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3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4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1714" documentId="13_ncr:1_{21AEDFC6-4056-4F3E-89FE-36680B8D1743}" xr6:coauthVersionLast="47" xr6:coauthVersionMax="47" xr10:uidLastSave="{62DCCBD3-5524-42F8-8C28-13AC27646762}"/>
  <bookViews>
    <workbookView xWindow="-108" yWindow="-108" windowWidth="23256" windowHeight="12576" tabRatio="925" xr2:uid="{00000000-000D-0000-FFFF-FFFF00000000}"/>
  </bookViews>
  <sheets>
    <sheet name="Capacidad Instalada" sheetId="9" r:id="rId1"/>
    <sheet name="Dda Máxima" sheetId="16" r:id="rId2"/>
    <sheet name="Gx Real" sheetId="18" r:id="rId3"/>
    <sheet name="Gx x Region" sheetId="24" r:id="rId4"/>
    <sheet name="Data Gx Region" sheetId="25" r:id="rId5"/>
    <sheet name="Gx ERNC" sheetId="20" r:id="rId6"/>
    <sheet name="Retiros de Energía" sheetId="12" r:id="rId7"/>
    <sheet name="CMg" sheetId="4" r:id="rId8"/>
    <sheet name="MPM" sheetId="8" r:id="rId9"/>
    <sheet name="Costo Operación" sheetId="21" r:id="rId10"/>
    <sheet name="Gx 12 meses" sheetId="22" r:id="rId11"/>
    <sheet name="CMg 12 meses" sheetId="23" r:id="rId12"/>
    <sheet name="Control de Tensión" sheetId="6" r:id="rId13"/>
    <sheet name="FMIK y TTIK" sheetId="11" r:id="rId14"/>
    <sheet name="EAF-ENS" sheetId="10" r:id="rId15"/>
  </sheets>
  <definedNames>
    <definedName name="_emb2">#REF!</definedName>
    <definedName name="_emb3">#REF!</definedName>
    <definedName name="_emb30">#REF!</definedName>
    <definedName name="_emb31">#REF!</definedName>
    <definedName name="_emb4">#REF!</definedName>
    <definedName name="_emb5">#REF!</definedName>
    <definedName name="_emb6">#REF!</definedName>
    <definedName name="_pas1">#REF!</definedName>
    <definedName name="_pas10">#REF!</definedName>
    <definedName name="_pas12">#REF!</definedName>
    <definedName name="_pas13">#REF!</definedName>
    <definedName name="_pas14">#REF!</definedName>
    <definedName name="_pas15">#REF!</definedName>
    <definedName name="_pas16">#REF!</definedName>
    <definedName name="_pas17">#REF!</definedName>
    <definedName name="_pas18">#REF!</definedName>
    <definedName name="_pas19">#REF!</definedName>
    <definedName name="_pas20">#REF!</definedName>
    <definedName name="_pas21">#REF!</definedName>
    <definedName name="_pas22">#REF!</definedName>
    <definedName name="_pas3">#REF!</definedName>
    <definedName name="_pas30">#REF!</definedName>
    <definedName name="_pas31">#REF!</definedName>
    <definedName name="_pas32">#REF!</definedName>
    <definedName name="_pas33">#REF!</definedName>
    <definedName name="_pas34">#REF!</definedName>
    <definedName name="_pas4">#REF!</definedName>
    <definedName name="_pas5">#REF!</definedName>
    <definedName name="_pas6">#REF!</definedName>
    <definedName name="_pas7">#REF!</definedName>
    <definedName name="_pas8">#REF!</definedName>
    <definedName name="_pas9">#REF!</definedName>
    <definedName name="_ter10">#REF!</definedName>
    <definedName name="_ter11">#REF!</definedName>
    <definedName name="_ter12">#REF!</definedName>
    <definedName name="_ter13">#REF!</definedName>
    <definedName name="_ter14">#REF!</definedName>
    <definedName name="_ter15">#REF!</definedName>
    <definedName name="_ter16">#REF!</definedName>
    <definedName name="_ter17">#REF!</definedName>
    <definedName name="_ter20">#REF!</definedName>
    <definedName name="_ter21">#REF!</definedName>
    <definedName name="_ter22">#REF!</definedName>
    <definedName name="_ter23">#REF!</definedName>
    <definedName name="_ter24">#REF!</definedName>
    <definedName name="_ter25">#REF!</definedName>
    <definedName name="_ter26">#REF!</definedName>
    <definedName name="_ter27">#REF!</definedName>
    <definedName name="_ter3">#REF!</definedName>
    <definedName name="_ter4">#REF!</definedName>
    <definedName name="_ter8">#REF!</definedName>
    <definedName name="Boletin_EjeX1">#REF!</definedName>
    <definedName name="Boletin_EjeX2">#REF!</definedName>
    <definedName name="Boletin_EjeY1">#REF!</definedName>
    <definedName name="Boletin_EjeY2">#REF!</definedName>
    <definedName name="Consumo2">#REF!</definedName>
    <definedName name="Datos_emp_progra" localSheetId="9">'Costo Operación'!Datos_emp_progra</definedName>
    <definedName name="Datos_emp_progra" localSheetId="5">'Gx ERNC'!Datos_emp_progra</definedName>
    <definedName name="Datos_emp_progra">[0]!Datos_emp_progra</definedName>
    <definedName name="emb2a">#REF!</definedName>
    <definedName name="fecha">#REF!</definedName>
    <definedName name="feriados">#REF!</definedName>
    <definedName name="Festivos">#REF!</definedName>
    <definedName name="horario" localSheetId="9">'Costo Operación'!horario</definedName>
    <definedName name="horario" localSheetId="5">'Gx ERNC'!horario</definedName>
    <definedName name="horario">[0]!horario</definedName>
    <definedName name="Macro1" localSheetId="9">'Costo Operación'!Macro1</definedName>
    <definedName name="Macro1" localSheetId="5">'Gx ERNC'!Macro1</definedName>
    <definedName name="Macro1">[0]!Macro1</definedName>
    <definedName name="Macro4" localSheetId="9">'Costo Operación'!Macro4</definedName>
    <definedName name="Macro4" localSheetId="5">'Gx ERNC'!Macro4</definedName>
    <definedName name="Macro4">[0]!Macro4</definedName>
    <definedName name="Programa">#REF!</definedName>
    <definedName name="Real">#REF!</definedName>
  </definedNames>
  <calcPr calcId="191028"/>
  <pivotCaches>
    <pivotCache cacheId="1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J116" i="22" l="1"/>
  <c r="J115" i="22"/>
  <c r="J114" i="22"/>
  <c r="J113" i="22"/>
  <c r="J112" i="22"/>
  <c r="J111" i="22"/>
  <c r="J110" i="22"/>
  <c r="J109" i="22"/>
  <c r="J108" i="22"/>
  <c r="J107" i="22"/>
  <c r="J106" i="22"/>
  <c r="J70" i="22"/>
  <c r="J71" i="22"/>
  <c r="J72" i="22"/>
  <c r="J73" i="22"/>
  <c r="J74" i="22"/>
  <c r="J75" i="22"/>
  <c r="J76" i="22"/>
  <c r="J77" i="22"/>
  <c r="J78" i="22"/>
  <c r="J79" i="22"/>
  <c r="J69" i="22"/>
  <c r="AA18" i="21"/>
  <c r="Z18" i="21"/>
  <c r="AA17" i="21"/>
  <c r="Z17" i="21"/>
  <c r="O15" i="12" l="1"/>
  <c r="O14" i="12"/>
  <c r="O13" i="12"/>
  <c r="H19" i="12"/>
  <c r="B7" i="12"/>
  <c r="B33" i="20" l="1"/>
  <c r="B29" i="20"/>
  <c r="N4" i="20"/>
  <c r="N5" i="20"/>
  <c r="N6" i="20"/>
  <c r="N7" i="20"/>
  <c r="N8" i="20"/>
  <c r="N9" i="20"/>
  <c r="N10" i="20"/>
  <c r="N24" i="20"/>
  <c r="N11" i="20"/>
  <c r="C34" i="20"/>
  <c r="D34" i="20"/>
  <c r="E34" i="20"/>
  <c r="F34" i="20"/>
  <c r="G34" i="20"/>
  <c r="H34" i="20"/>
  <c r="I34" i="20"/>
  <c r="J34" i="20"/>
  <c r="K34" i="20"/>
  <c r="L34" i="20"/>
  <c r="M34" i="20"/>
  <c r="B34" i="20"/>
  <c r="B23" i="20" a="1"/>
  <c r="B23" i="20" s="1"/>
  <c r="E94" i="22" l="1"/>
  <c r="E95" i="22"/>
  <c r="E96" i="22"/>
  <c r="E97" i="22"/>
  <c r="E98" i="22"/>
  <c r="E99" i="22"/>
  <c r="E57" i="22"/>
  <c r="E58" i="22"/>
  <c r="E59" i="22"/>
  <c r="E60" i="22"/>
  <c r="E61" i="22"/>
  <c r="E62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O62" i="22"/>
  <c r="O57" i="22"/>
  <c r="O58" i="22"/>
  <c r="O59" i="22"/>
  <c r="O60" i="22"/>
  <c r="O6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F94" i="22"/>
  <c r="F95" i="22"/>
  <c r="F96" i="22"/>
  <c r="F97" i="22"/>
  <c r="F98" i="22"/>
  <c r="F99" i="22"/>
  <c r="F57" i="22"/>
  <c r="G57" i="22"/>
  <c r="H57" i="22"/>
  <c r="I57" i="22"/>
  <c r="J57" i="22"/>
  <c r="K57" i="22"/>
  <c r="L57" i="22"/>
  <c r="M57" i="22"/>
  <c r="N57" i="22"/>
  <c r="F58" i="22"/>
  <c r="G58" i="22"/>
  <c r="H58" i="22"/>
  <c r="I58" i="22"/>
  <c r="J58" i="22"/>
  <c r="K58" i="22"/>
  <c r="L58" i="22"/>
  <c r="M58" i="22"/>
  <c r="N58" i="22"/>
  <c r="F59" i="22"/>
  <c r="G59" i="22"/>
  <c r="H59" i="22"/>
  <c r="I59" i="22"/>
  <c r="J59" i="22"/>
  <c r="K59" i="22"/>
  <c r="L59" i="22"/>
  <c r="M59" i="22"/>
  <c r="N59" i="22"/>
  <c r="F60" i="22"/>
  <c r="G60" i="22"/>
  <c r="H60" i="22"/>
  <c r="I60" i="22"/>
  <c r="J60" i="22"/>
  <c r="K60" i="22"/>
  <c r="L60" i="22"/>
  <c r="M60" i="22"/>
  <c r="N60" i="22"/>
  <c r="F61" i="22"/>
  <c r="G61" i="22"/>
  <c r="H61" i="22"/>
  <c r="I61" i="22"/>
  <c r="J61" i="22"/>
  <c r="K61" i="22"/>
  <c r="L61" i="22"/>
  <c r="M61" i="22"/>
  <c r="N61" i="22"/>
  <c r="F62" i="22"/>
  <c r="G62" i="22"/>
  <c r="H62" i="22"/>
  <c r="I62" i="22"/>
  <c r="J62" i="22"/>
  <c r="K62" i="22"/>
  <c r="L62" i="22"/>
  <c r="M62" i="22"/>
  <c r="N62" i="22"/>
  <c r="O16" i="22"/>
  <c r="O17" i="22"/>
  <c r="O18" i="22"/>
  <c r="O19" i="22"/>
  <c r="O20" i="22"/>
  <c r="M14" i="18"/>
  <c r="C105" i="22" l="1" a="1"/>
  <c r="E100" i="22"/>
  <c r="C68" i="22" a="1"/>
  <c r="O100" i="22"/>
  <c r="O63" i="22"/>
  <c r="O22" i="22"/>
  <c r="Y108" i="22" l="1"/>
  <c r="Y109" i="22"/>
  <c r="Y106" i="22"/>
  <c r="Y107" i="22"/>
  <c r="C105" i="22"/>
  <c r="Y105" i="22" s="1"/>
  <c r="Y71" i="22"/>
  <c r="Y72" i="22"/>
  <c r="Y69" i="22"/>
  <c r="Y70" i="22"/>
  <c r="H108" i="22"/>
  <c r="K108" i="22" s="1"/>
  <c r="H112" i="22"/>
  <c r="N112" i="22" s="1"/>
  <c r="H106" i="22"/>
  <c r="L106" i="22" s="1"/>
  <c r="H107" i="22"/>
  <c r="M107" i="22" s="1"/>
  <c r="H109" i="22"/>
  <c r="K109" i="22" s="1"/>
  <c r="H113" i="22"/>
  <c r="M113" i="22" s="1"/>
  <c r="H114" i="22"/>
  <c r="O114" i="22" s="1"/>
  <c r="H115" i="22"/>
  <c r="L115" i="22" s="1"/>
  <c r="H110" i="22"/>
  <c r="L110" i="22" s="1"/>
  <c r="H111" i="22"/>
  <c r="K111" i="22" s="1"/>
  <c r="H76" i="22"/>
  <c r="H78" i="22"/>
  <c r="N78" i="22" s="1"/>
  <c r="H74" i="22"/>
  <c r="H69" i="22"/>
  <c r="H77" i="22"/>
  <c r="H70" i="22"/>
  <c r="H71" i="22"/>
  <c r="H72" i="22"/>
  <c r="H75" i="22"/>
  <c r="H73" i="22"/>
  <c r="C68" i="22"/>
  <c r="Y68" i="22" s="1"/>
  <c r="N18" i="12"/>
  <c r="N16" i="12"/>
  <c r="N15" i="12"/>
  <c r="N14" i="12"/>
  <c r="N13" i="12"/>
  <c r="N17" i="12"/>
  <c r="B6" i="12"/>
  <c r="B8" i="12"/>
  <c r="H68" i="22" l="1"/>
  <c r="K112" i="22"/>
  <c r="O113" i="22"/>
  <c r="L113" i="22"/>
  <c r="O112" i="22"/>
  <c r="L78" i="22"/>
  <c r="K113" i="22"/>
  <c r="K78" i="22"/>
  <c r="N108" i="22"/>
  <c r="L109" i="22"/>
  <c r="K106" i="22"/>
  <c r="N114" i="22"/>
  <c r="M110" i="22"/>
  <c r="N106" i="22"/>
  <c r="N110" i="22"/>
  <c r="M109" i="22"/>
  <c r="N109" i="22"/>
  <c r="O106" i="22"/>
  <c r="M106" i="22"/>
  <c r="O78" i="22"/>
  <c r="O109" i="22"/>
  <c r="O111" i="22"/>
  <c r="O115" i="22"/>
  <c r="N115" i="22"/>
  <c r="H105" i="22"/>
  <c r="M111" i="22"/>
  <c r="L111" i="22"/>
  <c r="N111" i="22"/>
  <c r="M114" i="22"/>
  <c r="O107" i="22"/>
  <c r="K110" i="22"/>
  <c r="O110" i="22"/>
  <c r="M112" i="22"/>
  <c r="N107" i="22"/>
  <c r="L112" i="22"/>
  <c r="N113" i="22"/>
  <c r="K115" i="22"/>
  <c r="M115" i="22"/>
  <c r="L107" i="22"/>
  <c r="L108" i="22"/>
  <c r="K114" i="22"/>
  <c r="M78" i="22"/>
  <c r="K107" i="22"/>
  <c r="M108" i="22"/>
  <c r="O108" i="22"/>
  <c r="L114" i="22"/>
  <c r="N3" i="12"/>
  <c r="B24" i="12"/>
  <c r="B23" i="12"/>
  <c r="B20" i="20" a="1"/>
  <c r="B20" i="20" s="1"/>
  <c r="B19" i="20" a="1"/>
  <c r="B19" i="20" s="1"/>
  <c r="B17" i="20" a="1"/>
  <c r="B17" i="20" s="1"/>
  <c r="B18" i="20" a="1"/>
  <c r="B18" i="20" s="1"/>
  <c r="B16" i="20" a="1"/>
  <c r="B16" i="20" s="1"/>
  <c r="C15" i="20"/>
  <c r="D15" i="20"/>
  <c r="E15" i="20"/>
  <c r="F15" i="20"/>
  <c r="G15" i="20"/>
  <c r="H15" i="20"/>
  <c r="I15" i="20"/>
  <c r="J15" i="20"/>
  <c r="K15" i="20"/>
  <c r="L15" i="20"/>
  <c r="M15" i="20"/>
  <c r="B15" i="20"/>
  <c r="C3" i="24" a="1"/>
  <c r="C3" i="24" s="1"/>
  <c r="I2" i="25"/>
  <c r="I3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Z105" i="22" l="1"/>
  <c r="Z106" i="22" s="1"/>
  <c r="Z68" i="22"/>
  <c r="Z69" i="22" s="1"/>
  <c r="O105" i="22"/>
  <c r="M105" i="22"/>
  <c r="L105" i="22"/>
  <c r="N105" i="22"/>
  <c r="K105" i="22"/>
  <c r="H38" i="18"/>
  <c r="I38" i="18"/>
  <c r="J38" i="18"/>
  <c r="K38" i="18"/>
  <c r="L38" i="18"/>
  <c r="H39" i="18"/>
  <c r="I39" i="18"/>
  <c r="J39" i="18"/>
  <c r="K39" i="18"/>
  <c r="L39" i="18"/>
  <c r="H40" i="18"/>
  <c r="I40" i="18"/>
  <c r="J40" i="18"/>
  <c r="K40" i="18"/>
  <c r="L40" i="18"/>
  <c r="H41" i="18"/>
  <c r="I41" i="18"/>
  <c r="J41" i="18"/>
  <c r="K41" i="18"/>
  <c r="L41" i="18"/>
  <c r="H42" i="18"/>
  <c r="I42" i="18"/>
  <c r="J42" i="18"/>
  <c r="K42" i="18"/>
  <c r="L42" i="18"/>
  <c r="H43" i="18"/>
  <c r="I43" i="18"/>
  <c r="J43" i="18"/>
  <c r="K43" i="18"/>
  <c r="L43" i="18"/>
  <c r="H44" i="18"/>
  <c r="I44" i="18"/>
  <c r="J44" i="18"/>
  <c r="K44" i="18"/>
  <c r="L44" i="18"/>
  <c r="H45" i="18"/>
  <c r="I45" i="18"/>
  <c r="J45" i="18"/>
  <c r="K45" i="18"/>
  <c r="L45" i="18"/>
  <c r="H46" i="18"/>
  <c r="I46" i="18"/>
  <c r="J46" i="18"/>
  <c r="K46" i="18"/>
  <c r="L46" i="18"/>
  <c r="H47" i="18"/>
  <c r="I47" i="18"/>
  <c r="J47" i="18"/>
  <c r="K47" i="18"/>
  <c r="L47" i="18"/>
  <c r="H48" i="18"/>
  <c r="I48" i="18"/>
  <c r="J48" i="18"/>
  <c r="K48" i="18"/>
  <c r="L48" i="18"/>
  <c r="H49" i="18"/>
  <c r="I49" i="18"/>
  <c r="J49" i="18"/>
  <c r="K49" i="18"/>
  <c r="L49" i="18"/>
  <c r="H50" i="18"/>
  <c r="I50" i="18"/>
  <c r="J50" i="18"/>
  <c r="K50" i="18"/>
  <c r="L50" i="18"/>
  <c r="H51" i="18"/>
  <c r="I51" i="18"/>
  <c r="J51" i="18"/>
  <c r="K51" i="18"/>
  <c r="L51" i="18"/>
  <c r="H52" i="18"/>
  <c r="I52" i="18"/>
  <c r="J52" i="18"/>
  <c r="K52" i="18"/>
  <c r="L52" i="18"/>
  <c r="H53" i="18"/>
  <c r="I53" i="18"/>
  <c r="J53" i="18"/>
  <c r="K53" i="18"/>
  <c r="L53" i="18"/>
  <c r="H54" i="18"/>
  <c r="I54" i="18"/>
  <c r="J54" i="18"/>
  <c r="K54" i="18"/>
  <c r="L54" i="18"/>
  <c r="H55" i="18"/>
  <c r="I55" i="18"/>
  <c r="J55" i="18"/>
  <c r="K55" i="18"/>
  <c r="L55" i="18"/>
  <c r="H56" i="18"/>
  <c r="I56" i="18"/>
  <c r="J56" i="18"/>
  <c r="K56" i="18"/>
  <c r="L56" i="18"/>
  <c r="H57" i="18"/>
  <c r="I57" i="18"/>
  <c r="J57" i="18"/>
  <c r="K57" i="18"/>
  <c r="L57" i="18"/>
  <c r="H58" i="18"/>
  <c r="I58" i="18"/>
  <c r="J58" i="18"/>
  <c r="K58" i="18"/>
  <c r="L58" i="18"/>
  <c r="H59" i="18"/>
  <c r="I59" i="18"/>
  <c r="J59" i="18"/>
  <c r="K59" i="18"/>
  <c r="L59" i="18"/>
  <c r="H60" i="18"/>
  <c r="I60" i="18"/>
  <c r="J60" i="18"/>
  <c r="K60" i="18"/>
  <c r="L60" i="18"/>
  <c r="H61" i="18"/>
  <c r="I61" i="18"/>
  <c r="J61" i="18"/>
  <c r="K61" i="18"/>
  <c r="L61" i="18"/>
  <c r="H74" i="18"/>
  <c r="I74" i="18"/>
  <c r="J74" i="18"/>
  <c r="K74" i="18"/>
  <c r="L74" i="18"/>
  <c r="H75" i="18"/>
  <c r="I75" i="18"/>
  <c r="J75" i="18"/>
  <c r="K75" i="18"/>
  <c r="L75" i="18"/>
  <c r="H76" i="18"/>
  <c r="I76" i="18"/>
  <c r="J76" i="18"/>
  <c r="K76" i="18"/>
  <c r="L76" i="18"/>
  <c r="H77" i="18"/>
  <c r="I77" i="18"/>
  <c r="J77" i="18"/>
  <c r="K77" i="18"/>
  <c r="L77" i="18"/>
  <c r="H78" i="18"/>
  <c r="I78" i="18"/>
  <c r="J78" i="18"/>
  <c r="K78" i="18"/>
  <c r="L78" i="18"/>
  <c r="H79" i="18"/>
  <c r="I79" i="18"/>
  <c r="J79" i="18"/>
  <c r="K79" i="18"/>
  <c r="L79" i="18"/>
  <c r="H80" i="18"/>
  <c r="I80" i="18"/>
  <c r="J80" i="18"/>
  <c r="K80" i="18"/>
  <c r="L80" i="18"/>
  <c r="H81" i="18"/>
  <c r="I81" i="18"/>
  <c r="J81" i="18"/>
  <c r="K81" i="18"/>
  <c r="L81" i="18"/>
  <c r="H82" i="18"/>
  <c r="I82" i="18"/>
  <c r="J82" i="18"/>
  <c r="K82" i="18"/>
  <c r="L82" i="18"/>
  <c r="H83" i="18"/>
  <c r="I83" i="18"/>
  <c r="J83" i="18"/>
  <c r="K83" i="18"/>
  <c r="L83" i="18"/>
  <c r="H84" i="18"/>
  <c r="I84" i="18"/>
  <c r="J84" i="18"/>
  <c r="K84" i="18"/>
  <c r="L84" i="18"/>
  <c r="H85" i="18"/>
  <c r="I85" i="18"/>
  <c r="J85" i="18"/>
  <c r="K85" i="18"/>
  <c r="L85" i="18"/>
  <c r="Q14" i="18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" i="18"/>
  <c r="Q3" i="18" s="1"/>
  <c r="Q26" i="18"/>
  <c r="Q27" i="18" s="1"/>
  <c r="Q74" i="18"/>
  <c r="Q75" i="18" s="1"/>
  <c r="Q76" i="18" s="1"/>
  <c r="Q77" i="18" s="1"/>
  <c r="Q78" i="18" s="1"/>
  <c r="Q79" i="18" s="1"/>
  <c r="Q80" i="18" s="1"/>
  <c r="Q81" i="18" s="1"/>
  <c r="Q82" i="18" s="1"/>
  <c r="Q83" i="18" s="1"/>
  <c r="Q84" i="18" s="1"/>
  <c r="Q85" i="18" s="1"/>
  <c r="Q62" i="18"/>
  <c r="Q63" i="18" s="1"/>
  <c r="Q64" i="18" s="1"/>
  <c r="Q65" i="18" s="1"/>
  <c r="Q66" i="18" s="1"/>
  <c r="Q67" i="18" s="1"/>
  <c r="Q68" i="18" s="1"/>
  <c r="Q69" i="18" s="1"/>
  <c r="Q70" i="18" s="1"/>
  <c r="Q71" i="18" s="1"/>
  <c r="Q72" i="18" s="1"/>
  <c r="Q73" i="18" s="1"/>
  <c r="Q50" i="18"/>
  <c r="Q51" i="18" s="1"/>
  <c r="Q52" i="18" s="1"/>
  <c r="Q53" i="18" s="1"/>
  <c r="Q54" i="18" s="1"/>
  <c r="Q55" i="18" s="1"/>
  <c r="Q56" i="18" s="1"/>
  <c r="Q57" i="18" s="1"/>
  <c r="Q58" i="18" s="1"/>
  <c r="Q59" i="18" s="1"/>
  <c r="Q60" i="18" s="1"/>
  <c r="Q61" i="18" s="1"/>
  <c r="Q38" i="18"/>
  <c r="Q39" i="18" s="1"/>
  <c r="Q40" i="18" s="1"/>
  <c r="Q41" i="18" s="1"/>
  <c r="Q42" i="18" s="1"/>
  <c r="Q43" i="18" s="1"/>
  <c r="Q44" i="18" s="1"/>
  <c r="Q45" i="18" s="1"/>
  <c r="Q46" i="18" s="1"/>
  <c r="Q47" i="18" s="1"/>
  <c r="Q48" i="18" s="1"/>
  <c r="Q49" i="18" s="1"/>
  <c r="AA105" i="22" l="1"/>
  <c r="Z107" i="22"/>
  <c r="AA106" i="22"/>
  <c r="AA68" i="22"/>
  <c r="Z70" i="22"/>
  <c r="AA69" i="22"/>
  <c r="S14" i="18"/>
  <c r="S73" i="18"/>
  <c r="M73" i="18" s="1"/>
  <c r="S50" i="18"/>
  <c r="M50" i="18" s="1"/>
  <c r="S85" i="18"/>
  <c r="M85" i="18" s="1"/>
  <c r="S38" i="18"/>
  <c r="M38" i="18" s="1"/>
  <c r="S54" i="18"/>
  <c r="M54" i="18" s="1"/>
  <c r="S15" i="18"/>
  <c r="M15" i="18" s="1"/>
  <c r="Q4" i="18"/>
  <c r="Q28" i="18"/>
  <c r="S27" i="18"/>
  <c r="M27" i="18" s="1"/>
  <c r="S39" i="18"/>
  <c r="M39" i="18" s="1"/>
  <c r="S26" i="18"/>
  <c r="M26" i="18" s="1"/>
  <c r="S61" i="18"/>
  <c r="M61" i="18" s="1"/>
  <c r="S56" i="18"/>
  <c r="M56" i="18" s="1"/>
  <c r="S55" i="18"/>
  <c r="M55" i="18" s="1"/>
  <c r="S57" i="18"/>
  <c r="M57" i="18" s="1"/>
  <c r="S64" i="18"/>
  <c r="M64" i="18" s="1"/>
  <c r="S72" i="18"/>
  <c r="M72" i="18" s="1"/>
  <c r="S65" i="18"/>
  <c r="M65" i="18" s="1"/>
  <c r="S81" i="18"/>
  <c r="M81" i="18" s="1"/>
  <c r="S58" i="18"/>
  <c r="M58" i="18" s="1"/>
  <c r="S74" i="18"/>
  <c r="M74" i="18" s="1"/>
  <c r="S51" i="18"/>
  <c r="M51" i="18" s="1"/>
  <c r="S59" i="18"/>
  <c r="M59" i="18" s="1"/>
  <c r="S67" i="18"/>
  <c r="M67" i="18" s="1"/>
  <c r="S75" i="18"/>
  <c r="M75" i="18" s="1"/>
  <c r="S83" i="18"/>
  <c r="M83" i="18" s="1"/>
  <c r="S70" i="18"/>
  <c r="M70" i="18" s="1"/>
  <c r="S63" i="18"/>
  <c r="M63" i="18" s="1"/>
  <c r="S79" i="18"/>
  <c r="M79" i="18" s="1"/>
  <c r="S66" i="18"/>
  <c r="M66" i="18" s="1"/>
  <c r="S82" i="18"/>
  <c r="M82" i="18" s="1"/>
  <c r="S52" i="18"/>
  <c r="M52" i="18" s="1"/>
  <c r="S60" i="18"/>
  <c r="M60" i="18" s="1"/>
  <c r="S68" i="18"/>
  <c r="M68" i="18" s="1"/>
  <c r="S76" i="18"/>
  <c r="M76" i="18" s="1"/>
  <c r="S84" i="18"/>
  <c r="M84" i="18" s="1"/>
  <c r="S62" i="18"/>
  <c r="M62" i="18" s="1"/>
  <c r="S78" i="18"/>
  <c r="M78" i="18" s="1"/>
  <c r="S71" i="18"/>
  <c r="M71" i="18" s="1"/>
  <c r="S80" i="18"/>
  <c r="M80" i="18" s="1"/>
  <c r="S53" i="18"/>
  <c r="M53" i="18" s="1"/>
  <c r="S69" i="18"/>
  <c r="M69" i="18" s="1"/>
  <c r="S77" i="18"/>
  <c r="M77" i="18" s="1"/>
  <c r="Z108" i="22" l="1"/>
  <c r="AA107" i="22"/>
  <c r="Z71" i="22"/>
  <c r="AA70" i="22"/>
  <c r="Q5" i="18"/>
  <c r="S16" i="18"/>
  <c r="M16" i="18" s="1"/>
  <c r="Q29" i="18"/>
  <c r="S40" i="18"/>
  <c r="M40" i="18" s="1"/>
  <c r="S28" i="18"/>
  <c r="M28" i="18" s="1"/>
  <c r="Z109" i="22" l="1"/>
  <c r="AA109" i="22" s="1"/>
  <c r="AA108" i="22"/>
  <c r="Z72" i="22"/>
  <c r="AA72" i="22" s="1"/>
  <c r="AA71" i="22"/>
  <c r="S17" i="18"/>
  <c r="M17" i="18" s="1"/>
  <c r="Q6" i="18"/>
  <c r="S41" i="18"/>
  <c r="M41" i="18" s="1"/>
  <c r="S29" i="18"/>
  <c r="M29" i="18" s="1"/>
  <c r="Q30" i="18"/>
  <c r="AA110" i="22" l="1"/>
  <c r="AA73" i="22"/>
  <c r="Q7" i="18"/>
  <c r="S18" i="18"/>
  <c r="M18" i="18" s="1"/>
  <c r="S42" i="18"/>
  <c r="M42" i="18" s="1"/>
  <c r="Q31" i="18"/>
  <c r="S30" i="18"/>
  <c r="M30" i="18" s="1"/>
  <c r="S19" i="18" l="1"/>
  <c r="M19" i="18" s="1"/>
  <c r="Q8" i="18"/>
  <c r="S43" i="18"/>
  <c r="M43" i="18" s="1"/>
  <c r="Q32" i="18"/>
  <c r="S31" i="18"/>
  <c r="M31" i="18" s="1"/>
  <c r="S20" i="18" l="1"/>
  <c r="M20" i="18" s="1"/>
  <c r="Q9" i="18"/>
  <c r="S32" i="18"/>
  <c r="M32" i="18" s="1"/>
  <c r="Q33" i="18"/>
  <c r="S44" i="18"/>
  <c r="M44" i="18" s="1"/>
  <c r="Q10" i="18" l="1"/>
  <c r="S21" i="18"/>
  <c r="M21" i="18" s="1"/>
  <c r="S33" i="18"/>
  <c r="M33" i="18" s="1"/>
  <c r="Q34" i="18"/>
  <c r="S45" i="18"/>
  <c r="M45" i="18" s="1"/>
  <c r="Q11" i="18" l="1"/>
  <c r="S22" i="18"/>
  <c r="M22" i="18" s="1"/>
  <c r="Q35" i="18"/>
  <c r="S34" i="18"/>
  <c r="M34" i="18" s="1"/>
  <c r="S46" i="18"/>
  <c r="M46" i="18" s="1"/>
  <c r="S23" i="18" l="1"/>
  <c r="M23" i="18" s="1"/>
  <c r="Q12" i="18"/>
  <c r="Q36" i="18"/>
  <c r="S35" i="18"/>
  <c r="M35" i="18" s="1"/>
  <c r="S47" i="18"/>
  <c r="M47" i="18" s="1"/>
  <c r="Q13" i="18" l="1"/>
  <c r="S24" i="18"/>
  <c r="M24" i="18" s="1"/>
  <c r="Q37" i="18"/>
  <c r="S48" i="18"/>
  <c r="M48" i="18" s="1"/>
  <c r="S36" i="18"/>
  <c r="M36" i="18" s="1"/>
  <c r="S25" i="18" l="1"/>
  <c r="M25" i="18" s="1"/>
  <c r="S49" i="18"/>
  <c r="M49" i="18" s="1"/>
  <c r="S37" i="18"/>
  <c r="M37" i="18" s="1"/>
  <c r="L62" i="18" l="1"/>
  <c r="L63" i="18"/>
  <c r="L64" i="18"/>
  <c r="L65" i="18"/>
  <c r="L66" i="18"/>
  <c r="L67" i="18"/>
  <c r="L68" i="18"/>
  <c r="L69" i="18"/>
  <c r="L70" i="18"/>
  <c r="L71" i="18"/>
  <c r="L72" i="18"/>
  <c r="L73" i="18"/>
  <c r="H63" i="18" l="1"/>
  <c r="I63" i="18"/>
  <c r="J63" i="18"/>
  <c r="K63" i="18"/>
  <c r="H64" i="18"/>
  <c r="I64" i="18"/>
  <c r="J64" i="18"/>
  <c r="K64" i="18"/>
  <c r="H65" i="18"/>
  <c r="I65" i="18"/>
  <c r="J65" i="18"/>
  <c r="K65" i="18"/>
  <c r="H66" i="18"/>
  <c r="I66" i="18"/>
  <c r="J66" i="18"/>
  <c r="K66" i="18"/>
  <c r="H67" i="18"/>
  <c r="I67" i="18"/>
  <c r="J67" i="18"/>
  <c r="K67" i="18"/>
  <c r="H68" i="18"/>
  <c r="I68" i="18"/>
  <c r="J68" i="18"/>
  <c r="K68" i="18"/>
  <c r="H69" i="18"/>
  <c r="I69" i="18"/>
  <c r="J69" i="18"/>
  <c r="K69" i="18"/>
  <c r="H70" i="18"/>
  <c r="I70" i="18"/>
  <c r="J70" i="18"/>
  <c r="K70" i="18"/>
  <c r="H71" i="18"/>
  <c r="I71" i="18"/>
  <c r="J71" i="18"/>
  <c r="K71" i="18"/>
  <c r="H72" i="18"/>
  <c r="I72" i="18"/>
  <c r="J72" i="18"/>
  <c r="K72" i="18"/>
  <c r="H73" i="18"/>
  <c r="I73" i="18"/>
  <c r="J73" i="18"/>
  <c r="K73" i="18"/>
  <c r="I62" i="18"/>
  <c r="J62" i="18"/>
  <c r="K62" i="18"/>
  <c r="H62" i="18"/>
  <c r="G4" i="16"/>
  <c r="G5" i="16"/>
  <c r="G3" i="16"/>
  <c r="H26" i="9"/>
  <c r="G55" i="9" s="1"/>
  <c r="H24" i="9"/>
  <c r="H25" i="9"/>
  <c r="C55" i="9" l="1"/>
  <c r="D55" i="9"/>
  <c r="B55" i="9"/>
  <c r="E55" i="9"/>
  <c r="C54" i="9" l="1"/>
  <c r="E54" i="9" l="1"/>
  <c r="B54" i="9"/>
  <c r="D54" i="9"/>
  <c r="G54" i="9"/>
  <c r="E439" i="8" l="1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C23" i="9" l="1"/>
  <c r="H23" i="9" s="1"/>
  <c r="U36" i="23" l="1"/>
  <c r="V36" i="23"/>
  <c r="W36" i="23"/>
  <c r="X36" i="23"/>
  <c r="Y36" i="23"/>
  <c r="Z36" i="23"/>
  <c r="AA36" i="23"/>
  <c r="AB36" i="23"/>
  <c r="AC36" i="23"/>
  <c r="AD36" i="23"/>
  <c r="AE36" i="23"/>
  <c r="U37" i="23"/>
  <c r="V37" i="23"/>
  <c r="W37" i="23"/>
  <c r="X37" i="23"/>
  <c r="Y37" i="23"/>
  <c r="Z37" i="23"/>
  <c r="AA37" i="23"/>
  <c r="AB37" i="23"/>
  <c r="AC37" i="23"/>
  <c r="AD37" i="23"/>
  <c r="AE37" i="23"/>
  <c r="U38" i="23"/>
  <c r="V38" i="23"/>
  <c r="W38" i="23"/>
  <c r="X38" i="23"/>
  <c r="Y38" i="23"/>
  <c r="Z38" i="23"/>
  <c r="AA38" i="23"/>
  <c r="AB38" i="23"/>
  <c r="AC38" i="23"/>
  <c r="AD38" i="23"/>
  <c r="AE38" i="23"/>
  <c r="T38" i="23"/>
  <c r="T37" i="23"/>
  <c r="U42" i="23"/>
  <c r="V42" i="23"/>
  <c r="W42" i="23"/>
  <c r="X42" i="23"/>
  <c r="Y42" i="23"/>
  <c r="Z42" i="23"/>
  <c r="AA42" i="23"/>
  <c r="AB42" i="23"/>
  <c r="AC42" i="23"/>
  <c r="AD42" i="23"/>
  <c r="AE42" i="23"/>
  <c r="U43" i="23"/>
  <c r="V43" i="23"/>
  <c r="W43" i="23"/>
  <c r="X43" i="23"/>
  <c r="Y43" i="23"/>
  <c r="Z43" i="23"/>
  <c r="AA43" i="23"/>
  <c r="AB43" i="23"/>
  <c r="AC43" i="23"/>
  <c r="AD43" i="23"/>
  <c r="AE43" i="23"/>
  <c r="U44" i="23"/>
  <c r="V44" i="23"/>
  <c r="W44" i="23"/>
  <c r="X44" i="23"/>
  <c r="Y44" i="23"/>
  <c r="Z44" i="23"/>
  <c r="AA44" i="23"/>
  <c r="AB44" i="23"/>
  <c r="AC44" i="23"/>
  <c r="AD44" i="23"/>
  <c r="AE44" i="23"/>
  <c r="T44" i="23"/>
  <c r="T43" i="23"/>
  <c r="T42" i="23"/>
  <c r="T36" i="23"/>
  <c r="U30" i="23"/>
  <c r="V30" i="23"/>
  <c r="W30" i="23"/>
  <c r="X30" i="23"/>
  <c r="Y30" i="23"/>
  <c r="Z30" i="23"/>
  <c r="AA30" i="23"/>
  <c r="AB30" i="23"/>
  <c r="AC30" i="23"/>
  <c r="AD30" i="23"/>
  <c r="AE30" i="23"/>
  <c r="U31" i="23"/>
  <c r="V31" i="23"/>
  <c r="W31" i="23"/>
  <c r="X31" i="23"/>
  <c r="Y31" i="23"/>
  <c r="Z31" i="23"/>
  <c r="AA31" i="23"/>
  <c r="AB31" i="23"/>
  <c r="AC31" i="23"/>
  <c r="AD31" i="23"/>
  <c r="AE31" i="23"/>
  <c r="U32" i="23"/>
  <c r="V32" i="23"/>
  <c r="W32" i="23"/>
  <c r="X32" i="23"/>
  <c r="Y32" i="23"/>
  <c r="Z32" i="23"/>
  <c r="AA32" i="23"/>
  <c r="AB32" i="23"/>
  <c r="AC32" i="23"/>
  <c r="AD32" i="23"/>
  <c r="AE32" i="23"/>
  <c r="T32" i="23"/>
  <c r="T31" i="23"/>
  <c r="U41" i="23"/>
  <c r="V41" i="23"/>
  <c r="W41" i="23"/>
  <c r="X41" i="23"/>
  <c r="Y41" i="23"/>
  <c r="Z41" i="23"/>
  <c r="AA41" i="23"/>
  <c r="AB41" i="23"/>
  <c r="AC41" i="23"/>
  <c r="AD41" i="23"/>
  <c r="AE41" i="23"/>
  <c r="U35" i="23"/>
  <c r="V35" i="23"/>
  <c r="W35" i="23"/>
  <c r="X35" i="23"/>
  <c r="Y35" i="23"/>
  <c r="Z35" i="23"/>
  <c r="AA35" i="23"/>
  <c r="AB35" i="23"/>
  <c r="AC35" i="23"/>
  <c r="AD35" i="23"/>
  <c r="AE35" i="23"/>
  <c r="U29" i="23"/>
  <c r="V29" i="23"/>
  <c r="W29" i="23"/>
  <c r="X29" i="23"/>
  <c r="Y29" i="23"/>
  <c r="Z29" i="23"/>
  <c r="AA29" i="23"/>
  <c r="AB29" i="23"/>
  <c r="AC29" i="23"/>
  <c r="AD29" i="23"/>
  <c r="AE29" i="23"/>
  <c r="T30" i="23"/>
  <c r="C16" i="22"/>
  <c r="T26" i="23"/>
  <c r="V25" i="23"/>
  <c r="V26" i="23"/>
  <c r="W26" i="23"/>
  <c r="X26" i="23"/>
  <c r="X24" i="23"/>
  <c r="Y24" i="23"/>
  <c r="Y25" i="23"/>
  <c r="Z25" i="23"/>
  <c r="Z26" i="23"/>
  <c r="AA26" i="23"/>
  <c r="AB26" i="23"/>
  <c r="AB24" i="23"/>
  <c r="AC24" i="23"/>
  <c r="AC25" i="23"/>
  <c r="AD25" i="23"/>
  <c r="AD26" i="23"/>
  <c r="AE26" i="23"/>
  <c r="U24" i="23"/>
  <c r="U25" i="23"/>
  <c r="T24" i="23"/>
  <c r="J29" i="22"/>
  <c r="J30" i="22"/>
  <c r="J31" i="22"/>
  <c r="J32" i="22"/>
  <c r="J33" i="22"/>
  <c r="J34" i="22"/>
  <c r="J35" i="22"/>
  <c r="J36" i="22"/>
  <c r="J37" i="22"/>
  <c r="J38" i="22"/>
  <c r="J28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D16" i="22"/>
  <c r="E16" i="22"/>
  <c r="F16" i="22"/>
  <c r="G16" i="22"/>
  <c r="H16" i="22"/>
  <c r="I16" i="22"/>
  <c r="J16" i="22"/>
  <c r="K16" i="22"/>
  <c r="L16" i="22"/>
  <c r="M16" i="22"/>
  <c r="N16" i="22"/>
  <c r="L76" i="22" l="1"/>
  <c r="N76" i="22"/>
  <c r="M76" i="22"/>
  <c r="K76" i="22"/>
  <c r="O76" i="22"/>
  <c r="L69" i="22"/>
  <c r="O69" i="22"/>
  <c r="K69" i="22"/>
  <c r="M69" i="22"/>
  <c r="N69" i="22"/>
  <c r="N70" i="22"/>
  <c r="K70" i="22"/>
  <c r="L70" i="22"/>
  <c r="O70" i="22"/>
  <c r="M70" i="22"/>
  <c r="M71" i="22"/>
  <c r="K71" i="22"/>
  <c r="O71" i="22"/>
  <c r="N71" i="22"/>
  <c r="L71" i="22"/>
  <c r="L73" i="22"/>
  <c r="K73" i="22"/>
  <c r="M73" i="22"/>
  <c r="N73" i="22"/>
  <c r="O73" i="22"/>
  <c r="M77" i="22"/>
  <c r="L77" i="22"/>
  <c r="O77" i="22"/>
  <c r="N77" i="22"/>
  <c r="K77" i="22"/>
  <c r="L72" i="22"/>
  <c r="M72" i="22"/>
  <c r="K72" i="22"/>
  <c r="O72" i="22"/>
  <c r="N72" i="22"/>
  <c r="L74" i="22"/>
  <c r="N74" i="22"/>
  <c r="K74" i="22"/>
  <c r="O74" i="22"/>
  <c r="M74" i="22"/>
  <c r="K75" i="22"/>
  <c r="O75" i="22"/>
  <c r="M75" i="22"/>
  <c r="N75" i="22"/>
  <c r="L75" i="22"/>
  <c r="G27" i="22" a="1"/>
  <c r="G27" i="22" s="1"/>
  <c r="Y31" i="22" s="1"/>
  <c r="F27" i="22" a="1"/>
  <c r="F27" i="22" s="1"/>
  <c r="Y30" i="22" s="1"/>
  <c r="E27" i="22" a="1"/>
  <c r="E27" i="22" s="1"/>
  <c r="Y29" i="22" s="1"/>
  <c r="D27" i="22" a="1"/>
  <c r="D27" i="22" s="1"/>
  <c r="Y28" i="22" s="1"/>
  <c r="C27" i="22" a="1"/>
  <c r="D22" i="22"/>
  <c r="C22" i="22"/>
  <c r="M22" i="22"/>
  <c r="E22" i="22"/>
  <c r="L22" i="22"/>
  <c r="K22" i="22"/>
  <c r="J22" i="22"/>
  <c r="I22" i="22"/>
  <c r="H22" i="22"/>
  <c r="G22" i="22"/>
  <c r="N22" i="22"/>
  <c r="F22" i="22"/>
  <c r="K63" i="22"/>
  <c r="C63" i="22"/>
  <c r="H100" i="22"/>
  <c r="I63" i="22"/>
  <c r="D63" i="22"/>
  <c r="L100" i="22"/>
  <c r="F63" i="22"/>
  <c r="H63" i="22"/>
  <c r="G100" i="22"/>
  <c r="T25" i="23"/>
  <c r="AC26" i="23"/>
  <c r="Y26" i="23"/>
  <c r="U26" i="23"/>
  <c r="AB25" i="23"/>
  <c r="X25" i="23"/>
  <c r="AE24" i="23"/>
  <c r="AA24" i="23"/>
  <c r="W24" i="23"/>
  <c r="AE25" i="23"/>
  <c r="AA25" i="23"/>
  <c r="W25" i="23"/>
  <c r="AD24" i="23"/>
  <c r="Z24" i="23"/>
  <c r="V24" i="23"/>
  <c r="G63" i="22"/>
  <c r="D100" i="22"/>
  <c r="L63" i="22"/>
  <c r="N63" i="22"/>
  <c r="N100" i="22"/>
  <c r="J100" i="22"/>
  <c r="E63" i="22"/>
  <c r="I100" i="22"/>
  <c r="M63" i="22"/>
  <c r="C100" i="22"/>
  <c r="F100" i="22"/>
  <c r="M100" i="22"/>
  <c r="K100" i="22"/>
  <c r="J63" i="22"/>
  <c r="C27" i="22" l="1"/>
  <c r="H21" i="24"/>
  <c r="F21" i="24"/>
  <c r="E21" i="24"/>
  <c r="D21" i="24"/>
  <c r="C21" i="24"/>
  <c r="I16" i="24"/>
  <c r="E35" i="24" s="1"/>
  <c r="I15" i="24"/>
  <c r="I13" i="24"/>
  <c r="H32" i="24" s="1"/>
  <c r="I12" i="24"/>
  <c r="E31" i="24" s="1"/>
  <c r="I7" i="24"/>
  <c r="H17" i="24"/>
  <c r="I4" i="24"/>
  <c r="E23" i="24" s="1"/>
  <c r="I3" i="24"/>
  <c r="H27" i="22" l="1"/>
  <c r="Y27" i="22"/>
  <c r="C22" i="24"/>
  <c r="R20" i="25"/>
  <c r="S21" i="25" s="1"/>
  <c r="F35" i="24"/>
  <c r="F31" i="24"/>
  <c r="D32" i="24"/>
  <c r="E32" i="24"/>
  <c r="F23" i="24"/>
  <c r="F32" i="24"/>
  <c r="I8" i="24"/>
  <c r="E27" i="24" s="1"/>
  <c r="D22" i="24"/>
  <c r="G22" i="24"/>
  <c r="H22" i="24"/>
  <c r="G23" i="24"/>
  <c r="D26" i="24"/>
  <c r="G26" i="24"/>
  <c r="H26" i="24"/>
  <c r="C26" i="24"/>
  <c r="G31" i="24"/>
  <c r="D34" i="24"/>
  <c r="C34" i="24"/>
  <c r="H34" i="24"/>
  <c r="G34" i="24"/>
  <c r="G35" i="24"/>
  <c r="F22" i="24"/>
  <c r="D23" i="24"/>
  <c r="H23" i="24"/>
  <c r="F26" i="24"/>
  <c r="D31" i="24"/>
  <c r="H31" i="24"/>
  <c r="F34" i="24"/>
  <c r="D35" i="24"/>
  <c r="H35" i="24"/>
  <c r="G32" i="24"/>
  <c r="I11" i="24"/>
  <c r="F30" i="24" s="1"/>
  <c r="G17" i="24"/>
  <c r="C32" i="24"/>
  <c r="I14" i="24"/>
  <c r="G33" i="24" s="1"/>
  <c r="I5" i="24"/>
  <c r="D24" i="24" s="1"/>
  <c r="I9" i="24"/>
  <c r="F28" i="24" s="1"/>
  <c r="E17" i="24"/>
  <c r="E22" i="24"/>
  <c r="C23" i="24"/>
  <c r="E26" i="24"/>
  <c r="C27" i="24"/>
  <c r="C31" i="24"/>
  <c r="E34" i="24"/>
  <c r="C35" i="24"/>
  <c r="C17" i="24"/>
  <c r="I6" i="24"/>
  <c r="G25" i="24" s="1"/>
  <c r="I10" i="24"/>
  <c r="H29" i="24" s="1"/>
  <c r="D17" i="24"/>
  <c r="F17" i="24"/>
  <c r="O27" i="22" l="1"/>
  <c r="D27" i="24"/>
  <c r="F27" i="24"/>
  <c r="I17" i="24"/>
  <c r="O3" i="25"/>
  <c r="O11" i="25"/>
  <c r="O19" i="25"/>
  <c r="O27" i="25"/>
  <c r="O35" i="25"/>
  <c r="O43" i="25"/>
  <c r="O51" i="25"/>
  <c r="O59" i="25"/>
  <c r="O67" i="25"/>
  <c r="O75" i="25"/>
  <c r="O83" i="25"/>
  <c r="O91" i="25"/>
  <c r="O99" i="25"/>
  <c r="O107" i="25"/>
  <c r="O115" i="25"/>
  <c r="O123" i="25"/>
  <c r="O131" i="25"/>
  <c r="O139" i="25"/>
  <c r="O147" i="25"/>
  <c r="O155" i="25"/>
  <c r="O163" i="25"/>
  <c r="N4" i="25"/>
  <c r="N12" i="25"/>
  <c r="N20" i="25"/>
  <c r="N28" i="25"/>
  <c r="N36" i="25"/>
  <c r="N44" i="25"/>
  <c r="N52" i="25"/>
  <c r="N60" i="25"/>
  <c r="N68" i="25"/>
  <c r="N76" i="25"/>
  <c r="N84" i="25"/>
  <c r="N92" i="25"/>
  <c r="N100" i="25"/>
  <c r="N108" i="25"/>
  <c r="N116" i="25"/>
  <c r="N124" i="25"/>
  <c r="N132" i="25"/>
  <c r="N140" i="25"/>
  <c r="N148" i="25"/>
  <c r="N156" i="25"/>
  <c r="N164" i="25"/>
  <c r="M5" i="25"/>
  <c r="M13" i="25"/>
  <c r="M21" i="25"/>
  <c r="M29" i="25"/>
  <c r="M37" i="25"/>
  <c r="M45" i="25"/>
  <c r="M53" i="25"/>
  <c r="M61" i="25"/>
  <c r="M69" i="25"/>
  <c r="M77" i="25"/>
  <c r="M85" i="25"/>
  <c r="M93" i="25"/>
  <c r="M101" i="25"/>
  <c r="M109" i="25"/>
  <c r="M117" i="25"/>
  <c r="M125" i="25"/>
  <c r="M133" i="25"/>
  <c r="M141" i="25"/>
  <c r="M149" i="25"/>
  <c r="M157" i="25"/>
  <c r="M165" i="25"/>
  <c r="L6" i="25"/>
  <c r="O4" i="25"/>
  <c r="O12" i="25"/>
  <c r="O20" i="25"/>
  <c r="O28" i="25"/>
  <c r="O36" i="25"/>
  <c r="O44" i="25"/>
  <c r="O52" i="25"/>
  <c r="O60" i="25"/>
  <c r="O68" i="25"/>
  <c r="O76" i="25"/>
  <c r="O84" i="25"/>
  <c r="O92" i="25"/>
  <c r="O100" i="25"/>
  <c r="O108" i="25"/>
  <c r="O116" i="25"/>
  <c r="O124" i="25"/>
  <c r="O132" i="25"/>
  <c r="O140" i="25"/>
  <c r="O148" i="25"/>
  <c r="O156" i="25"/>
  <c r="O164" i="25"/>
  <c r="N5" i="25"/>
  <c r="N13" i="25"/>
  <c r="N21" i="25"/>
  <c r="N29" i="25"/>
  <c r="N37" i="25"/>
  <c r="N45" i="25"/>
  <c r="N53" i="25"/>
  <c r="N61" i="25"/>
  <c r="N69" i="25"/>
  <c r="N77" i="25"/>
  <c r="N85" i="25"/>
  <c r="N93" i="25"/>
  <c r="N101" i="25"/>
  <c r="N109" i="25"/>
  <c r="N117" i="25"/>
  <c r="N125" i="25"/>
  <c r="N133" i="25"/>
  <c r="N141" i="25"/>
  <c r="N149" i="25"/>
  <c r="N157" i="25"/>
  <c r="N165" i="25"/>
  <c r="M6" i="25"/>
  <c r="M14" i="25"/>
  <c r="M22" i="25"/>
  <c r="M30" i="25"/>
  <c r="M38" i="25"/>
  <c r="M46" i="25"/>
  <c r="M54" i="25"/>
  <c r="M62" i="25"/>
  <c r="M70" i="25"/>
  <c r="M78" i="25"/>
  <c r="M86" i="25"/>
  <c r="M94" i="25"/>
  <c r="M102" i="25"/>
  <c r="M110" i="25"/>
  <c r="M118" i="25"/>
  <c r="M126" i="25"/>
  <c r="M134" i="25"/>
  <c r="M142" i="25"/>
  <c r="M150" i="25"/>
  <c r="M158" i="25"/>
  <c r="M166" i="25"/>
  <c r="L7" i="25"/>
  <c r="O5" i="25"/>
  <c r="O13" i="25"/>
  <c r="O21" i="25"/>
  <c r="O29" i="25"/>
  <c r="O37" i="25"/>
  <c r="O45" i="25"/>
  <c r="O53" i="25"/>
  <c r="O61" i="25"/>
  <c r="O69" i="25"/>
  <c r="O77" i="25"/>
  <c r="O85" i="25"/>
  <c r="O93" i="25"/>
  <c r="O101" i="25"/>
  <c r="O109" i="25"/>
  <c r="O117" i="25"/>
  <c r="O125" i="25"/>
  <c r="O133" i="25"/>
  <c r="O141" i="25"/>
  <c r="O149" i="25"/>
  <c r="O157" i="25"/>
  <c r="O165" i="25"/>
  <c r="N6" i="25"/>
  <c r="N14" i="25"/>
  <c r="N22" i="25"/>
  <c r="N30" i="25"/>
  <c r="N38" i="25"/>
  <c r="N46" i="25"/>
  <c r="N54" i="25"/>
  <c r="N62" i="25"/>
  <c r="N70" i="25"/>
  <c r="N78" i="25"/>
  <c r="N86" i="25"/>
  <c r="N94" i="25"/>
  <c r="N102" i="25"/>
  <c r="N110" i="25"/>
  <c r="N118" i="25"/>
  <c r="N126" i="25"/>
  <c r="N134" i="25"/>
  <c r="N142" i="25"/>
  <c r="N150" i="25"/>
  <c r="N158" i="25"/>
  <c r="N166" i="25"/>
  <c r="M7" i="25"/>
  <c r="M15" i="25"/>
  <c r="M23" i="25"/>
  <c r="M31" i="25"/>
  <c r="M39" i="25"/>
  <c r="M47" i="25"/>
  <c r="M55" i="25"/>
  <c r="M63" i="25"/>
  <c r="M71" i="25"/>
  <c r="M79" i="25"/>
  <c r="M87" i="25"/>
  <c r="M95" i="25"/>
  <c r="M103" i="25"/>
  <c r="M111" i="25"/>
  <c r="M119" i="25"/>
  <c r="M127" i="25"/>
  <c r="M135" i="25"/>
  <c r="M143" i="25"/>
  <c r="M151" i="25"/>
  <c r="M159" i="25"/>
  <c r="M167" i="25"/>
  <c r="L8" i="25"/>
  <c r="O6" i="25"/>
  <c r="O14" i="25"/>
  <c r="O22" i="25"/>
  <c r="O30" i="25"/>
  <c r="O38" i="25"/>
  <c r="O46" i="25"/>
  <c r="O54" i="25"/>
  <c r="O62" i="25"/>
  <c r="O70" i="25"/>
  <c r="O78" i="25"/>
  <c r="O86" i="25"/>
  <c r="O94" i="25"/>
  <c r="O102" i="25"/>
  <c r="O110" i="25"/>
  <c r="O118" i="25"/>
  <c r="O126" i="25"/>
  <c r="O134" i="25"/>
  <c r="O142" i="25"/>
  <c r="O150" i="25"/>
  <c r="O158" i="25"/>
  <c r="O166" i="25"/>
  <c r="N7" i="25"/>
  <c r="N15" i="25"/>
  <c r="N23" i="25"/>
  <c r="N31" i="25"/>
  <c r="N39" i="25"/>
  <c r="N47" i="25"/>
  <c r="N55" i="25"/>
  <c r="N63" i="25"/>
  <c r="N71" i="25"/>
  <c r="N79" i="25"/>
  <c r="N87" i="25"/>
  <c r="N95" i="25"/>
  <c r="N103" i="25"/>
  <c r="N111" i="25"/>
  <c r="N119" i="25"/>
  <c r="N127" i="25"/>
  <c r="N135" i="25"/>
  <c r="N143" i="25"/>
  <c r="N151" i="25"/>
  <c r="N159" i="25"/>
  <c r="N167" i="25"/>
  <c r="M8" i="25"/>
  <c r="M16" i="25"/>
  <c r="M24" i="25"/>
  <c r="M32" i="25"/>
  <c r="M40" i="25"/>
  <c r="M48" i="25"/>
  <c r="M56" i="25"/>
  <c r="O7" i="25"/>
  <c r="O15" i="25"/>
  <c r="O23" i="25"/>
  <c r="O31" i="25"/>
  <c r="O39" i="25"/>
  <c r="O47" i="25"/>
  <c r="O55" i="25"/>
  <c r="O63" i="25"/>
  <c r="O71" i="25"/>
  <c r="O79" i="25"/>
  <c r="O87" i="25"/>
  <c r="O95" i="25"/>
  <c r="O103" i="25"/>
  <c r="O111" i="25"/>
  <c r="O119" i="25"/>
  <c r="O127" i="25"/>
  <c r="O135" i="25"/>
  <c r="O143" i="25"/>
  <c r="O151" i="25"/>
  <c r="O159" i="25"/>
  <c r="O167" i="25"/>
  <c r="N8" i="25"/>
  <c r="N16" i="25"/>
  <c r="N24" i="25"/>
  <c r="N32" i="25"/>
  <c r="N40" i="25"/>
  <c r="N48" i="25"/>
  <c r="N56" i="25"/>
  <c r="N64" i="25"/>
  <c r="N72" i="25"/>
  <c r="N80" i="25"/>
  <c r="N88" i="25"/>
  <c r="N96" i="25"/>
  <c r="N104" i="25"/>
  <c r="N112" i="25"/>
  <c r="N120" i="25"/>
  <c r="N128" i="25"/>
  <c r="N136" i="25"/>
  <c r="N144" i="25"/>
  <c r="N152" i="25"/>
  <c r="N160" i="25"/>
  <c r="N168" i="25"/>
  <c r="M9" i="25"/>
  <c r="M17" i="25"/>
  <c r="M25" i="25"/>
  <c r="M33" i="25"/>
  <c r="M41" i="25"/>
  <c r="M49" i="25"/>
  <c r="M57" i="25"/>
  <c r="M65" i="25"/>
  <c r="M73" i="25"/>
  <c r="M81" i="25"/>
  <c r="M89" i="25"/>
  <c r="M97" i="25"/>
  <c r="M105" i="25"/>
  <c r="M113" i="25"/>
  <c r="M121" i="25"/>
  <c r="M129" i="25"/>
  <c r="M137" i="25"/>
  <c r="M145" i="25"/>
  <c r="M153" i="25"/>
  <c r="M161" i="25"/>
  <c r="M169" i="25"/>
  <c r="L10" i="25"/>
  <c r="O9" i="25"/>
  <c r="O32" i="25"/>
  <c r="O50" i="25"/>
  <c r="O73" i="25"/>
  <c r="O96" i="25"/>
  <c r="O114" i="25"/>
  <c r="O137" i="25"/>
  <c r="O160" i="25"/>
  <c r="N11" i="25"/>
  <c r="N34" i="25"/>
  <c r="N57" i="25"/>
  <c r="N75" i="25"/>
  <c r="N98" i="25"/>
  <c r="N121" i="25"/>
  <c r="N139" i="25"/>
  <c r="N162" i="25"/>
  <c r="M18" i="25"/>
  <c r="M36" i="25"/>
  <c r="M59" i="25"/>
  <c r="M75" i="25"/>
  <c r="M91" i="25"/>
  <c r="M107" i="25"/>
  <c r="M123" i="25"/>
  <c r="M139" i="25"/>
  <c r="M155" i="25"/>
  <c r="L4" i="25"/>
  <c r="L16" i="25"/>
  <c r="L24" i="25"/>
  <c r="L32" i="25"/>
  <c r="L40" i="25"/>
  <c r="L48" i="25"/>
  <c r="L56" i="25"/>
  <c r="L64" i="25"/>
  <c r="L72" i="25"/>
  <c r="L80" i="25"/>
  <c r="L88" i="25"/>
  <c r="L96" i="25"/>
  <c r="L104" i="25"/>
  <c r="L112" i="25"/>
  <c r="L120" i="25"/>
  <c r="L128" i="25"/>
  <c r="L136" i="25"/>
  <c r="L144" i="25"/>
  <c r="L152" i="25"/>
  <c r="L160" i="25"/>
  <c r="L168" i="25"/>
  <c r="K9" i="25"/>
  <c r="K17" i="25"/>
  <c r="K25" i="25"/>
  <c r="K33" i="25"/>
  <c r="K41" i="25"/>
  <c r="K49" i="25"/>
  <c r="K57" i="25"/>
  <c r="K65" i="25"/>
  <c r="K73" i="25"/>
  <c r="K81" i="25"/>
  <c r="K89" i="25"/>
  <c r="K97" i="25"/>
  <c r="K105" i="25"/>
  <c r="K113" i="25"/>
  <c r="K121" i="25"/>
  <c r="K129" i="25"/>
  <c r="K137" i="25"/>
  <c r="K145" i="25"/>
  <c r="K153" i="25"/>
  <c r="K161" i="25"/>
  <c r="K169" i="25"/>
  <c r="J4" i="25"/>
  <c r="J12" i="25"/>
  <c r="J20" i="25"/>
  <c r="J28" i="25"/>
  <c r="J36" i="25"/>
  <c r="J44" i="25"/>
  <c r="J52" i="25"/>
  <c r="J60" i="25"/>
  <c r="J68" i="25"/>
  <c r="J76" i="25"/>
  <c r="J84" i="25"/>
  <c r="J92" i="25"/>
  <c r="J100" i="25"/>
  <c r="J108" i="25"/>
  <c r="J116" i="25"/>
  <c r="J124" i="25"/>
  <c r="J132" i="25"/>
  <c r="J140" i="25"/>
  <c r="J148" i="25"/>
  <c r="J156" i="25"/>
  <c r="J164" i="25"/>
  <c r="N106" i="25"/>
  <c r="M66" i="25"/>
  <c r="M130" i="25"/>
  <c r="L11" i="25"/>
  <c r="L43" i="25"/>
  <c r="L75" i="25"/>
  <c r="L99" i="25"/>
  <c r="L139" i="25"/>
  <c r="K4" i="25"/>
  <c r="K36" i="25"/>
  <c r="K68" i="25"/>
  <c r="K92" i="25"/>
  <c r="K124" i="25"/>
  <c r="K156" i="25"/>
  <c r="J15" i="25"/>
  <c r="J47" i="25"/>
  <c r="J79" i="25"/>
  <c r="J111" i="25"/>
  <c r="J135" i="25"/>
  <c r="J167" i="25"/>
  <c r="O82" i="25"/>
  <c r="N25" i="25"/>
  <c r="N130" i="25"/>
  <c r="M50" i="25"/>
  <c r="M115" i="25"/>
  <c r="L12" i="25"/>
  <c r="L68" i="25"/>
  <c r="L108" i="25"/>
  <c r="L148" i="25"/>
  <c r="K29" i="25"/>
  <c r="K69" i="25"/>
  <c r="K109" i="25"/>
  <c r="K141" i="25"/>
  <c r="J8" i="25"/>
  <c r="J48" i="25"/>
  <c r="J88" i="25"/>
  <c r="J120" i="25"/>
  <c r="J160" i="25"/>
  <c r="O65" i="25"/>
  <c r="N3" i="25"/>
  <c r="N131" i="25"/>
  <c r="M51" i="25"/>
  <c r="M116" i="25"/>
  <c r="L13" i="25"/>
  <c r="L53" i="25"/>
  <c r="L85" i="25"/>
  <c r="L125" i="25"/>
  <c r="L157" i="25"/>
  <c r="K38" i="25"/>
  <c r="K78" i="25"/>
  <c r="K110" i="25"/>
  <c r="K150" i="25"/>
  <c r="J17" i="25"/>
  <c r="J73" i="25"/>
  <c r="J113" i="25"/>
  <c r="J145" i="25"/>
  <c r="O10" i="25"/>
  <c r="O33" i="25"/>
  <c r="O56" i="25"/>
  <c r="O74" i="25"/>
  <c r="O97" i="25"/>
  <c r="O120" i="25"/>
  <c r="O138" i="25"/>
  <c r="O161" i="25"/>
  <c r="N17" i="25"/>
  <c r="N35" i="25"/>
  <c r="N58" i="25"/>
  <c r="N81" i="25"/>
  <c r="N99" i="25"/>
  <c r="N122" i="25"/>
  <c r="N145" i="25"/>
  <c r="N163" i="25"/>
  <c r="M19" i="25"/>
  <c r="M42" i="25"/>
  <c r="M60" i="25"/>
  <c r="M76" i="25"/>
  <c r="M92" i="25"/>
  <c r="M108" i="25"/>
  <c r="M124" i="25"/>
  <c r="M140" i="25"/>
  <c r="M156" i="25"/>
  <c r="L5" i="25"/>
  <c r="L17" i="25"/>
  <c r="L25" i="25"/>
  <c r="L33" i="25"/>
  <c r="L41" i="25"/>
  <c r="L49" i="25"/>
  <c r="L57" i="25"/>
  <c r="L65" i="25"/>
  <c r="L73" i="25"/>
  <c r="L81" i="25"/>
  <c r="L89" i="25"/>
  <c r="L97" i="25"/>
  <c r="L105" i="25"/>
  <c r="L113" i="25"/>
  <c r="L121" i="25"/>
  <c r="L129" i="25"/>
  <c r="L137" i="25"/>
  <c r="L145" i="25"/>
  <c r="L153" i="25"/>
  <c r="L161" i="25"/>
  <c r="L169" i="25"/>
  <c r="K10" i="25"/>
  <c r="K18" i="25"/>
  <c r="K26" i="25"/>
  <c r="K34" i="25"/>
  <c r="K42" i="25"/>
  <c r="K50" i="25"/>
  <c r="K58" i="25"/>
  <c r="K66" i="25"/>
  <c r="K74" i="25"/>
  <c r="K82" i="25"/>
  <c r="K90" i="25"/>
  <c r="K98" i="25"/>
  <c r="K106" i="25"/>
  <c r="K114" i="25"/>
  <c r="K122" i="25"/>
  <c r="K130" i="25"/>
  <c r="K138" i="25"/>
  <c r="K146" i="25"/>
  <c r="K154" i="25"/>
  <c r="K162" i="25"/>
  <c r="K2" i="25"/>
  <c r="J5" i="25"/>
  <c r="J13" i="25"/>
  <c r="J21" i="25"/>
  <c r="J29" i="25"/>
  <c r="J37" i="25"/>
  <c r="J45" i="25"/>
  <c r="J53" i="25"/>
  <c r="J61" i="25"/>
  <c r="J69" i="25"/>
  <c r="J77" i="25"/>
  <c r="J85" i="25"/>
  <c r="J93" i="25"/>
  <c r="J101" i="25"/>
  <c r="J109" i="25"/>
  <c r="J117" i="25"/>
  <c r="J125" i="25"/>
  <c r="J133" i="25"/>
  <c r="J141" i="25"/>
  <c r="J149" i="25"/>
  <c r="J157" i="25"/>
  <c r="J165" i="25"/>
  <c r="N129" i="25"/>
  <c r="M82" i="25"/>
  <c r="M114" i="25"/>
  <c r="L27" i="25"/>
  <c r="L67" i="25"/>
  <c r="L107" i="25"/>
  <c r="L131" i="25"/>
  <c r="L163" i="25"/>
  <c r="K28" i="25"/>
  <c r="K52" i="25"/>
  <c r="K84" i="25"/>
  <c r="K116" i="25"/>
  <c r="K148" i="25"/>
  <c r="J7" i="25"/>
  <c r="J39" i="25"/>
  <c r="J71" i="25"/>
  <c r="J103" i="25"/>
  <c r="J127" i="25"/>
  <c r="J151" i="25"/>
  <c r="O18" i="25"/>
  <c r="O105" i="25"/>
  <c r="O169" i="25"/>
  <c r="N89" i="25"/>
  <c r="M4" i="25"/>
  <c r="M83" i="25"/>
  <c r="M147" i="25"/>
  <c r="L28" i="25"/>
  <c r="L52" i="25"/>
  <c r="L84" i="25"/>
  <c r="L116" i="25"/>
  <c r="L140" i="25"/>
  <c r="K5" i="25"/>
  <c r="K37" i="25"/>
  <c r="K61" i="25"/>
  <c r="K93" i="25"/>
  <c r="K125" i="25"/>
  <c r="K149" i="25"/>
  <c r="N2" i="25"/>
  <c r="J32" i="25"/>
  <c r="J64" i="25"/>
  <c r="J96" i="25"/>
  <c r="J128" i="25"/>
  <c r="J152" i="25"/>
  <c r="O88" i="25"/>
  <c r="O152" i="25"/>
  <c r="N67" i="25"/>
  <c r="N154" i="25"/>
  <c r="M100" i="25"/>
  <c r="M164" i="25"/>
  <c r="L21" i="25"/>
  <c r="L45" i="25"/>
  <c r="L77" i="25"/>
  <c r="L109" i="25"/>
  <c r="L133" i="25"/>
  <c r="L165" i="25"/>
  <c r="K22" i="25"/>
  <c r="K54" i="25"/>
  <c r="K86" i="25"/>
  <c r="K118" i="25"/>
  <c r="K142" i="25"/>
  <c r="O2" i="25"/>
  <c r="J33" i="25"/>
  <c r="J57" i="25"/>
  <c r="J89" i="25"/>
  <c r="J121" i="25"/>
  <c r="P121" i="25" s="1"/>
  <c r="J161" i="25"/>
  <c r="O16" i="25"/>
  <c r="O34" i="25"/>
  <c r="O57" i="25"/>
  <c r="O80" i="25"/>
  <c r="O98" i="25"/>
  <c r="O121" i="25"/>
  <c r="O144" i="25"/>
  <c r="O162" i="25"/>
  <c r="N18" i="25"/>
  <c r="N41" i="25"/>
  <c r="N59" i="25"/>
  <c r="N82" i="25"/>
  <c r="N105" i="25"/>
  <c r="N123" i="25"/>
  <c r="N146" i="25"/>
  <c r="N169" i="25"/>
  <c r="M20" i="25"/>
  <c r="M43" i="25"/>
  <c r="M64" i="25"/>
  <c r="M80" i="25"/>
  <c r="M96" i="25"/>
  <c r="M112" i="25"/>
  <c r="M128" i="25"/>
  <c r="M144" i="25"/>
  <c r="M160" i="25"/>
  <c r="L9" i="25"/>
  <c r="L18" i="25"/>
  <c r="L26" i="25"/>
  <c r="L34" i="25"/>
  <c r="L42" i="25"/>
  <c r="L50" i="25"/>
  <c r="L58" i="25"/>
  <c r="L66" i="25"/>
  <c r="L74" i="25"/>
  <c r="L82" i="25"/>
  <c r="L90" i="25"/>
  <c r="L98" i="25"/>
  <c r="L106" i="25"/>
  <c r="L114" i="25"/>
  <c r="L122" i="25"/>
  <c r="L130" i="25"/>
  <c r="L138" i="25"/>
  <c r="L146" i="25"/>
  <c r="L154" i="25"/>
  <c r="L162" i="25"/>
  <c r="K3" i="25"/>
  <c r="K11" i="25"/>
  <c r="K19" i="25"/>
  <c r="K27" i="25"/>
  <c r="K35" i="25"/>
  <c r="K43" i="25"/>
  <c r="K51" i="25"/>
  <c r="K59" i="25"/>
  <c r="K67" i="25"/>
  <c r="K75" i="25"/>
  <c r="K83" i="25"/>
  <c r="K91" i="25"/>
  <c r="K99" i="25"/>
  <c r="K107" i="25"/>
  <c r="K115" i="25"/>
  <c r="K123" i="25"/>
  <c r="K131" i="25"/>
  <c r="K139" i="25"/>
  <c r="K147" i="25"/>
  <c r="K155" i="25"/>
  <c r="K163" i="25"/>
  <c r="L2" i="25"/>
  <c r="J6" i="25"/>
  <c r="J14" i="25"/>
  <c r="J22" i="25"/>
  <c r="J30" i="25"/>
  <c r="J38" i="25"/>
  <c r="J46" i="25"/>
  <c r="J54" i="25"/>
  <c r="J62" i="25"/>
  <c r="J70" i="25"/>
  <c r="J78" i="25"/>
  <c r="J86" i="25"/>
  <c r="J94" i="25"/>
  <c r="J102" i="25"/>
  <c r="J110" i="25"/>
  <c r="J118" i="25"/>
  <c r="J126" i="25"/>
  <c r="J134" i="25"/>
  <c r="J142" i="25"/>
  <c r="J150" i="25"/>
  <c r="J158" i="25"/>
  <c r="J166" i="25"/>
  <c r="O122" i="25"/>
  <c r="O168" i="25"/>
  <c r="N42" i="25"/>
  <c r="N83" i="25"/>
  <c r="N147" i="25"/>
  <c r="M26" i="25"/>
  <c r="M98" i="25"/>
  <c r="M146" i="25"/>
  <c r="L19" i="25"/>
  <c r="L51" i="25"/>
  <c r="L83" i="25"/>
  <c r="L115" i="25"/>
  <c r="L155" i="25"/>
  <c r="K20" i="25"/>
  <c r="K44" i="25"/>
  <c r="K76" i="25"/>
  <c r="K108" i="25"/>
  <c r="K132" i="25"/>
  <c r="K164" i="25"/>
  <c r="J23" i="25"/>
  <c r="J55" i="25"/>
  <c r="J87" i="25"/>
  <c r="J143" i="25"/>
  <c r="O41" i="25"/>
  <c r="O128" i="25"/>
  <c r="N43" i="25"/>
  <c r="N107" i="25"/>
  <c r="M27" i="25"/>
  <c r="M99" i="25"/>
  <c r="M163" i="25"/>
  <c r="L36" i="25"/>
  <c r="L60" i="25"/>
  <c r="L100" i="25"/>
  <c r="L132" i="25"/>
  <c r="L164" i="25"/>
  <c r="K21" i="25"/>
  <c r="K53" i="25"/>
  <c r="K77" i="25"/>
  <c r="K101" i="25"/>
  <c r="K133" i="25"/>
  <c r="K165" i="25"/>
  <c r="J24" i="25"/>
  <c r="J56" i="25"/>
  <c r="J80" i="25"/>
  <c r="J112" i="25"/>
  <c r="J144" i="25"/>
  <c r="O24" i="25"/>
  <c r="O129" i="25"/>
  <c r="N49" i="25"/>
  <c r="N113" i="25"/>
  <c r="M28" i="25"/>
  <c r="M84" i="25"/>
  <c r="M148" i="25"/>
  <c r="L37" i="25"/>
  <c r="L69" i="25"/>
  <c r="L93" i="25"/>
  <c r="L141" i="25"/>
  <c r="K6" i="25"/>
  <c r="K30" i="25"/>
  <c r="K62" i="25"/>
  <c r="K94" i="25"/>
  <c r="K126" i="25"/>
  <c r="K158" i="25"/>
  <c r="J25" i="25"/>
  <c r="J49" i="25"/>
  <c r="J81" i="25"/>
  <c r="P81" i="25" s="1"/>
  <c r="J105" i="25"/>
  <c r="P105" i="25" s="1"/>
  <c r="J137" i="25"/>
  <c r="J169" i="25"/>
  <c r="O17" i="25"/>
  <c r="O40" i="25"/>
  <c r="O58" i="25"/>
  <c r="O81" i="25"/>
  <c r="O104" i="25"/>
  <c r="O145" i="25"/>
  <c r="N19" i="25"/>
  <c r="N65" i="25"/>
  <c r="M3" i="25"/>
  <c r="M44" i="25"/>
  <c r="M162" i="25"/>
  <c r="L35" i="25"/>
  <c r="L59" i="25"/>
  <c r="L91" i="25"/>
  <c r="L123" i="25"/>
  <c r="L147" i="25"/>
  <c r="K12" i="25"/>
  <c r="K60" i="25"/>
  <c r="K100" i="25"/>
  <c r="K140" i="25"/>
  <c r="M2" i="25"/>
  <c r="J31" i="25"/>
  <c r="J63" i="25"/>
  <c r="J95" i="25"/>
  <c r="J119" i="25"/>
  <c r="J159" i="25"/>
  <c r="O64" i="25"/>
  <c r="O146" i="25"/>
  <c r="N66" i="25"/>
  <c r="N153" i="25"/>
  <c r="M67" i="25"/>
  <c r="M131" i="25"/>
  <c r="L20" i="25"/>
  <c r="L44" i="25"/>
  <c r="L76" i="25"/>
  <c r="L92" i="25"/>
  <c r="L124" i="25"/>
  <c r="L156" i="25"/>
  <c r="K13" i="25"/>
  <c r="K45" i="25"/>
  <c r="K85" i="25"/>
  <c r="K117" i="25"/>
  <c r="K157" i="25"/>
  <c r="J16" i="25"/>
  <c r="J40" i="25"/>
  <c r="J72" i="25"/>
  <c r="J104" i="25"/>
  <c r="J136" i="25"/>
  <c r="J168" i="25"/>
  <c r="O42" i="25"/>
  <c r="O106" i="25"/>
  <c r="N26" i="25"/>
  <c r="N90" i="25"/>
  <c r="M10" i="25"/>
  <c r="M68" i="25"/>
  <c r="M132" i="25"/>
  <c r="L29" i="25"/>
  <c r="L61" i="25"/>
  <c r="L101" i="25"/>
  <c r="L117" i="25"/>
  <c r="L149" i="25"/>
  <c r="K14" i="25"/>
  <c r="K46" i="25"/>
  <c r="K70" i="25"/>
  <c r="K102" i="25"/>
  <c r="K134" i="25"/>
  <c r="K166" i="25"/>
  <c r="J9" i="25"/>
  <c r="J41" i="25"/>
  <c r="J65" i="25"/>
  <c r="J97" i="25"/>
  <c r="J129" i="25"/>
  <c r="J153" i="25"/>
  <c r="O25" i="25"/>
  <c r="O112" i="25"/>
  <c r="N27" i="25"/>
  <c r="N114" i="25"/>
  <c r="M34" i="25"/>
  <c r="M104" i="25"/>
  <c r="M168" i="25"/>
  <c r="L38" i="25"/>
  <c r="L70" i="25"/>
  <c r="L102" i="25"/>
  <c r="L134" i="25"/>
  <c r="L166" i="25"/>
  <c r="K31" i="25"/>
  <c r="K63" i="25"/>
  <c r="K95" i="25"/>
  <c r="K127" i="25"/>
  <c r="K159" i="25"/>
  <c r="J18" i="25"/>
  <c r="J50" i="25"/>
  <c r="J82" i="25"/>
  <c r="J114" i="25"/>
  <c r="J146" i="25"/>
  <c r="J122" i="25"/>
  <c r="N138" i="25"/>
  <c r="O26" i="25"/>
  <c r="O113" i="25"/>
  <c r="N33" i="25"/>
  <c r="N115" i="25"/>
  <c r="M35" i="25"/>
  <c r="M106" i="25"/>
  <c r="L3" i="25"/>
  <c r="L39" i="25"/>
  <c r="L71" i="25"/>
  <c r="L103" i="25"/>
  <c r="L135" i="25"/>
  <c r="L167" i="25"/>
  <c r="K32" i="25"/>
  <c r="K64" i="25"/>
  <c r="K96" i="25"/>
  <c r="K128" i="25"/>
  <c r="K160" i="25"/>
  <c r="J19" i="25"/>
  <c r="P19" i="25" s="1"/>
  <c r="J51" i="25"/>
  <c r="J83" i="25"/>
  <c r="J115" i="25"/>
  <c r="J147" i="25"/>
  <c r="J154" i="25"/>
  <c r="N51" i="25"/>
  <c r="L15" i="25"/>
  <c r="L79" i="25"/>
  <c r="L143" i="25"/>
  <c r="K40" i="25"/>
  <c r="K104" i="25"/>
  <c r="K168" i="25"/>
  <c r="J59" i="25"/>
  <c r="J123" i="25"/>
  <c r="P123" i="25" s="1"/>
  <c r="O66" i="25"/>
  <c r="O153" i="25"/>
  <c r="M72" i="25"/>
  <c r="L22" i="25"/>
  <c r="L86" i="25"/>
  <c r="L150" i="25"/>
  <c r="K47" i="25"/>
  <c r="K111" i="25"/>
  <c r="J2" i="25"/>
  <c r="J66" i="25"/>
  <c r="J162" i="25"/>
  <c r="O154" i="25"/>
  <c r="N161" i="25"/>
  <c r="L23" i="25"/>
  <c r="L87" i="25"/>
  <c r="L151" i="25"/>
  <c r="K48" i="25"/>
  <c r="K112" i="25"/>
  <c r="J3" i="25"/>
  <c r="J67" i="25"/>
  <c r="P67" i="25" s="1"/>
  <c r="J131" i="25"/>
  <c r="P131" i="25" s="1"/>
  <c r="J163" i="25"/>
  <c r="O89" i="25"/>
  <c r="N91" i="25"/>
  <c r="M88" i="25"/>
  <c r="L30" i="25"/>
  <c r="L126" i="25"/>
  <c r="K23" i="25"/>
  <c r="K87" i="25"/>
  <c r="K151" i="25"/>
  <c r="J42" i="25"/>
  <c r="J106" i="25"/>
  <c r="O90" i="25"/>
  <c r="N97" i="25"/>
  <c r="M90" i="25"/>
  <c r="L31" i="25"/>
  <c r="L95" i="25"/>
  <c r="L159" i="25"/>
  <c r="K56" i="25"/>
  <c r="K120" i="25"/>
  <c r="J11" i="25"/>
  <c r="J107" i="25"/>
  <c r="P107" i="25" s="1"/>
  <c r="O48" i="25"/>
  <c r="O130" i="25"/>
  <c r="N50" i="25"/>
  <c r="N137" i="25"/>
  <c r="M52" i="25"/>
  <c r="M120" i="25"/>
  <c r="L14" i="25"/>
  <c r="L46" i="25"/>
  <c r="L78" i="25"/>
  <c r="L110" i="25"/>
  <c r="L142" i="25"/>
  <c r="K7" i="25"/>
  <c r="K39" i="25"/>
  <c r="K71" i="25"/>
  <c r="K103" i="25"/>
  <c r="K135" i="25"/>
  <c r="K167" i="25"/>
  <c r="J26" i="25"/>
  <c r="J58" i="25"/>
  <c r="J90" i="25"/>
  <c r="O49" i="25"/>
  <c r="O136" i="25"/>
  <c r="M58" i="25"/>
  <c r="M122" i="25"/>
  <c r="L47" i="25"/>
  <c r="L111" i="25"/>
  <c r="K8" i="25"/>
  <c r="K72" i="25"/>
  <c r="K136" i="25"/>
  <c r="J27" i="25"/>
  <c r="J91" i="25"/>
  <c r="P91" i="25" s="1"/>
  <c r="J155" i="25"/>
  <c r="N73" i="25"/>
  <c r="N155" i="25"/>
  <c r="M136" i="25"/>
  <c r="L54" i="25"/>
  <c r="L118" i="25"/>
  <c r="K15" i="25"/>
  <c r="K79" i="25"/>
  <c r="K143" i="25"/>
  <c r="J34" i="25"/>
  <c r="J98" i="25"/>
  <c r="J130" i="25"/>
  <c r="O72" i="25"/>
  <c r="N74" i="25"/>
  <c r="M74" i="25"/>
  <c r="M138" i="25"/>
  <c r="L55" i="25"/>
  <c r="L119" i="25"/>
  <c r="K16" i="25"/>
  <c r="K80" i="25"/>
  <c r="K144" i="25"/>
  <c r="J35" i="25"/>
  <c r="J99" i="25"/>
  <c r="N9" i="25"/>
  <c r="M11" i="25"/>
  <c r="M152" i="25"/>
  <c r="L62" i="25"/>
  <c r="L94" i="25"/>
  <c r="L158" i="25"/>
  <c r="K55" i="25"/>
  <c r="K119" i="25"/>
  <c r="J10" i="25"/>
  <c r="P10" i="25" s="1"/>
  <c r="J74" i="25"/>
  <c r="J138" i="25"/>
  <c r="O8" i="25"/>
  <c r="N10" i="25"/>
  <c r="M12" i="25"/>
  <c r="M154" i="25"/>
  <c r="L63" i="25"/>
  <c r="L127" i="25"/>
  <c r="K24" i="25"/>
  <c r="K88" i="25"/>
  <c r="K152" i="25"/>
  <c r="J43" i="25"/>
  <c r="J75" i="25"/>
  <c r="J139" i="25"/>
  <c r="P139" i="25" s="1"/>
  <c r="D25" i="24"/>
  <c r="E30" i="24"/>
  <c r="H27" i="24"/>
  <c r="E28" i="24"/>
  <c r="G27" i="24"/>
  <c r="F24" i="24"/>
  <c r="C24" i="24"/>
  <c r="E24" i="24"/>
  <c r="F29" i="24"/>
  <c r="E29" i="24"/>
  <c r="C28" i="24"/>
  <c r="D29" i="24"/>
  <c r="G29" i="24"/>
  <c r="D28" i="24"/>
  <c r="F33" i="24"/>
  <c r="E33" i="24"/>
  <c r="H33" i="24"/>
  <c r="G28" i="24"/>
  <c r="D33" i="24"/>
  <c r="H28" i="24"/>
  <c r="F25" i="24"/>
  <c r="E25" i="24"/>
  <c r="H24" i="24"/>
  <c r="H30" i="24"/>
  <c r="G30" i="24"/>
  <c r="D30" i="24"/>
  <c r="C30" i="24"/>
  <c r="G24" i="24"/>
  <c r="H25" i="24"/>
  <c r="C33" i="24"/>
  <c r="C29" i="24"/>
  <c r="C25" i="24"/>
  <c r="P98" i="25" l="1"/>
  <c r="P26" i="25"/>
  <c r="P83" i="25"/>
  <c r="P82" i="25"/>
  <c r="P41" i="25"/>
  <c r="P24" i="25"/>
  <c r="P118" i="25"/>
  <c r="P54" i="25"/>
  <c r="P133" i="25"/>
  <c r="P69" i="25"/>
  <c r="P5" i="25"/>
  <c r="P68" i="25"/>
  <c r="P4" i="25"/>
  <c r="P3" i="25"/>
  <c r="P162" i="25"/>
  <c r="P143" i="25"/>
  <c r="P94" i="25"/>
  <c r="P30" i="25"/>
  <c r="P96" i="25"/>
  <c r="P109" i="25"/>
  <c r="P45" i="25"/>
  <c r="P106" i="25"/>
  <c r="P169" i="25"/>
  <c r="P147" i="25"/>
  <c r="P65" i="25"/>
  <c r="P40" i="25"/>
  <c r="P88" i="25"/>
  <c r="P138" i="25"/>
  <c r="P34" i="25"/>
  <c r="P51" i="25"/>
  <c r="P50" i="25"/>
  <c r="P9" i="25"/>
  <c r="P16" i="25"/>
  <c r="P49" i="25"/>
  <c r="P110" i="25"/>
  <c r="P46" i="25"/>
  <c r="P152" i="25"/>
  <c r="P151" i="25"/>
  <c r="P125" i="25"/>
  <c r="P61" i="25"/>
  <c r="P48" i="25"/>
  <c r="P135" i="25"/>
  <c r="P124" i="25"/>
  <c r="P60" i="25"/>
  <c r="P132" i="25"/>
  <c r="P74" i="25"/>
  <c r="P155" i="25"/>
  <c r="P66" i="25"/>
  <c r="P18" i="25"/>
  <c r="P25" i="25"/>
  <c r="P166" i="25"/>
  <c r="P102" i="25"/>
  <c r="P38" i="25"/>
  <c r="P161" i="25"/>
  <c r="P128" i="25"/>
  <c r="P127" i="25"/>
  <c r="P117" i="25"/>
  <c r="P53" i="25"/>
  <c r="P8" i="25"/>
  <c r="P111" i="25"/>
  <c r="P116" i="25"/>
  <c r="P52" i="25"/>
  <c r="P159" i="25"/>
  <c r="P158" i="25"/>
  <c r="P103" i="25"/>
  <c r="P79" i="25"/>
  <c r="P108" i="25"/>
  <c r="P44" i="25"/>
  <c r="P2" i="25"/>
  <c r="P99" i="25"/>
  <c r="P27" i="25"/>
  <c r="P153" i="25"/>
  <c r="P168" i="25"/>
  <c r="P119" i="25"/>
  <c r="P144" i="25"/>
  <c r="P87" i="25"/>
  <c r="P150" i="25"/>
  <c r="P86" i="25"/>
  <c r="P22" i="25"/>
  <c r="P89" i="25"/>
  <c r="P64" i="25"/>
  <c r="P71" i="25"/>
  <c r="P165" i="25"/>
  <c r="P101" i="25"/>
  <c r="P37" i="25"/>
  <c r="P145" i="25"/>
  <c r="P47" i="25"/>
  <c r="P164" i="25"/>
  <c r="P100" i="25"/>
  <c r="P36" i="25"/>
  <c r="P35" i="25"/>
  <c r="P42" i="25"/>
  <c r="P59" i="25"/>
  <c r="P154" i="25"/>
  <c r="P122" i="25"/>
  <c r="P129" i="25"/>
  <c r="P136" i="25"/>
  <c r="P95" i="25"/>
  <c r="P112" i="25"/>
  <c r="P55" i="25"/>
  <c r="P142" i="25"/>
  <c r="P78" i="25"/>
  <c r="P14" i="25"/>
  <c r="P57" i="25"/>
  <c r="P32" i="25"/>
  <c r="P39" i="25"/>
  <c r="P157" i="25"/>
  <c r="P93" i="25"/>
  <c r="P29" i="25"/>
  <c r="P113" i="25"/>
  <c r="P15" i="25"/>
  <c r="P156" i="25"/>
  <c r="P92" i="25"/>
  <c r="P28" i="25"/>
  <c r="P75" i="25"/>
  <c r="P90" i="25"/>
  <c r="P163" i="25"/>
  <c r="P146" i="25"/>
  <c r="P97" i="25"/>
  <c r="P104" i="25"/>
  <c r="P63" i="25"/>
  <c r="P137" i="25"/>
  <c r="P80" i="25"/>
  <c r="P23" i="25"/>
  <c r="P134" i="25"/>
  <c r="P70" i="25"/>
  <c r="P6" i="25"/>
  <c r="P33" i="25"/>
  <c r="P7" i="25"/>
  <c r="P149" i="25"/>
  <c r="P85" i="25"/>
  <c r="P21" i="25"/>
  <c r="P73" i="25"/>
  <c r="P160" i="25"/>
  <c r="P148" i="25"/>
  <c r="P84" i="25"/>
  <c r="P20" i="25"/>
  <c r="P167" i="25"/>
  <c r="P11" i="25"/>
  <c r="P43" i="25"/>
  <c r="P130" i="25"/>
  <c r="P58" i="25"/>
  <c r="P115" i="25"/>
  <c r="P114" i="25"/>
  <c r="P72" i="25"/>
  <c r="P31" i="25"/>
  <c r="P56" i="25"/>
  <c r="P126" i="25"/>
  <c r="P62" i="25"/>
  <c r="P141" i="25"/>
  <c r="P77" i="25"/>
  <c r="P13" i="25"/>
  <c r="P17" i="25"/>
  <c r="P120" i="25"/>
  <c r="P140" i="25"/>
  <c r="P76" i="25"/>
  <c r="P12" i="25"/>
  <c r="B31" i="20"/>
  <c r="C31" i="20"/>
  <c r="D31" i="20"/>
  <c r="E31" i="20"/>
  <c r="F31" i="20"/>
  <c r="G31" i="20"/>
  <c r="H31" i="20"/>
  <c r="I31" i="20"/>
  <c r="J31" i="20"/>
  <c r="K31" i="20"/>
  <c r="L31" i="20"/>
  <c r="M31" i="20"/>
  <c r="N19" i="20"/>
  <c r="N15" i="20"/>
  <c r="B53" i="9" l="1"/>
  <c r="G53" i="9" l="1"/>
  <c r="E53" i="9"/>
  <c r="D53" i="9"/>
  <c r="C53" i="9"/>
  <c r="H37" i="22"/>
  <c r="H36" i="22"/>
  <c r="K36" i="22" s="1"/>
  <c r="H35" i="22"/>
  <c r="K35" i="22" s="1"/>
  <c r="H34" i="22"/>
  <c r="K34" i="22" s="1"/>
  <c r="H33" i="22"/>
  <c r="K33" i="22" s="1"/>
  <c r="H32" i="22"/>
  <c r="K32" i="22" s="1"/>
  <c r="H31" i="22"/>
  <c r="K31" i="22" s="1"/>
  <c r="H30" i="22"/>
  <c r="K30" i="22" s="1"/>
  <c r="H29" i="22"/>
  <c r="K29" i="22" s="1"/>
  <c r="H28" i="22"/>
  <c r="A33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A29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N23" i="20"/>
  <c r="M21" i="20"/>
  <c r="M33" i="20" s="1"/>
  <c r="L21" i="20"/>
  <c r="L33" i="20" s="1"/>
  <c r="K21" i="20"/>
  <c r="K33" i="20" s="1"/>
  <c r="J21" i="20"/>
  <c r="J33" i="20" s="1"/>
  <c r="I21" i="20"/>
  <c r="I33" i="20" s="1"/>
  <c r="H21" i="20"/>
  <c r="H33" i="20" s="1"/>
  <c r="G21" i="20"/>
  <c r="G33" i="20" s="1"/>
  <c r="F21" i="20"/>
  <c r="F33" i="20" s="1"/>
  <c r="E21" i="20"/>
  <c r="E33" i="20" s="1"/>
  <c r="D21" i="20"/>
  <c r="D33" i="20" s="1"/>
  <c r="C21" i="20"/>
  <c r="C33" i="20" s="1"/>
  <c r="B21" i="20"/>
  <c r="N20" i="20"/>
  <c r="N18" i="20"/>
  <c r="N17" i="20"/>
  <c r="N16" i="20"/>
  <c r="K28" i="22" l="1"/>
  <c r="Z27" i="22"/>
  <c r="O37" i="22"/>
  <c r="K37" i="22"/>
  <c r="O35" i="22"/>
  <c r="O29" i="22"/>
  <c r="O34" i="22"/>
  <c r="O28" i="22"/>
  <c r="O31" i="22"/>
  <c r="O32" i="22"/>
  <c r="O36" i="22"/>
  <c r="O30" i="22"/>
  <c r="O33" i="22"/>
  <c r="N33" i="22"/>
  <c r="L27" i="22"/>
  <c r="L31" i="22"/>
  <c r="L35" i="22"/>
  <c r="M28" i="22"/>
  <c r="M32" i="22"/>
  <c r="M36" i="22"/>
  <c r="N29" i="22"/>
  <c r="N37" i="22"/>
  <c r="L28" i="22"/>
  <c r="L32" i="22"/>
  <c r="L36" i="22"/>
  <c r="N28" i="22"/>
  <c r="N32" i="22"/>
  <c r="N36" i="22"/>
  <c r="L29" i="22"/>
  <c r="L30" i="22"/>
  <c r="L33" i="22"/>
  <c r="L34" i="22"/>
  <c r="L37" i="22"/>
  <c r="T29" i="23"/>
  <c r="T35" i="23" s="1"/>
  <c r="T41" i="23" s="1"/>
  <c r="M27" i="22"/>
  <c r="M31" i="22"/>
  <c r="N31" i="22"/>
  <c r="K27" i="22"/>
  <c r="M29" i="22"/>
  <c r="N30" i="22"/>
  <c r="M33" i="22"/>
  <c r="N34" i="22"/>
  <c r="M37" i="22"/>
  <c r="M35" i="22"/>
  <c r="N27" i="22"/>
  <c r="M30" i="22"/>
  <c r="M34" i="22"/>
  <c r="N35" i="22"/>
  <c r="N21" i="20"/>
  <c r="N33" i="20" s="1"/>
  <c r="Z28" i="22" l="1"/>
  <c r="AA27" i="22"/>
  <c r="M19" i="12"/>
  <c r="L19" i="12"/>
  <c r="K19" i="12"/>
  <c r="J19" i="12"/>
  <c r="I19" i="12"/>
  <c r="G19" i="12"/>
  <c r="F19" i="12"/>
  <c r="E19" i="12"/>
  <c r="D19" i="12"/>
  <c r="C19" i="12"/>
  <c r="B19" i="12"/>
  <c r="B21" i="12"/>
  <c r="B27" i="12"/>
  <c r="B25" i="12"/>
  <c r="A8" i="12"/>
  <c r="A7" i="12"/>
  <c r="M6" i="12"/>
  <c r="L6" i="12"/>
  <c r="K6" i="12"/>
  <c r="J6" i="12"/>
  <c r="I6" i="12"/>
  <c r="H6" i="12"/>
  <c r="G6" i="12"/>
  <c r="F6" i="12"/>
  <c r="E6" i="12"/>
  <c r="D6" i="12"/>
  <c r="C6" i="12"/>
  <c r="A6" i="12"/>
  <c r="M8" i="12"/>
  <c r="L7" i="12"/>
  <c r="K7" i="12"/>
  <c r="J8" i="12"/>
  <c r="I8" i="12"/>
  <c r="H7" i="12"/>
  <c r="G7" i="12"/>
  <c r="F8" i="12"/>
  <c r="E8" i="12"/>
  <c r="D7" i="12"/>
  <c r="C7" i="12"/>
  <c r="N4" i="12"/>
  <c r="F20" i="10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D20" i="10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C52" i="9"/>
  <c r="H22" i="9"/>
  <c r="D51" i="9" s="1"/>
  <c r="H21" i="9"/>
  <c r="E50" i="9" s="1"/>
  <c r="H20" i="9"/>
  <c r="G49" i="9" s="1"/>
  <c r="H19" i="9"/>
  <c r="C48" i="9" s="1"/>
  <c r="H18" i="9"/>
  <c r="D47" i="9" s="1"/>
  <c r="H17" i="9"/>
  <c r="E46" i="9" s="1"/>
  <c r="H16" i="9"/>
  <c r="G45" i="9" s="1"/>
  <c r="H15" i="9"/>
  <c r="C44" i="9" s="1"/>
  <c r="H14" i="9"/>
  <c r="D43" i="9" s="1"/>
  <c r="H13" i="9"/>
  <c r="E42" i="9" s="1"/>
  <c r="H12" i="9"/>
  <c r="G41" i="9" s="1"/>
  <c r="H11" i="9"/>
  <c r="C40" i="9" s="1"/>
  <c r="H10" i="9"/>
  <c r="D39" i="9" s="1"/>
  <c r="H9" i="9"/>
  <c r="E38" i="9" s="1"/>
  <c r="H8" i="9"/>
  <c r="G37" i="9" s="1"/>
  <c r="H7" i="9"/>
  <c r="C36" i="9" s="1"/>
  <c r="H6" i="9"/>
  <c r="D35" i="9" s="1"/>
  <c r="H5" i="9"/>
  <c r="E34" i="9" s="1"/>
  <c r="H4" i="9"/>
  <c r="G33" i="9" s="1"/>
  <c r="H3" i="9"/>
  <c r="C32" i="9" s="1"/>
  <c r="H2" i="9"/>
  <c r="D31" i="9" s="1"/>
  <c r="Z29" i="22" l="1"/>
  <c r="AA28" i="22"/>
  <c r="N19" i="12"/>
  <c r="B22" i="12" s="1"/>
  <c r="B28" i="12" s="1"/>
  <c r="H8" i="12"/>
  <c r="L8" i="12"/>
  <c r="D8" i="12"/>
  <c r="B42" i="9"/>
  <c r="C31" i="9"/>
  <c r="C47" i="9"/>
  <c r="C39" i="9"/>
  <c r="B34" i="9"/>
  <c r="B50" i="9"/>
  <c r="C45" i="9"/>
  <c r="E31" i="9"/>
  <c r="G34" i="9"/>
  <c r="E37" i="9"/>
  <c r="E39" i="9"/>
  <c r="G42" i="9"/>
  <c r="E45" i="9"/>
  <c r="E47" i="9"/>
  <c r="G50" i="9"/>
  <c r="C37" i="9"/>
  <c r="C33" i="9"/>
  <c r="C35" i="9"/>
  <c r="B38" i="9"/>
  <c r="C41" i="9"/>
  <c r="C43" i="9"/>
  <c r="B46" i="9"/>
  <c r="C49" i="9"/>
  <c r="C51" i="9"/>
  <c r="E33" i="9"/>
  <c r="E35" i="9"/>
  <c r="G38" i="9"/>
  <c r="E41" i="9"/>
  <c r="E43" i="9"/>
  <c r="G46" i="9"/>
  <c r="E49" i="9"/>
  <c r="E51" i="9"/>
  <c r="D32" i="9"/>
  <c r="D36" i="9"/>
  <c r="D40" i="9"/>
  <c r="D44" i="9"/>
  <c r="D48" i="9"/>
  <c r="D52" i="9"/>
  <c r="B31" i="9"/>
  <c r="G31" i="9"/>
  <c r="E32" i="9"/>
  <c r="D33" i="9"/>
  <c r="C34" i="9"/>
  <c r="B35" i="9"/>
  <c r="G35" i="9"/>
  <c r="E36" i="9"/>
  <c r="D37" i="9"/>
  <c r="C38" i="9"/>
  <c r="B39" i="9"/>
  <c r="G39" i="9"/>
  <c r="E40" i="9"/>
  <c r="D41" i="9"/>
  <c r="C42" i="9"/>
  <c r="B43" i="9"/>
  <c r="G43" i="9"/>
  <c r="E44" i="9"/>
  <c r="D45" i="9"/>
  <c r="C46" i="9"/>
  <c r="B47" i="9"/>
  <c r="G47" i="9"/>
  <c r="E48" i="9"/>
  <c r="D49" i="9"/>
  <c r="C50" i="9"/>
  <c r="B51" i="9"/>
  <c r="G51" i="9"/>
  <c r="E52" i="9"/>
  <c r="C8" i="12"/>
  <c r="G8" i="12"/>
  <c r="K8" i="12"/>
  <c r="B32" i="9"/>
  <c r="G32" i="9"/>
  <c r="D34" i="9"/>
  <c r="B36" i="9"/>
  <c r="G36" i="9"/>
  <c r="D38" i="9"/>
  <c r="B40" i="9"/>
  <c r="G40" i="9"/>
  <c r="D42" i="9"/>
  <c r="B44" i="9"/>
  <c r="G44" i="9"/>
  <c r="D46" i="9"/>
  <c r="B48" i="9"/>
  <c r="G48" i="9"/>
  <c r="D50" i="9"/>
  <c r="B52" i="9"/>
  <c r="G52" i="9"/>
  <c r="E7" i="12"/>
  <c r="I7" i="12"/>
  <c r="M7" i="12"/>
  <c r="B26" i="12"/>
  <c r="B33" i="9"/>
  <c r="B37" i="9"/>
  <c r="B41" i="9"/>
  <c r="B45" i="9"/>
  <c r="B49" i="9"/>
  <c r="N5" i="12"/>
  <c r="F7" i="12"/>
  <c r="J7" i="12"/>
  <c r="Z30" i="22" l="1"/>
  <c r="AA29" i="22"/>
  <c r="O18" i="12"/>
  <c r="A18" i="12" s="1"/>
  <c r="A14" i="12"/>
  <c r="O16" i="12"/>
  <c r="A16" i="12" s="1"/>
  <c r="O17" i="12"/>
  <c r="A17" i="12" s="1"/>
  <c r="A15" i="12"/>
  <c r="Z31" i="22" l="1"/>
  <c r="AA31" i="22" s="1"/>
  <c r="AA30" i="22"/>
  <c r="A13" i="12"/>
  <c r="O19" i="12"/>
  <c r="M68" i="22"/>
  <c r="L68" i="22"/>
  <c r="K68" i="22"/>
  <c r="O68" i="22"/>
  <c r="N68" i="22"/>
  <c r="AA32" i="2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9F05-5BFA-4E4D-9E92-819348CADFAC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2" xr16:uid="{1D1A81B8-C93E-448C-8A6B-5569454D5FDE}" keepAlive="1" name="Consulta - Archivo de ejemplo (2)" description="Conexión a la consulta 'Archivo de ejemplo (2)' en el libro." type="5" refreshedVersion="0" background="1">
    <dbPr connection="Provider=Microsoft.Mashup.OleDb.1;Data Source=$Workbook$;Location=&quot;Archivo de ejemplo (2)&quot;;Extended Properties=&quot;&quot;" command="SELECT * FROM [Archivo de ejemplo (2)]"/>
  </connection>
  <connection id="3" xr16:uid="{C83C4DF1-12B8-4892-83D8-397AE3D1C2BA}" keepAlive="1" name="Consulta - Downloads" description="Conexión a la consulta 'Downloads' en el libro." type="5" refreshedVersion="0" background="1" saveData="1">
    <dbPr connection="Provider=Microsoft.Mashup.OleDb.1;Data Source=$Workbook$;Location=Downloads;Extended Properties=&quot;&quot;" command="SELECT * FROM [Downloads]"/>
  </connection>
  <connection id="4" xr16:uid="{8DEC2FC3-59DD-4844-B45F-4F548F9D065C}" keepAlive="1" name="Consulta - Parámetro1" description="Conexión a la consulta 'Parámetro1' en el libro." type="5" refreshedVersion="0" background="1">
    <dbPr connection="Provider=Microsoft.Mashup.OleDb.1;Data Source=$Workbook$;Location=Parámetro1;Extended Properties=&quot;&quot;" command="SELECT * FROM [Parámetro1]"/>
  </connection>
  <connection id="5" xr16:uid="{9DBD7C06-EA3B-4C7C-9C17-B37BA76711BF}" keepAlive="1" name="Consulta - Parámetro2" description="Conexión a la consulta 'Parámetro2' en el libro." type="5" refreshedVersion="0" background="1">
    <dbPr connection="Provider=Microsoft.Mashup.OleDb.1;Data Source=$Workbook$;Location=Parámetro2;Extended Properties=&quot;&quot;" command="SELECT * FROM [Parámetro2]"/>
  </connection>
  <connection id="6" xr16:uid="{4DBA305B-5E23-471D-B9C1-A1631A595687}" keepAlive="1" name="Consulta - Transformar archivo" description="Conexión a la consulta 'Transformar archivo' en el libro." type="5" refreshedVersion="0" background="1">
    <dbPr connection="Provider=Microsoft.Mashup.OleDb.1;Data Source=$Workbook$;Location=&quot;Transformar archivo&quot;;Extended Properties=&quot;&quot;" command="SELECT * FROM [Transformar archivo]"/>
  </connection>
  <connection id="7" xr16:uid="{AB8E9538-7AD1-4ABE-B7A2-6B29D16B71ED}" keepAlive="1" name="Consulta - Transformar archivo (2)" description="Conexión a la consulta 'Transformar archivo (2)' en el libro." type="5" refreshedVersion="0" background="1">
    <dbPr connection="Provider=Microsoft.Mashup.OleDb.1;Data Source=$Workbook$;Location=&quot;Transformar archivo (2)&quot;;Extended Properties=&quot;&quot;" command="SELECT * FROM [Transformar archivo (2)]"/>
  </connection>
  <connection id="8" xr16:uid="{9603453F-CF9C-46BC-B5A0-36C5B1BF7F42}" keepAlive="1" name="Consulta - Transformar archivo de ejemplo" description="Conexión a la consulta 'Transformar archivo de ejemplo' en el libro." type="5" refreshedVersion="8" background="1" saveData="1">
    <dbPr connection="Provider=Microsoft.Mashup.OleDb.1;Data Source=$Workbook$;Location=&quot;Transformar archivo de ejemplo&quot;;Extended Properties=&quot;&quot;" command="SELECT * FROM [Transformar archivo de ejemplo]"/>
  </connection>
  <connection id="9" xr16:uid="{86E5900F-1488-443F-960C-29061F38066B}" keepAlive="1" name="Consulta - Transformar archivo de ejemplo (2)" description="Conexión a la consulta 'Transformar archivo de ejemplo (2)' en el libro." type="5" refreshedVersion="0" background="1">
    <dbPr connection="Provider=Microsoft.Mashup.OleDb.1;Data Source=$Workbook$;Location=&quot;Transformar archivo de ejemplo (2)&quot;;Extended Properties=&quot;&quot;" command="SELECT * FROM [Transformar archivo de ejemplo (2)]"/>
  </connection>
  <connection id="10" xr16:uid="{7D48F4A4-798B-4A77-B959-40062D802825}" keepAlive="1" name="Consulta - TRS" description="Conexión a la consulta 'TRS' en el libro." type="5" refreshedVersion="0" background="1" saveData="1">
    <dbPr connection="Provider=Microsoft.Mashup.OleDb.1;Data Source=$Workbook$;Location=TRS;Extended Properties=&quot;&quot;" command="SELECT * FROM [TRS]"/>
  </connection>
  <connection id="11" xr16:uid="{D959B70B-0BA6-4716-A19D-AEC19C239FF5}" keepAlive="1" name="Consulta - TRS (2)" description="Conexión a la consulta 'TRS (2)' en el libro." type="5" refreshedVersion="0" background="1" saveData="1">
    <dbPr connection="Provider=Microsoft.Mashup.OleDb.1;Data Source=$Workbook$;Location=&quot;TRS (2)&quot;;Extended Properties=&quot;&quot;" command="SELECT * FROM [TRS (2)]"/>
  </connection>
  <connection id="12" xr16:uid="{042BBD23-6348-4451-9D10-FA083982D7C5}" keepAlive="1" name="Consulta - TRS (3)" description="Conexión a la consulta 'TRS (3)' en el libro." type="5" refreshedVersion="0" background="1" saveData="1">
    <dbPr connection="Provider=Microsoft.Mashup.OleDb.1;Data Source=$Workbook$;Location=&quot;TRS (3)&quot;;Extended Properties=&quot;&quot;" command="SELECT * FROM [TRS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<sst xmlns="http://schemas.openxmlformats.org/spreadsheetml/2006/main" count="3322" uniqueCount="1059">
  <si>
    <t>Año</t>
  </si>
  <si>
    <t>Hídrico</t>
  </si>
  <si>
    <t>Térmico</t>
  </si>
  <si>
    <t>Eólico</t>
  </si>
  <si>
    <t>Solar</t>
  </si>
  <si>
    <t>Termosolar</t>
  </si>
  <si>
    <t>Geotérmico</t>
  </si>
  <si>
    <t>Total</t>
  </si>
  <si>
    <t>Variación %</t>
  </si>
  <si>
    <t>Máxima Horaria [MWh/h]</t>
  </si>
  <si>
    <t>Mínima Horaria [MWh/h]</t>
  </si>
  <si>
    <t>Máxima Diaria [GWh]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</si>
  <si>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</si>
  <si>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</si>
  <si>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</si>
  <si>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</si>
  <si>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</si>
  <si>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</si>
  <si>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</si>
  <si>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</si>
  <si>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</si>
  <si>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</si>
  <si>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</si>
  <si>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</si>
  <si>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Hídrica</t>
  </si>
  <si>
    <t>Eólica</t>
  </si>
  <si>
    <t>Región</t>
  </si>
  <si>
    <t>TOTAL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</si>
  <si>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</si>
  <si>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</si>
  <si>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</si>
  <si>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</si>
  <si>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</si>
  <si>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</si>
  <si>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</si>
  <si>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</si>
  <si>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</si>
  <si>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</si>
  <si>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</si>
  <si>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</si>
  <si>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</si>
  <si>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</si>
  <si>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Térmica</t>
  </si>
  <si>
    <t>Geotérmica</t>
  </si>
  <si>
    <t>Biocombustibles</t>
  </si>
  <si>
    <t>Total SEN</t>
  </si>
  <si>
    <t>Auxiliar</t>
  </si>
  <si>
    <t>Tipo de Cliente</t>
  </si>
  <si>
    <t>Libre</t>
  </si>
  <si>
    <t>Regulado</t>
  </si>
  <si>
    <t>Etiquetas de fila</t>
  </si>
  <si>
    <t>Total general</t>
  </si>
  <si>
    <t>Regulados</t>
  </si>
  <si>
    <t>Libres</t>
  </si>
  <si>
    <t>Transporte</t>
  </si>
  <si>
    <t>Energético</t>
  </si>
  <si>
    <t>Industrial</t>
  </si>
  <si>
    <t>Comercial, Público, Residencial</t>
  </si>
  <si>
    <t>Minero</t>
  </si>
  <si>
    <t>Crucero</t>
  </si>
  <si>
    <t>Pan de Azúcar</t>
  </si>
  <si>
    <t>Quillota</t>
  </si>
  <si>
    <t>Puerto Montt</t>
  </si>
  <si>
    <t>Real</t>
  </si>
  <si>
    <t>Programado</t>
  </si>
  <si>
    <t>Empresa</t>
  </si>
  <si>
    <t>Central</t>
  </si>
  <si>
    <t>Unidad en Mantenimiento</t>
  </si>
  <si>
    <t>DuraciOn</t>
  </si>
  <si>
    <t>Inicio Programado</t>
  </si>
  <si>
    <t>Término Programado</t>
  </si>
  <si>
    <t>P.Mant</t>
  </si>
  <si>
    <t>Inicio Efectivo</t>
  </si>
  <si>
    <t>Término Efectivo</t>
  </si>
  <si>
    <t>Nº Desconexión
(N° SD)</t>
  </si>
  <si>
    <t>Estado</t>
  </si>
  <si>
    <t>Observaciones</t>
  </si>
  <si>
    <t>TER HORCONES</t>
  </si>
  <si>
    <t>TER HORCONES U1</t>
  </si>
  <si>
    <t>ejecucion_exitosa</t>
  </si>
  <si>
    <t>TER CMPC LAJA</t>
  </si>
  <si>
    <t>TER CMPC LAJA U2</t>
  </si>
  <si>
    <t>HE RAPEL</t>
  </si>
  <si>
    <t>HE RAPEL U2</t>
  </si>
  <si>
    <t>HE RAPEL U1</t>
  </si>
  <si>
    <t>TER GUACOLDA</t>
  </si>
  <si>
    <t>TER GUACOLDA U1</t>
  </si>
  <si>
    <t>HP LOS HIERROS</t>
  </si>
  <si>
    <t>HP LOS HIERROS U1</t>
  </si>
  <si>
    <t>TER CAMPICHE</t>
  </si>
  <si>
    <t>TER CAMPICHE U1</t>
  </si>
  <si>
    <t>HP LOS HIERROS U2</t>
  </si>
  <si>
    <t>TER NEHUENCO</t>
  </si>
  <si>
    <t>TER NEHUENCO CC1-TG</t>
  </si>
  <si>
    <t>HP ITATA</t>
  </si>
  <si>
    <t>HP ITATA U1</t>
  </si>
  <si>
    <t>TER LOS GUINDOS</t>
  </si>
  <si>
    <t>TER CANDELARIA</t>
  </si>
  <si>
    <t>TER CANDELARIA U2</t>
  </si>
  <si>
    <t>TER CMPC PACIFICO</t>
  </si>
  <si>
    <t>TER CMPC PACIFICO U3</t>
  </si>
  <si>
    <t>TER NEHUENCO II</t>
  </si>
  <si>
    <t>TER NEHUENCO II CC1-TG</t>
  </si>
  <si>
    <t>TER CMPC PACIFICO U1</t>
  </si>
  <si>
    <t>HP ABANICO</t>
  </si>
  <si>
    <t>HP ABANICO U6</t>
  </si>
  <si>
    <t>HP SAUZAL U1</t>
  </si>
  <si>
    <t>GEO CERRO PABELLON</t>
  </si>
  <si>
    <t>GEO CERRO PABELLON U1</t>
  </si>
  <si>
    <t>GEO CERRO PABELLON U2</t>
  </si>
  <si>
    <t>HP ABANICO U5</t>
  </si>
  <si>
    <t>HE CANUTILLAR</t>
  </si>
  <si>
    <t>HE CANUTILLAR U1</t>
  </si>
  <si>
    <t>HE PANGUE</t>
  </si>
  <si>
    <t>HE PANGUE U2</t>
  </si>
  <si>
    <t>HP RIO PICOIQUEN</t>
  </si>
  <si>
    <t>HE PEHUENCHE</t>
  </si>
  <si>
    <t>HE PEHUENCHE U1</t>
  </si>
  <si>
    <t>TER NORGENER</t>
  </si>
  <si>
    <t>TER TOCOPILLA</t>
  </si>
  <si>
    <t>HP EL RINCON</t>
  </si>
  <si>
    <t>HP EL RINCON U1</t>
  </si>
  <si>
    <t>HP QUILLECO</t>
  </si>
  <si>
    <t>HP QUILLECO U1</t>
  </si>
  <si>
    <t>TER ARICA</t>
  </si>
  <si>
    <t>TER ARICA GMAR U2</t>
  </si>
  <si>
    <t>TER QUINTERO</t>
  </si>
  <si>
    <t>TER QUINTERO U1</t>
  </si>
  <si>
    <t>HE CANUTILLAR U2</t>
  </si>
  <si>
    <t>TER ARAUCO</t>
  </si>
  <si>
    <t>TER EL TOTORAL</t>
  </si>
  <si>
    <t>HP RUCUE</t>
  </si>
  <si>
    <t>HP RUCUE U1</t>
  </si>
  <si>
    <t>HP QUILLECO U2</t>
  </si>
  <si>
    <t>HP CORRENTOSO</t>
  </si>
  <si>
    <t>HP CORRENTOSO U1</t>
  </si>
  <si>
    <t>HP PALMAR</t>
  </si>
  <si>
    <t>HE COLBUN</t>
  </si>
  <si>
    <t>HE COLBUN U1</t>
  </si>
  <si>
    <t>HP LA HIGUERA</t>
  </si>
  <si>
    <t>HP LA HIGUERA U1</t>
  </si>
  <si>
    <t>TER CELCO</t>
  </si>
  <si>
    <t>TER CELCO U1</t>
  </si>
  <si>
    <t>HP LICAN</t>
  </si>
  <si>
    <t>HP CALLAO</t>
  </si>
  <si>
    <t>HP LICAN U2</t>
  </si>
  <si>
    <t>HP LICAN U1</t>
  </si>
  <si>
    <t>HP LA HIGUERA U2</t>
  </si>
  <si>
    <t>HP RUCUE U2</t>
  </si>
  <si>
    <t>HE PANGUE U1</t>
  </si>
  <si>
    <t>HP BLANCO</t>
  </si>
  <si>
    <t>HP BLANCO U1</t>
  </si>
  <si>
    <t>TER ARICA GMAR U3</t>
  </si>
  <si>
    <t>TER OLIVOS</t>
  </si>
  <si>
    <t>TER QUINTERO U2</t>
  </si>
  <si>
    <t>HP PEUCHEN</t>
  </si>
  <si>
    <t>TER CMPC TISSUE</t>
  </si>
  <si>
    <t>TER CMPC TISSUE U1</t>
  </si>
  <si>
    <t>TER NUEVA ALDEA</t>
  </si>
  <si>
    <t>HP MAMPIL</t>
  </si>
  <si>
    <t>HP PULELFU</t>
  </si>
  <si>
    <t>HP PULELFU U1</t>
  </si>
  <si>
    <t>TER LAS VEGAS</t>
  </si>
  <si>
    <t>TER LAS VEGAS U2</t>
  </si>
  <si>
    <t>HP SAUZAL U2</t>
  </si>
  <si>
    <t>TER LOS PINOS</t>
  </si>
  <si>
    <t>TER LOS PINOS U1</t>
  </si>
  <si>
    <t>HP LA CONFLUENCIA</t>
  </si>
  <si>
    <t>HP LA CONFLUENCIA U1</t>
  </si>
  <si>
    <t>HP ABANICO U1</t>
  </si>
  <si>
    <t>HP LOS QUILOS</t>
  </si>
  <si>
    <t>HP LOS QUILOS U1</t>
  </si>
  <si>
    <t>HP ISLA</t>
  </si>
  <si>
    <t>HP ISLA U1</t>
  </si>
  <si>
    <t>TER CHUYACA</t>
  </si>
  <si>
    <t>TER ANGAMOS</t>
  </si>
  <si>
    <t>TER ANGAMOS U2</t>
  </si>
  <si>
    <t>TER CORONEL</t>
  </si>
  <si>
    <t>TER CORONEL U1</t>
  </si>
  <si>
    <t>HP ISLA U2</t>
  </si>
  <si>
    <t>HE COLBUN U2</t>
  </si>
  <si>
    <t>HP LIRCAY</t>
  </si>
  <si>
    <t>HP LIRCAY U2</t>
  </si>
  <si>
    <t>TER COLMITO</t>
  </si>
  <si>
    <t>TER COLMITO U1</t>
  </si>
  <si>
    <t>TER ARICA M1AR U3</t>
  </si>
  <si>
    <t>TER GUACOLDA U3</t>
  </si>
  <si>
    <t>TER MASISA</t>
  </si>
  <si>
    <t>TER MASISA U1</t>
  </si>
  <si>
    <t>HP HORNITOS</t>
  </si>
  <si>
    <t>HP HORNITOS U1</t>
  </si>
  <si>
    <t>HP JUNCALITO</t>
  </si>
  <si>
    <t>HP JUNCALITO U1</t>
  </si>
  <si>
    <t>TER IEM</t>
  </si>
  <si>
    <t>TER IEM U1</t>
  </si>
  <si>
    <t>TER LAUTARO</t>
  </si>
  <si>
    <t>TER LAUTARO U1</t>
  </si>
  <si>
    <t>HE ANGOSTURA</t>
  </si>
  <si>
    <t>HE ANGOSTURA U1</t>
  </si>
  <si>
    <t>HP RIO COLORADO</t>
  </si>
  <si>
    <t>HP RIO COLORADO U2</t>
  </si>
  <si>
    <t>HP RIO COLORADO U1</t>
  </si>
  <si>
    <t>TER LAUTARO U2</t>
  </si>
  <si>
    <t>HP JUNCAL</t>
  </si>
  <si>
    <t>HP JUNCAL U1</t>
  </si>
  <si>
    <t>HE PILMAIQUEN</t>
  </si>
  <si>
    <t>HE PILMAIQUEN U5</t>
  </si>
  <si>
    <t>HP LIRCAY U1</t>
  </si>
  <si>
    <t>HP LOS MOLLES</t>
  </si>
  <si>
    <t>HP LOS MOLLES U2</t>
  </si>
  <si>
    <t>HE MACHICURA</t>
  </si>
  <si>
    <t>HE MACHICURA U1</t>
  </si>
  <si>
    <t>HP CHAPIQUIÑA</t>
  </si>
  <si>
    <t>HP CHAPIQUIÑA U2</t>
  </si>
  <si>
    <t>TER NUEVA RENCA</t>
  </si>
  <si>
    <t>TER NUEVA RENCA CC1-TG</t>
  </si>
  <si>
    <t>HE PEHUENCHE U2</t>
  </si>
  <si>
    <t>HP FLORIDA II</t>
  </si>
  <si>
    <t>HP FLORIDA II U2</t>
  </si>
  <si>
    <t>HE ANGOSTURA U2</t>
  </si>
  <si>
    <t>TER ARICA GMAR U4</t>
  </si>
  <si>
    <t>HP FLORIDA III</t>
  </si>
  <si>
    <t>HP FLORIDA III U1</t>
  </si>
  <si>
    <t>HP FLORIDA II U1</t>
  </si>
  <si>
    <t>HP FLORIDA III U2</t>
  </si>
  <si>
    <t>HP CHACAYES</t>
  </si>
  <si>
    <t>HP CHACAYES U2</t>
  </si>
  <si>
    <t>HP CAPULLO</t>
  </si>
  <si>
    <t>HP CAPULLO U1</t>
  </si>
  <si>
    <t>HE ANTUCO</t>
  </si>
  <si>
    <t>HE ANTUCO U2</t>
  </si>
  <si>
    <t>TER TOCOPILLA U16-TG-TV</t>
  </si>
  <si>
    <t>HE PILMAIQUEN U1</t>
  </si>
  <si>
    <t>HP CHACABUQUITO</t>
  </si>
  <si>
    <t>HP CHACABUQUITO U1</t>
  </si>
  <si>
    <t>HE CIPRESES</t>
  </si>
  <si>
    <t>HE CIPRESES U2</t>
  </si>
  <si>
    <t>TER GUACOLDA U2</t>
  </si>
  <si>
    <t>HE MACHICURA U2</t>
  </si>
  <si>
    <t>HE PILMAIQUEN U2</t>
  </si>
  <si>
    <t>HP EL PASO</t>
  </si>
  <si>
    <t>TER LOS ESPINOS</t>
  </si>
  <si>
    <t>HP CHAPIQUIÑA U1</t>
  </si>
  <si>
    <t>TER LAJA</t>
  </si>
  <si>
    <t>TER LAJA U2</t>
  </si>
  <si>
    <t>TER LAJA U1</t>
  </si>
  <si>
    <t>HP CHACABUQUITO U3</t>
  </si>
  <si>
    <t>TER ARICA M2AR U2</t>
  </si>
  <si>
    <t>HP SAUZALITO</t>
  </si>
  <si>
    <t>HP SAUZALITO U1</t>
  </si>
  <si>
    <t>TER YUNGAY</t>
  </si>
  <si>
    <t>TER YUNGAY U4</t>
  </si>
  <si>
    <t>HP PULELFU U2</t>
  </si>
  <si>
    <t>HP MARIPOSAS</t>
  </si>
  <si>
    <t>HP MARIPOSAS U1</t>
  </si>
  <si>
    <t>HP PROVIDENCIA</t>
  </si>
  <si>
    <t>HP LA MINA</t>
  </si>
  <si>
    <t>HP LA MINA U1</t>
  </si>
  <si>
    <t>TER SAN ISIDRO</t>
  </si>
  <si>
    <t>TER SAN ISIDRO CC1-TV</t>
  </si>
  <si>
    <t>HP CARENA</t>
  </si>
  <si>
    <t>TER SAN ISIDRO CC1-TG</t>
  </si>
  <si>
    <t>HE RALCO</t>
  </si>
  <si>
    <t>HE RALCO U1</t>
  </si>
  <si>
    <t>HP SAN IGNACIO</t>
  </si>
  <si>
    <t>HP SAN IGNACIO U1</t>
  </si>
  <si>
    <t>HP CHACABUQUITO U4</t>
  </si>
  <si>
    <t>HE CIPRESES U3</t>
  </si>
  <si>
    <t>HP PUNTILLA</t>
  </si>
  <si>
    <t>HP PUNTILLA U1</t>
  </si>
  <si>
    <t>TER LICANTEN</t>
  </si>
  <si>
    <t>TER LICANTEN U1</t>
  </si>
  <si>
    <t>HP GUAYACAN</t>
  </si>
  <si>
    <t>HE RALCO U2</t>
  </si>
  <si>
    <t>TER VENTANAS II</t>
  </si>
  <si>
    <t>TER VENTANAS U2</t>
  </si>
  <si>
    <t>HP OJOS DE AGUA</t>
  </si>
  <si>
    <t>HP OJOS DE AGUA U1</t>
  </si>
  <si>
    <t>TER ANGAMOS U1</t>
  </si>
  <si>
    <t>HP CHIBURGO</t>
  </si>
  <si>
    <t>HP CHIBURGO U1</t>
  </si>
  <si>
    <t>HP PUNTILLA U2</t>
  </si>
  <si>
    <t>HP RENAICO</t>
  </si>
  <si>
    <t>HP RENAICO U1</t>
  </si>
  <si>
    <t>HP CURILLINQUE</t>
  </si>
  <si>
    <t>HP CURILLINQUE U1</t>
  </si>
  <si>
    <t>HP ALTO RENAICO</t>
  </si>
  <si>
    <t>HP ALTO RENAICO U1</t>
  </si>
  <si>
    <t>HP CHACABUQUITO U2</t>
  </si>
  <si>
    <t>HP CHACAYES U1</t>
  </si>
  <si>
    <t>HP PUNTILLA U3</t>
  </si>
  <si>
    <t>HP LOMA ALTA</t>
  </si>
  <si>
    <t>HP LOMA ALTA U1</t>
  </si>
  <si>
    <t>HP LA CONFLUENCIA U2</t>
  </si>
  <si>
    <t>HP CHIBURGO U2</t>
  </si>
  <si>
    <t>TER MEJILLONES</t>
  </si>
  <si>
    <t>TER MEJILLONES CTM2</t>
  </si>
  <si>
    <t>HE ANGOSTURA U3</t>
  </si>
  <si>
    <t>TER TRINCAO</t>
  </si>
  <si>
    <t>TER TRINCAO U1</t>
  </si>
  <si>
    <t>HP ALFALFAL</t>
  </si>
  <si>
    <t>HP ALFALFAL U1</t>
  </si>
  <si>
    <t>HP LOS QUILOS U3</t>
  </si>
  <si>
    <t>TER NUEVA VENTANAS</t>
  </si>
  <si>
    <t>TER NUEVA VENTANAS U1</t>
  </si>
  <si>
    <t>TER EMELDA</t>
  </si>
  <si>
    <t>TER EMELDA U2</t>
  </si>
  <si>
    <t>TER EMELDA U1</t>
  </si>
  <si>
    <t>HP SAN CLEMENTE</t>
  </si>
  <si>
    <t>HP SAN CLEMENTE U1</t>
  </si>
  <si>
    <t>HE CIPRESES U1</t>
  </si>
  <si>
    <t>HE EL TORO</t>
  </si>
  <si>
    <t>HE EL TORO U1</t>
  </si>
  <si>
    <t>HP LA MINA U2</t>
  </si>
  <si>
    <t>HP PALMUCHO</t>
  </si>
  <si>
    <t>HP PALMUCHO U1</t>
  </si>
  <si>
    <t>HE EL TORO U2</t>
  </si>
  <si>
    <t>TER CMPC CORDILLERA</t>
  </si>
  <si>
    <t>TER CMPC CORDILLERA U1</t>
  </si>
  <si>
    <t>TER LOS VIENTOS</t>
  </si>
  <si>
    <t>TER LOS VIENTOS U1</t>
  </si>
  <si>
    <t>HP LOS QUILOS U2</t>
  </si>
  <si>
    <t>TER GUACOLDA U5</t>
  </si>
  <si>
    <t>TER NORGENER U1</t>
  </si>
  <si>
    <t>TER ANTILHUE</t>
  </si>
  <si>
    <t>TER ANTILHUE U2</t>
  </si>
  <si>
    <t/>
  </si>
  <si>
    <t>HE RAPEL U3</t>
  </si>
  <si>
    <t>TER CARDONES</t>
  </si>
  <si>
    <t>TER CARDONES U1</t>
  </si>
  <si>
    <t>TER ANTILHUE U1</t>
  </si>
  <si>
    <t>HE EL TORO U3</t>
  </si>
  <si>
    <t>TER KELAR</t>
  </si>
  <si>
    <t>TER CHOLGUAN</t>
  </si>
  <si>
    <t>TER CHOLGUAN U1</t>
  </si>
  <si>
    <t>TER RENCA</t>
  </si>
  <si>
    <t>TER SANTA LIDIA</t>
  </si>
  <si>
    <t>TER SANTA LIDIA U1</t>
  </si>
  <si>
    <t>TER SANTA MARIA</t>
  </si>
  <si>
    <t>TER SANTA MARIA U1</t>
  </si>
  <si>
    <t>TER ARICA GMAR U1</t>
  </si>
  <si>
    <t>TER GUACOLDA U4</t>
  </si>
  <si>
    <t>TER KELAR CC1-TG2</t>
  </si>
  <si>
    <t>HP PROVIDENCIA U1</t>
  </si>
  <si>
    <t>TER VIÑALES</t>
  </si>
  <si>
    <t>TER VIÑALES U1</t>
  </si>
  <si>
    <t>HP LOS MOLLES U1</t>
  </si>
  <si>
    <t>TER CANDELARIA U1</t>
  </si>
  <si>
    <t>HP PROVIDENCIA U2</t>
  </si>
  <si>
    <t>TER ARICA M2AR U1</t>
  </si>
  <si>
    <t>HE RAPEL U5</t>
  </si>
  <si>
    <t>TER ANDINA</t>
  </si>
  <si>
    <t>TER ANDINA U1</t>
  </si>
  <si>
    <t>TER HORNITOS</t>
  </si>
  <si>
    <t>TER HORNITOS U1</t>
  </si>
  <si>
    <t>TER ARICA M1AR U1</t>
  </si>
  <si>
    <t>Error de Estimación del Costo Operación</t>
  </si>
  <si>
    <t>sep</t>
  </si>
  <si>
    <t>SECO</t>
  </si>
  <si>
    <t>SEMANAL</t>
  </si>
  <si>
    <t>MES 1</t>
  </si>
  <si>
    <t>M2</t>
  </si>
  <si>
    <t>M3</t>
  </si>
  <si>
    <t>M4</t>
  </si>
  <si>
    <t>M5</t>
  </si>
  <si>
    <t>SEM 1</t>
  </si>
  <si>
    <t>SEM 2</t>
  </si>
  <si>
    <t>SEM 3</t>
  </si>
  <si>
    <t>SEM 4</t>
  </si>
  <si>
    <t xml:space="preserve">  TOTAL GEN. HÍDRICA</t>
  </si>
  <si>
    <t xml:space="preserve">  TOTAL GEN. TÉRMICA</t>
  </si>
  <si>
    <t xml:space="preserve">  TOTAL GEN. EÓLICA</t>
  </si>
  <si>
    <t xml:space="preserve">  TOTAL GEN. SOLAR</t>
  </si>
  <si>
    <t xml:space="preserve">  TOTAL GEN. GEOTÉRMICA</t>
  </si>
  <si>
    <t xml:space="preserve">  TOTAL GEN. TERMOSOLAR</t>
  </si>
  <si>
    <t>MENSUAL</t>
  </si>
  <si>
    <t>M1</t>
  </si>
  <si>
    <t>M6</t>
  </si>
  <si>
    <t>M7</t>
  </si>
  <si>
    <t>M8</t>
  </si>
  <si>
    <t>M9</t>
  </si>
  <si>
    <t>M10</t>
  </si>
  <si>
    <t>M11</t>
  </si>
  <si>
    <t>M12</t>
  </si>
  <si>
    <t>Gx Proyectada</t>
  </si>
  <si>
    <t>MEDIO</t>
  </si>
  <si>
    <t>HÚMEDO</t>
  </si>
  <si>
    <t>Sem 1</t>
  </si>
  <si>
    <t>Sem 2</t>
  </si>
  <si>
    <t>Sem 3</t>
  </si>
  <si>
    <t>Sem 4</t>
  </si>
  <si>
    <t>HID. SECA</t>
  </si>
  <si>
    <t>Crucero220</t>
  </si>
  <si>
    <t>PAzucar220</t>
  </si>
  <si>
    <t>Quillota220</t>
  </si>
  <si>
    <t>PMontt220</t>
  </si>
  <si>
    <t>HID. MEDIA</t>
  </si>
  <si>
    <t>HID. HUMEDA</t>
  </si>
  <si>
    <t xml:space="preserve"> </t>
  </si>
  <si>
    <t>Máximo</t>
  </si>
  <si>
    <t>Promedio</t>
  </si>
  <si>
    <t>Mínimo</t>
  </si>
  <si>
    <t>Cumplimiento [%]</t>
  </si>
  <si>
    <t>Sistema</t>
  </si>
  <si>
    <t>Barra</t>
  </si>
  <si>
    <t>Tensión Nominal/Servicio [kV] (Desde Junio)</t>
  </si>
  <si>
    <t>SEN 220 kV Norte Grande</t>
  </si>
  <si>
    <t>Parinacota - Vss 220 kV</t>
  </si>
  <si>
    <t>Atacama - Vss 220 kV</t>
  </si>
  <si>
    <t>Crucero - Vss 220 kV</t>
  </si>
  <si>
    <t>SEN 500 kV Interconexión</t>
  </si>
  <si>
    <t>Encuentro - Vss 220 kV</t>
  </si>
  <si>
    <t>Lagunas - Vss 220 kV</t>
  </si>
  <si>
    <t>SEN Centro</t>
  </si>
  <si>
    <t>Tarapacá - Vss 220 kV</t>
  </si>
  <si>
    <t>SEN Sur</t>
  </si>
  <si>
    <t>SEN 500 kV Centro Sur</t>
  </si>
  <si>
    <t>Alto Jahuel - Vss 500 kV</t>
  </si>
  <si>
    <t>Charrua - Vss 510 kV</t>
  </si>
  <si>
    <t>Lo Aguirre - Vss 500 kV</t>
  </si>
  <si>
    <t>Polpaico - Vss 504 kV</t>
  </si>
  <si>
    <t>Ancoa - Vss 510 kV</t>
  </si>
  <si>
    <t>Changos - Vss 502 kV</t>
  </si>
  <si>
    <t>Cumbres - Vss 512 kV</t>
  </si>
  <si>
    <t>Nva Cardones - Vss 512 kV</t>
  </si>
  <si>
    <t>Nva Maintencillo - Vss 512 kV</t>
  </si>
  <si>
    <t>Nva Pan de Azúcar - Vss 514 kV</t>
  </si>
  <si>
    <t>SEN Norte Chico</t>
  </si>
  <si>
    <t>Cardones - Vss 224 kV</t>
  </si>
  <si>
    <t>Carrera Pinto - Vss 224 kV</t>
  </si>
  <si>
    <t>Diego de Almagro - Vss 224 kV</t>
  </si>
  <si>
    <t>Las Palmas - Vss 228 kV</t>
  </si>
  <si>
    <t>Los Vilos - Vss 226 kV</t>
  </si>
  <si>
    <t>Maintencillo - Vss 226 kV</t>
  </si>
  <si>
    <t>Nogales - Vss 226 kV</t>
  </si>
  <si>
    <t>Pan de Azúcar - Vss 228 kV</t>
  </si>
  <si>
    <t>Punta Colorada - Vss 228 kV</t>
  </si>
  <si>
    <t>AltoJahuel - Vss 224 kV</t>
  </si>
  <si>
    <t>Ancoa - Vss 226 kV</t>
  </si>
  <si>
    <t>Candelaria - Vss 226 kV</t>
  </si>
  <si>
    <t>Cerro Navia - Vss 224 kV</t>
  </si>
  <si>
    <t>Chena - Vss 224 kV</t>
  </si>
  <si>
    <t>Colbún - Vss 224 kV</t>
  </si>
  <si>
    <t>Lo Aguirre - Vss 222 kV</t>
  </si>
  <si>
    <t>Polpaico - Vss 224 kV</t>
  </si>
  <si>
    <t>Quillota - Vss 226 kV</t>
  </si>
  <si>
    <t>Cautín - Vss 230 kV</t>
  </si>
  <si>
    <t>Ciruelos - Vss 232 kV</t>
  </si>
  <si>
    <t>Charrua - Vss 226 kV</t>
  </si>
  <si>
    <t>Mulchén - Vss 230 kV</t>
  </si>
  <si>
    <t>Puerto Montt - Vss 228 kV</t>
  </si>
  <si>
    <t>Temuco - Vss 228 kV</t>
  </si>
  <si>
    <t>Valdivia - Vss 228 kV</t>
  </si>
  <si>
    <t>*: Desde junio de 2018 las tensiones de servicios de la barra Cumbres, Nueva Cardones y Nueva Maitencillo cambia a 512 kV.</t>
  </si>
  <si>
    <t>FMIK [veces/año]</t>
  </si>
  <si>
    <t>TTIK [horas/año]</t>
  </si>
  <si>
    <t>N° Interrupciones</t>
  </si>
  <si>
    <t>Pérdidas de Consumo</t>
  </si>
  <si>
    <t>Promedio de Pérdida de Consumo [MW]</t>
  </si>
  <si>
    <t>Cantidad de EAF</t>
  </si>
  <si>
    <t>ENS</t>
  </si>
  <si>
    <t>ENS [MWh]</t>
  </si>
  <si>
    <t>ENS KPI Acumulada [MWh]</t>
  </si>
  <si>
    <t>Ventas [GWh]</t>
  </si>
  <si>
    <t>Ventas Acum</t>
  </si>
  <si>
    <t>ENS KPI vs Ventas Acum. [%]</t>
  </si>
  <si>
    <t>Correlativo ID PMPM</t>
  </si>
  <si>
    <t>PE PUNTA SIERRA</t>
  </si>
  <si>
    <t>PE PUNTA SIERRA (U1-U32)</t>
  </si>
  <si>
    <t>2021115443</t>
  </si>
  <si>
    <t>2021115238</t>
  </si>
  <si>
    <t>HP NALCAS</t>
  </si>
  <si>
    <t>HP NALCAS U1</t>
  </si>
  <si>
    <t>2021114255</t>
  </si>
  <si>
    <t>HP NALCAS U2</t>
  </si>
  <si>
    <t>2021115108</t>
  </si>
  <si>
    <t>2021114441</t>
  </si>
  <si>
    <t>HP CUMBRES</t>
  </si>
  <si>
    <t>HP CUMBRES U1</t>
  </si>
  <si>
    <t>2021114256</t>
  </si>
  <si>
    <t>HP CUMBRES U2</t>
  </si>
  <si>
    <t>2021115445</t>
  </si>
  <si>
    <t>2021114916</t>
  </si>
  <si>
    <t>HP DIGUA</t>
  </si>
  <si>
    <t>HP DIGUA U2</t>
  </si>
  <si>
    <t>2022001143</t>
  </si>
  <si>
    <t>2021116048</t>
  </si>
  <si>
    <t>HE PILMAIQUEN U4</t>
  </si>
  <si>
    <t>2021115109</t>
  </si>
  <si>
    <t>HP MC2</t>
  </si>
  <si>
    <t>HP MC2 U2</t>
  </si>
  <si>
    <t>2021114254</t>
  </si>
  <si>
    <t>HP RIO PICOIQUEN U1</t>
  </si>
  <si>
    <t>2021114309</t>
  </si>
  <si>
    <t>HP RIO PICOIQUEN U2</t>
  </si>
  <si>
    <t>2021116054</t>
  </si>
  <si>
    <t>HP DIGUA U1</t>
  </si>
  <si>
    <t>2022001147</t>
  </si>
  <si>
    <t>2021115786</t>
  </si>
  <si>
    <t>2021115740</t>
  </si>
  <si>
    <t>TER TOCOPILLA TG3</t>
  </si>
  <si>
    <t>2022003189</t>
  </si>
  <si>
    <t>2022005297</t>
  </si>
  <si>
    <t>TER CMPC PACIFICO U2</t>
  </si>
  <si>
    <t>TER LOS ESPINOS (U1-U23)</t>
  </si>
  <si>
    <t>2022004525</t>
  </si>
  <si>
    <t>TER LOS ESPINOS (U24-U80)</t>
  </si>
  <si>
    <t>TER COCHRANE</t>
  </si>
  <si>
    <t>TER COCHRANE U1</t>
  </si>
  <si>
    <t>2022008712</t>
  </si>
  <si>
    <t>HP MOCHO</t>
  </si>
  <si>
    <t>HP MOCHO U1</t>
  </si>
  <si>
    <t>2021114304</t>
  </si>
  <si>
    <t>TER OLIVOS (U1-U60)</t>
  </si>
  <si>
    <t>2022004527</t>
  </si>
  <si>
    <t>TER OLIVOS (U61-U72)</t>
  </si>
  <si>
    <t>HP MC1</t>
  </si>
  <si>
    <t>HP MC1 U1</t>
  </si>
  <si>
    <t>2021114253</t>
  </si>
  <si>
    <t>2022009096</t>
  </si>
  <si>
    <t>HP PALMAR U1</t>
  </si>
  <si>
    <t>2021114313</t>
  </si>
  <si>
    <t>HP PALMAR U2</t>
  </si>
  <si>
    <t>2022012049</t>
  </si>
  <si>
    <t>2022012051</t>
  </si>
  <si>
    <t>2021114252</t>
  </si>
  <si>
    <t>TER RENCA U1</t>
  </si>
  <si>
    <t>2022011973</t>
  </si>
  <si>
    <t>TER RENCA U2</t>
  </si>
  <si>
    <t>2022011824</t>
  </si>
  <si>
    <t>TER COCHRANE U2</t>
  </si>
  <si>
    <t>2022012190</t>
  </si>
  <si>
    <t>2022013030</t>
  </si>
  <si>
    <t>2022012052</t>
  </si>
  <si>
    <t>2022012100</t>
  </si>
  <si>
    <t>TER ATACAMA</t>
  </si>
  <si>
    <t>TER ATACAMA CC2-TV</t>
  </si>
  <si>
    <t>2022016035</t>
  </si>
  <si>
    <t>2022016771</t>
  </si>
  <si>
    <t>2022015023</t>
  </si>
  <si>
    <t>TER NEHUENCO CC1-TV</t>
  </si>
  <si>
    <t>2022015024</t>
  </si>
  <si>
    <t>2022015526</t>
  </si>
  <si>
    <t>2022015527</t>
  </si>
  <si>
    <t>2022016179</t>
  </si>
  <si>
    <t>TER MEJILLONES CTM3-TG</t>
  </si>
  <si>
    <t>2022017087</t>
  </si>
  <si>
    <t>TER MEJILLONES CTM3-TV</t>
  </si>
  <si>
    <t>TER ATACAMA CC2-TG2</t>
  </si>
  <si>
    <t>2022017696</t>
  </si>
  <si>
    <t>2022013008</t>
  </si>
  <si>
    <t>2022012102</t>
  </si>
  <si>
    <t>HP ANCOA</t>
  </si>
  <si>
    <t>HP ANCOA U1</t>
  </si>
  <si>
    <t>2022013966</t>
  </si>
  <si>
    <t>HP ITATA U2</t>
  </si>
  <si>
    <t>2022012831</t>
  </si>
  <si>
    <t>2022012491</t>
  </si>
  <si>
    <t>2022017757</t>
  </si>
  <si>
    <t>2022018083</t>
  </si>
  <si>
    <t>2022018082</t>
  </si>
  <si>
    <t>2022019807</t>
  </si>
  <si>
    <t>2021114257</t>
  </si>
  <si>
    <t>TER ATACAMA CC2-TG1</t>
  </si>
  <si>
    <t>2022016168</t>
  </si>
  <si>
    <t>2022020094</t>
  </si>
  <si>
    <t>2022013353</t>
  </si>
  <si>
    <t>2022021178</t>
  </si>
  <si>
    <t>HP PEUCHEN U1</t>
  </si>
  <si>
    <t>2022020833</t>
  </si>
  <si>
    <t>HP PEUCHEN U2</t>
  </si>
  <si>
    <t>2022020526</t>
  </si>
  <si>
    <t>HP CALLAO U1</t>
  </si>
  <si>
    <t>2021114250</t>
  </si>
  <si>
    <t>HP CALLAO U2</t>
  </si>
  <si>
    <t>2022022321</t>
  </si>
  <si>
    <t>2022021011</t>
  </si>
  <si>
    <t>2022021558</t>
  </si>
  <si>
    <t>2022012495</t>
  </si>
  <si>
    <t>2022021930</t>
  </si>
  <si>
    <t>HP MAMPIL U1</t>
  </si>
  <si>
    <t>2022022194</t>
  </si>
  <si>
    <t>HP MAMPIL U2</t>
  </si>
  <si>
    <t>2022022687</t>
  </si>
  <si>
    <t>2021114310</t>
  </si>
  <si>
    <t>2022022411</t>
  </si>
  <si>
    <t>2021114249</t>
  </si>
  <si>
    <t>2022022351</t>
  </si>
  <si>
    <t>TER ATACAMA CC1-TG1</t>
  </si>
  <si>
    <t>2022023532</t>
  </si>
  <si>
    <t>2022023553</t>
  </si>
  <si>
    <t>2022008525</t>
  </si>
  <si>
    <t>2022023453</t>
  </si>
  <si>
    <t>2022024447</t>
  </si>
  <si>
    <t>2022012497</t>
  </si>
  <si>
    <t>2022021020</t>
  </si>
  <si>
    <t>HP MALALCAHUELLO</t>
  </si>
  <si>
    <t>HP MALALCAHUELLO U2</t>
  </si>
  <si>
    <t>2022025604</t>
  </si>
  <si>
    <t>2021114314</t>
  </si>
  <si>
    <t>2022013410</t>
  </si>
  <si>
    <t>2022025009</t>
  </si>
  <si>
    <t>2022021014</t>
  </si>
  <si>
    <t>2022021013</t>
  </si>
  <si>
    <t>2022026398</t>
  </si>
  <si>
    <t>2022027830</t>
  </si>
  <si>
    <t>2022029273</t>
  </si>
  <si>
    <t>2022012916</t>
  </si>
  <si>
    <t>2022021002</t>
  </si>
  <si>
    <t>2022028638</t>
  </si>
  <si>
    <t>2022012500</t>
  </si>
  <si>
    <t>HP MALALCAHUELLO U1</t>
  </si>
  <si>
    <t>2022029003</t>
  </si>
  <si>
    <t>2022030113</t>
  </si>
  <si>
    <t>2022028477</t>
  </si>
  <si>
    <t>HE PILMAIQUEN U3</t>
  </si>
  <si>
    <t>2022029831</t>
  </si>
  <si>
    <t>2022030419</t>
  </si>
  <si>
    <t>2022031753</t>
  </si>
  <si>
    <t>HP SAUZAL</t>
  </si>
  <si>
    <t>2022029833</t>
  </si>
  <si>
    <t>2022030041</t>
  </si>
  <si>
    <t>2022031551</t>
  </si>
  <si>
    <t>2022030040</t>
  </si>
  <si>
    <t>2022030441</t>
  </si>
  <si>
    <t>2022033022</t>
  </si>
  <si>
    <t>2022030292</t>
  </si>
  <si>
    <t>2022029834</t>
  </si>
  <si>
    <t>2022030042</t>
  </si>
  <si>
    <t>2022033873</t>
  </si>
  <si>
    <t>TER NUEVA ALDEA U2</t>
  </si>
  <si>
    <t>2022034955</t>
  </si>
  <si>
    <t>2022032217</t>
  </si>
  <si>
    <t>2022036827</t>
  </si>
  <si>
    <t>TER CHUYACA U1</t>
  </si>
  <si>
    <t>2022027643</t>
  </si>
  <si>
    <t>TER CHUYACA U3</t>
  </si>
  <si>
    <t>TER CHUYACA U2</t>
  </si>
  <si>
    <t>TER CHUYACA U4</t>
  </si>
  <si>
    <t>TER CHUYACA U5</t>
  </si>
  <si>
    <t>TER CHUYACA U8</t>
  </si>
  <si>
    <t>TER CHUYACA U7</t>
  </si>
  <si>
    <t>TER CHUYACA U6</t>
  </si>
  <si>
    <t>HP SAUZAL U3</t>
  </si>
  <si>
    <t>2022038668</t>
  </si>
  <si>
    <t>2022037700</t>
  </si>
  <si>
    <t>TER CONCON</t>
  </si>
  <si>
    <t>TER CONCON U1</t>
  </si>
  <si>
    <t>2022038494</t>
  </si>
  <si>
    <t>TER YUNGAY U1</t>
  </si>
  <si>
    <t>2022035885</t>
  </si>
  <si>
    <t>TER YUNGAY U2</t>
  </si>
  <si>
    <t>TER YUNGAY U3</t>
  </si>
  <si>
    <t>2022038383</t>
  </si>
  <si>
    <t>2022035264</t>
  </si>
  <si>
    <t>TER TRAPEN</t>
  </si>
  <si>
    <t>TER TRAPEN (U1-U50)</t>
  </si>
  <si>
    <t>2022038669</t>
  </si>
  <si>
    <t>2022038602</t>
  </si>
  <si>
    <t>2022036828</t>
  </si>
  <si>
    <t>TER PETROPOWER</t>
  </si>
  <si>
    <t>TER PETROPOWER U1</t>
  </si>
  <si>
    <t>2022040016</t>
  </si>
  <si>
    <t>2022039276</t>
  </si>
  <si>
    <t>2022040549</t>
  </si>
  <si>
    <t>2022040550</t>
  </si>
  <si>
    <t>TER DEGAÑ</t>
  </si>
  <si>
    <t>TER DEGAÑ (U1-U22)</t>
  </si>
  <si>
    <t>2022038542</t>
  </si>
  <si>
    <t>2022038541</t>
  </si>
  <si>
    <t>2022040848</t>
  </si>
  <si>
    <t>TER DEGAÑ 2</t>
  </si>
  <si>
    <t>TER DEGAÑ II (U23-U28)</t>
  </si>
  <si>
    <t>TER DEGAÑ II (U34-U39)</t>
  </si>
  <si>
    <t>2022041921</t>
  </si>
  <si>
    <t>2022040755</t>
  </si>
  <si>
    <t>2022036683</t>
  </si>
  <si>
    <t>2022036680</t>
  </si>
  <si>
    <t>2022036682</t>
  </si>
  <si>
    <t>2022036686</t>
  </si>
  <si>
    <t>2022036687</t>
  </si>
  <si>
    <t>2022040959</t>
  </si>
  <si>
    <t>2022040605</t>
  </si>
  <si>
    <t>2022036688</t>
  </si>
  <si>
    <t>2022043831</t>
  </si>
  <si>
    <t>2022043834</t>
  </si>
  <si>
    <t>2022038844</t>
  </si>
  <si>
    <t>TER EL TOTORAL U2</t>
  </si>
  <si>
    <t>2022044923</t>
  </si>
  <si>
    <t>TER NUEVA RENCA CC1-TV</t>
  </si>
  <si>
    <t>2022044043</t>
  </si>
  <si>
    <t>2022043275</t>
  </si>
  <si>
    <t>2021114258</t>
  </si>
  <si>
    <t>2022041636</t>
  </si>
  <si>
    <t>2022040758</t>
  </si>
  <si>
    <t>2022044863</t>
  </si>
  <si>
    <t>2022045431</t>
  </si>
  <si>
    <t>2022040752</t>
  </si>
  <si>
    <t>HP ALFALFAL U2</t>
  </si>
  <si>
    <t>2022043742</t>
  </si>
  <si>
    <t>2022046387</t>
  </si>
  <si>
    <t>2022045396</t>
  </si>
  <si>
    <t>2022047584</t>
  </si>
  <si>
    <t>2022035689</t>
  </si>
  <si>
    <t>2022046802</t>
  </si>
  <si>
    <t>2022035686</t>
  </si>
  <si>
    <t>2022046803</t>
  </si>
  <si>
    <t>2022035685</t>
  </si>
  <si>
    <t>2022035688</t>
  </si>
  <si>
    <t>2022035687</t>
  </si>
  <si>
    <t>2022035684</t>
  </si>
  <si>
    <t>2022048778</t>
  </si>
  <si>
    <t>2022047795</t>
  </si>
  <si>
    <t>2022046521</t>
  </si>
  <si>
    <t>2022035690</t>
  </si>
  <si>
    <t>2022022409</t>
  </si>
  <si>
    <t>2022047384</t>
  </si>
  <si>
    <t>2022047884</t>
  </si>
  <si>
    <t>2022042193</t>
  </si>
  <si>
    <t>HP ANCOA U2</t>
  </si>
  <si>
    <t>2022022410</t>
  </si>
  <si>
    <t>2022046522</t>
  </si>
  <si>
    <t>2022049632</t>
  </si>
  <si>
    <t>2022049335</t>
  </si>
  <si>
    <t>2022035692</t>
  </si>
  <si>
    <t>2022050445</t>
  </si>
  <si>
    <t>2022050446</t>
  </si>
  <si>
    <t>2022048785</t>
  </si>
  <si>
    <t>HP CONVENTO VIEJO</t>
  </si>
  <si>
    <t>HP CONVENTO VIEJO U2</t>
  </si>
  <si>
    <t>2022051863</t>
  </si>
  <si>
    <t>2022051579</t>
  </si>
  <si>
    <t>TER HUASCO</t>
  </si>
  <si>
    <t>TER HUASCO U3</t>
  </si>
  <si>
    <t>2022052479</t>
  </si>
  <si>
    <t>2022053931</t>
  </si>
  <si>
    <t>2022055024</t>
  </si>
  <si>
    <t>2022055559</t>
  </si>
  <si>
    <t>2022055293</t>
  </si>
  <si>
    <t>TER SAN ISIDRO II</t>
  </si>
  <si>
    <t>TER SAN ISIDRO II CC1-TG</t>
  </si>
  <si>
    <t>2022058119</t>
  </si>
  <si>
    <t>TER SAN ISIDRO II CC1-TV</t>
  </si>
  <si>
    <t>HP CONVENTO VIEJO U1</t>
  </si>
  <si>
    <t>2022051868</t>
  </si>
  <si>
    <t>HP LAS LAJAS</t>
  </si>
  <si>
    <t>HP LAS LAJAS U1</t>
  </si>
  <si>
    <t>2022057666</t>
  </si>
  <si>
    <t>2022057582</t>
  </si>
  <si>
    <t>2022057310</t>
  </si>
  <si>
    <t>2022058885</t>
  </si>
  <si>
    <t>TER ATACAMA CC1-TV</t>
  </si>
  <si>
    <t>2022057655</t>
  </si>
  <si>
    <t>2022058422</t>
  </si>
  <si>
    <t>2022059441</t>
  </si>
  <si>
    <t>2022058205</t>
  </si>
  <si>
    <t>2022059442</t>
  </si>
  <si>
    <t>2022061469</t>
  </si>
  <si>
    <t>2022060001</t>
  </si>
  <si>
    <t>2022061616</t>
  </si>
  <si>
    <t>2022060575</t>
  </si>
  <si>
    <t>TER TRINCAO U3</t>
  </si>
  <si>
    <t>2022065333</t>
  </si>
  <si>
    <t>2022059584</t>
  </si>
  <si>
    <t>HP CARENA U1</t>
  </si>
  <si>
    <t>2022064525</t>
  </si>
  <si>
    <t>HP CARENA U2</t>
  </si>
  <si>
    <t>HP CARENA U3</t>
  </si>
  <si>
    <t>HP CARENA U4</t>
  </si>
  <si>
    <t>TER TRINCAO U2</t>
  </si>
  <si>
    <t>2022065263</t>
  </si>
  <si>
    <t>2022064528</t>
  </si>
  <si>
    <t>2022064526</t>
  </si>
  <si>
    <t>2022064451</t>
  </si>
  <si>
    <t>2022064529</t>
  </si>
  <si>
    <t>2022063115</t>
  </si>
  <si>
    <t>2022064527</t>
  </si>
  <si>
    <t>HP GUAYACAN U1</t>
  </si>
  <si>
    <t>2022060129</t>
  </si>
  <si>
    <t>HP GUAYACAN U2</t>
  </si>
  <si>
    <t>Aprobado</t>
  </si>
  <si>
    <t>2022065562</t>
  </si>
  <si>
    <t>HE ANTUCO U1</t>
  </si>
  <si>
    <t>2022067387</t>
  </si>
  <si>
    <t>2022065255</t>
  </si>
  <si>
    <t>2022065797</t>
  </si>
  <si>
    <t>2022067566</t>
  </si>
  <si>
    <t>2022067565</t>
  </si>
  <si>
    <t>2022070861</t>
  </si>
  <si>
    <t>2022058181</t>
  </si>
  <si>
    <t>2022058185</t>
  </si>
  <si>
    <t>2022070847</t>
  </si>
  <si>
    <t>2022058183</t>
  </si>
  <si>
    <t>2022058180</t>
  </si>
  <si>
    <t>2022058184</t>
  </si>
  <si>
    <t>2022058182</t>
  </si>
  <si>
    <t>2022070859</t>
  </si>
  <si>
    <t>2022073404</t>
  </si>
  <si>
    <t>HP LAS LAJAS U2</t>
  </si>
  <si>
    <t>2022073482</t>
  </si>
  <si>
    <t>2022072065</t>
  </si>
  <si>
    <t>2022071769</t>
  </si>
  <si>
    <t>TER TRINCAO U4</t>
  </si>
  <si>
    <t>TER TRINCAO U5</t>
  </si>
  <si>
    <t>TER TRINCAO U6</t>
  </si>
  <si>
    <t>TER TRINCAO U7</t>
  </si>
  <si>
    <t>TER TRINCAO U8</t>
  </si>
  <si>
    <t>TER TRINCAO U9</t>
  </si>
  <si>
    <t>TER TRINCAO U10</t>
  </si>
  <si>
    <t>2022072421</t>
  </si>
  <si>
    <t>2022072420</t>
  </si>
  <si>
    <t>2022068429</t>
  </si>
  <si>
    <t>2022073981</t>
  </si>
  <si>
    <t>TER ARAUCO U1</t>
  </si>
  <si>
    <t>2022074822</t>
  </si>
  <si>
    <t>2022067601</t>
  </si>
  <si>
    <t>2022075658</t>
  </si>
  <si>
    <t>2022071744</t>
  </si>
  <si>
    <t>2022075659</t>
  </si>
  <si>
    <t>2022072062</t>
  </si>
  <si>
    <t>TER PLACILLA</t>
  </si>
  <si>
    <t>TER PLACILLA U1</t>
  </si>
  <si>
    <t>2022078178</t>
  </si>
  <si>
    <t>TER CHILOE</t>
  </si>
  <si>
    <t>TER CHILOE U6</t>
  </si>
  <si>
    <t>2022077718</t>
  </si>
  <si>
    <t>2022075437</t>
  </si>
  <si>
    <t>2022067607</t>
  </si>
  <si>
    <t>2022076667</t>
  </si>
  <si>
    <t>2022077358</t>
  </si>
  <si>
    <t>2022077941</t>
  </si>
  <si>
    <t>2022072063</t>
  </si>
  <si>
    <t>HP EL PASO U1</t>
  </si>
  <si>
    <t>2022079118</t>
  </si>
  <si>
    <t>HP EL PASO U2</t>
  </si>
  <si>
    <t>HP EL PASO U3</t>
  </si>
  <si>
    <t>2022079119</t>
  </si>
  <si>
    <t>2022078980</t>
  </si>
  <si>
    <t>TER CHILOE U7</t>
  </si>
  <si>
    <t>2022078876</t>
  </si>
  <si>
    <t>2022081328</t>
  </si>
  <si>
    <t>2022080337</t>
  </si>
  <si>
    <t>TER CHILOE U8</t>
  </si>
  <si>
    <t>2022080140</t>
  </si>
  <si>
    <t>2022081252</t>
  </si>
  <si>
    <t>2022077011</t>
  </si>
  <si>
    <t>2022080691</t>
  </si>
  <si>
    <t>TER CHILOE U9</t>
  </si>
  <si>
    <t>2022081528</t>
  </si>
  <si>
    <t>2022081162</t>
  </si>
  <si>
    <t>2022083424</t>
  </si>
  <si>
    <t>TER SAN GREGORIO</t>
  </si>
  <si>
    <t>TER SAN GREGORIO U1</t>
  </si>
  <si>
    <t>2022084804</t>
  </si>
  <si>
    <t>2022083362</t>
  </si>
  <si>
    <t>2022083330</t>
  </si>
  <si>
    <t>2022083331</t>
  </si>
  <si>
    <t>2022086967</t>
  </si>
  <si>
    <t>2022084819</t>
  </si>
  <si>
    <t>TER ENERGIA PACIFICO</t>
  </si>
  <si>
    <t>TER ENERGIA PACIFICO U1</t>
  </si>
  <si>
    <t>2022084811</t>
  </si>
  <si>
    <t>2022085218</t>
  </si>
  <si>
    <t>2022085792</t>
  </si>
  <si>
    <t>2022085290</t>
  </si>
  <si>
    <t>2022084820</t>
  </si>
  <si>
    <t>2022083498</t>
  </si>
  <si>
    <t>2022085881</t>
  </si>
  <si>
    <t>2022083180</t>
  </si>
  <si>
    <t>2022087651</t>
  </si>
  <si>
    <t>2022087850</t>
  </si>
  <si>
    <t>2022087874</t>
  </si>
  <si>
    <t>2022087801</t>
  </si>
  <si>
    <t>2022087873</t>
  </si>
  <si>
    <t>2022089016</t>
  </si>
  <si>
    <t>2022087675</t>
  </si>
  <si>
    <t>2022086538</t>
  </si>
  <si>
    <t>2022087301</t>
  </si>
  <si>
    <t>PFV ANDES SOLAR II</t>
  </si>
  <si>
    <t>2022090984</t>
  </si>
  <si>
    <t>2022087800</t>
  </si>
  <si>
    <t>2022076518</t>
  </si>
  <si>
    <t>2022067603</t>
  </si>
  <si>
    <t>2022084979</t>
  </si>
  <si>
    <t>2022091805</t>
  </si>
  <si>
    <t>2022090081</t>
  </si>
  <si>
    <t>2022088089</t>
  </si>
  <si>
    <t>2022091183</t>
  </si>
  <si>
    <t>2022084980</t>
  </si>
  <si>
    <t>HP QUELTEHUES</t>
  </si>
  <si>
    <t>HP QUELTEHUES U2</t>
  </si>
  <si>
    <t>2022092730</t>
  </si>
  <si>
    <t>2022094321</t>
  </si>
  <si>
    <t>2022094591</t>
  </si>
  <si>
    <t>2022094732</t>
  </si>
  <si>
    <t>2022092594</t>
  </si>
  <si>
    <t>2022094733</t>
  </si>
  <si>
    <t>2022094743</t>
  </si>
  <si>
    <t>2022094101</t>
  </si>
  <si>
    <t>2022095683</t>
  </si>
  <si>
    <t>2022094734</t>
  </si>
  <si>
    <t>2022093802</t>
  </si>
  <si>
    <t>2022093803</t>
  </si>
  <si>
    <t>2022098263</t>
  </si>
  <si>
    <t>TER ARAUCO U2</t>
  </si>
  <si>
    <t>2022097741</t>
  </si>
  <si>
    <t>HP ABANICO U3</t>
  </si>
  <si>
    <t>2022096616</t>
  </si>
  <si>
    <t>2022096789</t>
  </si>
  <si>
    <t>2022096788</t>
  </si>
  <si>
    <t>2022096655</t>
  </si>
  <si>
    <t>TER LOS GUINDOS U1</t>
  </si>
  <si>
    <t>2022073152</t>
  </si>
  <si>
    <t>2022096656</t>
  </si>
  <si>
    <t>2022098868</t>
  </si>
  <si>
    <t>2022096617</t>
  </si>
  <si>
    <t>2022098861</t>
  </si>
  <si>
    <t>2022100513</t>
  </si>
  <si>
    <t>2022098643</t>
  </si>
  <si>
    <t>2022098727</t>
  </si>
  <si>
    <t>2022103668</t>
  </si>
  <si>
    <t>2022101254</t>
  </si>
  <si>
    <t>2022080713</t>
  </si>
  <si>
    <t>2022101491</t>
  </si>
  <si>
    <t>2022103590</t>
  </si>
  <si>
    <t>2022103263</t>
  </si>
  <si>
    <t>2022102660</t>
  </si>
  <si>
    <t>TER CMPC LAJA U1</t>
  </si>
  <si>
    <t>2022103193</t>
  </si>
  <si>
    <t>2022103264</t>
  </si>
  <si>
    <t>2022105982</t>
  </si>
  <si>
    <t>2022103768</t>
  </si>
  <si>
    <t>2022108340</t>
  </si>
  <si>
    <t>TER NEHUENCO II CC1-TV</t>
  </si>
  <si>
    <t>2022103592</t>
  </si>
  <si>
    <t>PFV SOL DE LILA</t>
  </si>
  <si>
    <t>2022106144</t>
  </si>
  <si>
    <t>2022109861</t>
  </si>
  <si>
    <t>2022095628</t>
  </si>
  <si>
    <t>2022088086</t>
  </si>
  <si>
    <t>2022103194</t>
  </si>
  <si>
    <t>2022108917</t>
  </si>
  <si>
    <t>Ajustado CSP</t>
  </si>
  <si>
    <t>26dic-16°°</t>
  </si>
  <si>
    <t>01ene-08°°</t>
  </si>
  <si>
    <t>PACIFIC HYDRO PUNTA SIERRA SPA</t>
  </si>
  <si>
    <t>EMPRESA ELÉCTRICAS AGUAS DEL MELADO SPA</t>
  </si>
  <si>
    <t>HIDROENERSUR S.A.</t>
  </si>
  <si>
    <t>ENEL GENERACIÓN CHILE S.A.</t>
  </si>
  <si>
    <t>COLBÚN S.A.</t>
  </si>
  <si>
    <t>CUMBRES SPA</t>
  </si>
  <si>
    <t>CELULOSA ARAUCO Y CONSTITUCIÓN S.A.</t>
  </si>
  <si>
    <t>ELÉCTRICA DIGUA SPA</t>
  </si>
  <si>
    <t>ENEL GREEN POWER CHILE S.A.</t>
  </si>
  <si>
    <t>HIDROANGOL S.A.</t>
  </si>
  <si>
    <t>TAMAKAYA ENERGÍA SPA</t>
  </si>
  <si>
    <t>ENGIE ENERGÍA CHILE S.A.</t>
  </si>
  <si>
    <t>CMPC PULP SPA.</t>
  </si>
  <si>
    <t>ESPINOS S.A.</t>
  </si>
  <si>
    <t>EMPRESA ELÉCTRICA COCHRANE SPA</t>
  </si>
  <si>
    <t>HIDROMOCHO S.A.</t>
  </si>
  <si>
    <t>HIDROPALMAR S.A.</t>
  </si>
  <si>
    <t>GENERADORA METROPOLITANA SPA</t>
  </si>
  <si>
    <t>ASOC. DE CANAL. SOCIEDAD DEL CANAL DE MAIPO</t>
  </si>
  <si>
    <t>EMPRESA ELÉCTRICA PEHUENCHE S.A.</t>
  </si>
  <si>
    <t>LICÁN SPA</t>
  </si>
  <si>
    <t>HIDROELÉCTRICA LA HIGUERA S.A.</t>
  </si>
  <si>
    <t>HIDROELÉCTRICA EMBALSE ANCOA SPA</t>
  </si>
  <si>
    <t>ELÉCTRICA PUNTILLA S.A.</t>
  </si>
  <si>
    <t>COMASA SPA</t>
  </si>
  <si>
    <t>DUQUECO SPA</t>
  </si>
  <si>
    <t>AES ANDES S.A.</t>
  </si>
  <si>
    <t>CMPC TISSUE S.A.</t>
  </si>
  <si>
    <t>EMPRESA ELÉCTRICA LA LEONERA S.A.</t>
  </si>
  <si>
    <t>GENERADORA ANTILHUE SPA</t>
  </si>
  <si>
    <t>PACIFIC HYDRO CHACAYES S.A.</t>
  </si>
  <si>
    <t>EMPRESA ELÉCTRICA CARÉN S.A.</t>
  </si>
  <si>
    <t>SAGESA S.A.</t>
  </si>
  <si>
    <t>HIDROELÉCTRICA RÍO COLORADO S.A.</t>
  </si>
  <si>
    <t>GUACOLDA ENERGÍA SPA</t>
  </si>
  <si>
    <t>EMPRESA ELÉCTRICA CAPULLO S.A.</t>
  </si>
  <si>
    <t>ARAUCO BIOENERGÍA S.A.</t>
  </si>
  <si>
    <t>TECNORED S.A.</t>
  </si>
  <si>
    <t>CENTRAL YUNGAY S.A.</t>
  </si>
  <si>
    <t>ENLASA GENERACIÓN CHILE S.A.</t>
  </si>
  <si>
    <t>ENAP REFINERÍAS S.A.</t>
  </si>
  <si>
    <t>HIDROELÉCTRICA RÍO LIRCAY S.A.</t>
  </si>
  <si>
    <t>HIDROELÉCTRICA LA CONFLUENCIA S.A.</t>
  </si>
  <si>
    <t>GEOTÉRMICA DEL NORTE S.A.</t>
  </si>
  <si>
    <t>SOCIEDAD CONCESIONARIA EMBALSE CONVENTO VIEJO S.A.</t>
  </si>
  <si>
    <t>ALTO MAIPO SPA</t>
  </si>
  <si>
    <t>CENTRAL TERMOELÉCTRICA ANDINA SPA</t>
  </si>
  <si>
    <t>ENERGÍA SIETE SPA</t>
  </si>
  <si>
    <t>PAPELES CORDILLERA SPA</t>
  </si>
  <si>
    <t>EMPRESA ELÉCTRICA INDUSTRIAL S.A.</t>
  </si>
  <si>
    <t>ENERGÍA COYANCO S.A.</t>
  </si>
  <si>
    <t>INVERSIONES HORNITOS SPA</t>
  </si>
  <si>
    <t>ELEKTRA GENERACIÓN S.A.</t>
  </si>
  <si>
    <t>HIDROELÉCTRICA EL PASO SPA</t>
  </si>
  <si>
    <t>RÍO TRANQUILO S.A.</t>
  </si>
  <si>
    <t>CENTRAL CARDONES S.A.</t>
  </si>
  <si>
    <t>ENERGÍA PACÍFICO S.A.</t>
  </si>
  <si>
    <t>MADERAS ARAUCO S.A.</t>
  </si>
  <si>
    <t>EMPRESA ELÉCTRICA ANGAMOS SPA</t>
  </si>
  <si>
    <t>EMPRESA ELÉCTRICA VENTANAS S.A.</t>
  </si>
  <si>
    <t>ANDES SOLAR II SPA</t>
  </si>
  <si>
    <t>CENTRAL COLMITO S.A.</t>
  </si>
  <si>
    <t>NEOMAS SPA</t>
  </si>
  <si>
    <t>EMPRESA ELÉCTRICA DIEGO DE ALMAGRO SPA</t>
  </si>
  <si>
    <t>LOS GUINDOS GENERACIÓN SPA</t>
  </si>
  <si>
    <t>EMPRESA ELÉCTRICA CAMPICHE S.A.</t>
  </si>
  <si>
    <t>177,09 (GNL) / 163,30 (Diesel)</t>
  </si>
  <si>
    <t>no aplica</t>
  </si>
  <si>
    <t>31ene-16°°</t>
  </si>
  <si>
    <t>02ago-04°°</t>
  </si>
  <si>
    <t>martes 25 junio</t>
  </si>
  <si>
    <t>lunes 12 junio</t>
  </si>
  <si>
    <t>Año-Mes</t>
  </si>
  <si>
    <t>Gx Real GWh</t>
  </si>
  <si>
    <t>Fecha</t>
  </si>
  <si>
    <t>días</t>
  </si>
  <si>
    <t>Acumulado</t>
  </si>
  <si>
    <t>Factor acumulado</t>
  </si>
  <si>
    <t>Mes</t>
  </si>
  <si>
    <t>Variación c/r año anterior</t>
  </si>
  <si>
    <t>Mes-Año</t>
  </si>
  <si>
    <t>TOTAL CORREGIDO</t>
  </si>
  <si>
    <t>Hídrica Corregido</t>
  </si>
  <si>
    <t>Térmica Corregido</t>
  </si>
  <si>
    <t>Eólica Corregido</t>
  </si>
  <si>
    <t>Solar Corregido</t>
  </si>
  <si>
    <t>Termosolar Corregido</t>
  </si>
  <si>
    <t>Geotérmica Corregido</t>
  </si>
  <si>
    <t>Suma de Hídrica Corregido</t>
  </si>
  <si>
    <t>Suma de Térmica Corregido</t>
  </si>
  <si>
    <t>Suma de Eólica Corregido</t>
  </si>
  <si>
    <t>Suma de Solar Corregido</t>
  </si>
  <si>
    <t>Suma de Termosolar Corregido</t>
  </si>
  <si>
    <t>Suma de Geotérmica Corregido</t>
  </si>
  <si>
    <t>Generación ERNC SEN 2024 GWh</t>
  </si>
  <si>
    <t>Tecnología</t>
  </si>
  <si>
    <t>Biogás</t>
  </si>
  <si>
    <t>Biomasa</t>
  </si>
  <si>
    <t>Tipo de cliente</t>
  </si>
  <si>
    <t>Participación</t>
  </si>
  <si>
    <t>Macro</t>
  </si>
  <si>
    <t>[ Target 2024]</t>
  </si>
  <si>
    <t>M13</t>
  </si>
  <si>
    <t>Var % c/r 2023</t>
  </si>
  <si>
    <t>Total ERNC</t>
  </si>
  <si>
    <t>Costo de Operación Programado (Mill. USD)</t>
  </si>
  <si>
    <t>Costo de Operación Real (Mill. USD)</t>
  </si>
  <si>
    <t>Costo Real vs Costo Programado</t>
  </si>
  <si>
    <t>Costo de Operación Programado</t>
  </si>
  <si>
    <t>Costo de Operación Real</t>
  </si>
  <si>
    <t>Costo de Operación del Sistema (millones de USD)</t>
  </si>
  <si>
    <t>TECNOLOGÍA</t>
  </si>
  <si>
    <t>PROMEDIO</t>
  </si>
  <si>
    <t>PROMEDIO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</si>
</sst>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64" formatCode="0.0%"/>
    <numFmt numFmtId="165" formatCode="[$-340A]d&quot; de &quot;mmmm&quot; de &quot;yyyy;@"/>
    <numFmt numFmtId="166" formatCode="0.0"/>
    <numFmt numFmtId="167" formatCode="#,##0.0%;[Red]\(#,##0.0%\)"/>
    <numFmt numFmtId="168" formatCode="#,##0_ ;\-#,##0\ "/>
    <numFmt numFmtId="169" formatCode="_ * #,##0.0_ ;_ * \-#,##0.0_ ;_ * &quot;-&quot;_ ;_ @_ "/>
    <numFmt numFmtId="170" formatCode="0.000%"/>
    <numFmt numFmtId="171" formatCode="#,##0.0"/>
    <numFmt numFmtId="172" formatCode="&quot;[&quot;#,##0.0&quot;]&quot;"/>
    <numFmt numFmtId="173" formatCode="\+0.00%;\-0.00%;0%"/>
    <numFmt numFmtId="174" formatCode="0.000000"/>
    <numFmt numFmtId="175" formatCode="\+0.0%;[Red]\-0.0%;0%"/>
    <numFmt numFmtId="176" formatCode="_ * #,##0.000_ ;_ * \-#,##0.000_ ;_ * &quot;-&quot;_ ;_ @_ "/>
    <numFmt numFmtId="177" formatCode="_ * #,##0.000_ ;_ * \-#,##0.000_ ;_ * &quot;-&quot;???_ ;_ @_ "/>
    <numFmt numFmtId="178" formatCode="0.000"/>
    <numFmt numFmtId="179" formatCode="\+#,##0.0%;[Red]\(#,##0.0%\)"/>
    <numFmt numFmtId="180" formatCode="#,##0.0_ ;\-#,##0.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9"/>
      <color rgb="FF007DB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rgb="FF0070C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7"/>
      </left>
      <right/>
      <top style="thin">
        <color indexed="64"/>
      </top>
      <bottom/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3" fillId="0" borderId="0"/>
    <xf numFmtId="9" fontId="3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6" fillId="0" borderId="0"/>
    <xf numFmtId="41" fontId="1" fillId="0" borderId="0" applyFont="0" applyFill="0" applyBorder="0" applyAlignment="0" applyProtection="0"/>
    <xf numFmtId="0" fontId="6" fillId="0" borderId="0"/>
  </cellStyleXfs>
  <cellXfs count="235">
    <xf numFmtId="0" fontId="0" fillId="0" borderId="0" xfId="0"/>
    <xf numFmtId="164" fontId="0" fillId="0" borderId="0" xfId="2" applyNumberFormat="1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1" xfId="1" applyNumberFormat="1" applyFont="1" applyBorder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166" fontId="0" fillId="2" borderId="4" xfId="0" applyNumberFormat="1" applyFill="1" applyBorder="1" applyAlignment="1">
      <alignment horizontal="left"/>
    </xf>
    <xf numFmtId="166" fontId="0" fillId="2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41" fontId="0" fillId="0" borderId="0" xfId="1" applyFont="1"/>
    <xf numFmtId="168" fontId="0" fillId="0" borderId="0" xfId="1" applyNumberFormat="1" applyFont="1" applyAlignment="1">
      <alignment horizontal="center" vertical="center"/>
    </xf>
    <xf numFmtId="0" fontId="0" fillId="5" borderId="1" xfId="0" applyFill="1" applyBorder="1"/>
    <xf numFmtId="170" fontId="0" fillId="5" borderId="1" xfId="2" applyNumberFormat="1" applyFont="1" applyFill="1" applyBorder="1"/>
    <xf numFmtId="3" fontId="7" fillId="0" borderId="1" xfId="0" applyNumberFormat="1" applyFont="1" applyBorder="1"/>
    <xf numFmtId="3" fontId="0" fillId="5" borderId="1" xfId="1" applyNumberFormat="1" applyFont="1" applyFill="1" applyBorder="1"/>
    <xf numFmtId="0" fontId="0" fillId="6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4" fillId="0" borderId="8" xfId="0" applyFont="1" applyBorder="1" applyAlignment="1">
      <alignment horizontal="center"/>
    </xf>
    <xf numFmtId="17" fontId="0" fillId="0" borderId="0" xfId="0" applyNumberFormat="1"/>
    <xf numFmtId="166" fontId="0" fillId="0" borderId="0" xfId="0" applyNumberFormat="1"/>
    <xf numFmtId="1" fontId="0" fillId="0" borderId="0" xfId="0" applyNumberFormat="1"/>
    <xf numFmtId="41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" fontId="0" fillId="7" borderId="9" xfId="0" applyNumberFormat="1" applyFill="1" applyBorder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41" fontId="0" fillId="5" borderId="0" xfId="1" applyFont="1" applyFill="1" applyBorder="1"/>
    <xf numFmtId="171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0" fillId="6" borderId="0" xfId="0" applyFont="1" applyFill="1"/>
    <xf numFmtId="0" fontId="0" fillId="4" borderId="0" xfId="0" applyFill="1"/>
    <xf numFmtId="9" fontId="0" fillId="0" borderId="0" xfId="2" applyFont="1"/>
    <xf numFmtId="169" fontId="0" fillId="0" borderId="0" xfId="1" applyNumberFormat="1" applyFont="1"/>
    <xf numFmtId="0" fontId="0" fillId="0" borderId="0" xfId="0" applyAlignment="1">
      <alignment vertical="center"/>
    </xf>
    <xf numFmtId="0" fontId="11" fillId="8" borderId="10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2" fillId="9" borderId="10" xfId="0" applyFont="1" applyFill="1" applyBorder="1"/>
    <xf numFmtId="41" fontId="12" fillId="9" borderId="10" xfId="1" applyFont="1" applyFill="1" applyBorder="1"/>
    <xf numFmtId="41" fontId="12" fillId="0" borderId="0" xfId="0" applyNumberFormat="1" applyFont="1"/>
    <xf numFmtId="0" fontId="0" fillId="0" borderId="6" xfId="0" applyBorder="1"/>
    <xf numFmtId="9" fontId="0" fillId="0" borderId="0" xfId="0" applyNumberFormat="1"/>
    <xf numFmtId="167" fontId="0" fillId="0" borderId="0" xfId="2" applyNumberFormat="1" applyFont="1"/>
    <xf numFmtId="0" fontId="14" fillId="11" borderId="12" xfId="0" applyFont="1" applyFill="1" applyBorder="1"/>
    <xf numFmtId="2" fontId="15" fillId="0" borderId="0" xfId="0" applyNumberFormat="1" applyFont="1"/>
    <xf numFmtId="0" fontId="5" fillId="0" borderId="0" xfId="0" applyFont="1"/>
    <xf numFmtId="0" fontId="14" fillId="11" borderId="0" xfId="0" applyFont="1" applyFill="1"/>
    <xf numFmtId="0" fontId="2" fillId="12" borderId="13" xfId="0" applyFont="1" applyFill="1" applyBorder="1"/>
    <xf numFmtId="1" fontId="0" fillId="10" borderId="14" xfId="0" applyNumberFormat="1" applyFill="1" applyBorder="1"/>
    <xf numFmtId="1" fontId="0" fillId="10" borderId="3" xfId="0" applyNumberFormat="1" applyFill="1" applyBorder="1"/>
    <xf numFmtId="17" fontId="16" fillId="12" borderId="15" xfId="10" applyNumberFormat="1" applyFont="1" applyFill="1" applyBorder="1"/>
    <xf numFmtId="2" fontId="0" fillId="10" borderId="13" xfId="0" applyNumberFormat="1" applyFill="1" applyBorder="1"/>
    <xf numFmtId="17" fontId="16" fillId="12" borderId="13" xfId="10" applyNumberFormat="1" applyFont="1" applyFill="1" applyBorder="1"/>
    <xf numFmtId="0" fontId="13" fillId="0" borderId="0" xfId="8"/>
    <xf numFmtId="0" fontId="12" fillId="0" borderId="0" xfId="0" applyFont="1"/>
    <xf numFmtId="172" fontId="0" fillId="0" borderId="0" xfId="0" applyNumberFormat="1"/>
    <xf numFmtId="0" fontId="20" fillId="6" borderId="0" xfId="0" applyFont="1" applyFill="1"/>
    <xf numFmtId="9" fontId="9" fillId="2" borderId="1" xfId="2" applyFont="1" applyFill="1" applyBorder="1" applyAlignment="1">
      <alignment horizontal="center" vertical="center"/>
    </xf>
    <xf numFmtId="9" fontId="9" fillId="3" borderId="1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15" borderId="0" xfId="0" applyFill="1"/>
    <xf numFmtId="172" fontId="0" fillId="15" borderId="0" xfId="0" applyNumberFormat="1" applyFill="1"/>
    <xf numFmtId="41" fontId="0" fillId="15" borderId="0" xfId="1" applyFont="1" applyFill="1"/>
    <xf numFmtId="41" fontId="0" fillId="15" borderId="0" xfId="0" applyNumberFormat="1" applyFill="1"/>
    <xf numFmtId="2" fontId="0" fillId="15" borderId="0" xfId="0" applyNumberFormat="1" applyFill="1"/>
    <xf numFmtId="166" fontId="0" fillId="15" borderId="0" xfId="0" applyNumberFormat="1" applyFill="1"/>
    <xf numFmtId="164" fontId="0" fillId="0" borderId="0" xfId="0" applyNumberFormat="1"/>
    <xf numFmtId="0" fontId="0" fillId="0" borderId="23" xfId="0" applyBorder="1" applyAlignment="1">
      <alignment horizontal="center" vertical="center"/>
    </xf>
    <xf numFmtId="167" fontId="0" fillId="0" borderId="23" xfId="2" applyNumberFormat="1" applyFont="1" applyBorder="1"/>
    <xf numFmtId="0" fontId="0" fillId="0" borderId="26" xfId="0" applyBorder="1" applyAlignment="1">
      <alignment horizontal="center" vertical="center"/>
    </xf>
    <xf numFmtId="166" fontId="0" fillId="0" borderId="26" xfId="1" applyNumberFormat="1" applyFont="1" applyBorder="1"/>
    <xf numFmtId="0" fontId="0" fillId="0" borderId="27" xfId="0" applyBorder="1" applyAlignment="1">
      <alignment horizontal="center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19" fillId="14" borderId="5" xfId="0" applyNumberFormat="1" applyFont="1" applyFill="1" applyBorder="1" applyAlignment="1">
      <alignment horizontal="center" vertical="center"/>
    </xf>
    <xf numFmtId="0" fontId="19" fillId="14" borderId="29" xfId="0" applyFont="1" applyFill="1" applyBorder="1" applyAlignment="1">
      <alignment horizontal="center" vertical="center" wrapText="1"/>
    </xf>
    <xf numFmtId="166" fontId="19" fillId="14" borderId="30" xfId="0" applyNumberFormat="1" applyFont="1" applyFill="1" applyBorder="1" applyAlignment="1">
      <alignment horizontal="center" vertical="center"/>
    </xf>
    <xf numFmtId="16" fontId="19" fillId="14" borderId="31" xfId="0" applyNumberFormat="1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/>
    </xf>
    <xf numFmtId="173" fontId="19" fillId="14" borderId="6" xfId="0" applyNumberFormat="1" applyFont="1" applyFill="1" applyBorder="1" applyAlignment="1">
      <alignment horizontal="center" vertical="center"/>
    </xf>
    <xf numFmtId="173" fontId="19" fillId="14" borderId="4" xfId="0" applyNumberFormat="1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4" xfId="0" applyFont="1" applyFill="1" applyBorder="1" applyAlignment="1">
      <alignment horizontal="left" vertical="center"/>
    </xf>
    <xf numFmtId="171" fontId="0" fillId="0" borderId="0" xfId="0" applyNumberFormat="1"/>
    <xf numFmtId="17" fontId="0" fillId="0" borderId="16" xfId="0" applyNumberFormat="1" applyBorder="1"/>
    <xf numFmtId="171" fontId="0" fillId="0" borderId="17" xfId="0" applyNumberFormat="1" applyBorder="1"/>
    <xf numFmtId="0" fontId="0" fillId="0" borderId="18" xfId="0" applyBorder="1"/>
    <xf numFmtId="17" fontId="0" fillId="0" borderId="19" xfId="0" applyNumberFormat="1" applyBorder="1"/>
    <xf numFmtId="0" fontId="0" fillId="0" borderId="20" xfId="0" applyBorder="1"/>
    <xf numFmtId="17" fontId="0" fillId="0" borderId="21" xfId="0" applyNumberFormat="1" applyBorder="1"/>
    <xf numFmtId="171" fontId="0" fillId="0" borderId="8" xfId="0" applyNumberFormat="1" applyBorder="1"/>
    <xf numFmtId="0" fontId="0" fillId="0" borderId="8" xfId="0" applyBorder="1"/>
    <xf numFmtId="0" fontId="0" fillId="0" borderId="22" xfId="0" applyBorder="1"/>
    <xf numFmtId="9" fontId="0" fillId="0" borderId="17" xfId="0" applyNumberFormat="1" applyBorder="1"/>
    <xf numFmtId="9" fontId="0" fillId="0" borderId="8" xfId="0" applyNumberFormat="1" applyBorder="1"/>
    <xf numFmtId="0" fontId="4" fillId="0" borderId="0" xfId="0" applyFont="1"/>
    <xf numFmtId="9" fontId="0" fillId="0" borderId="16" xfId="0" applyNumberFormat="1" applyBorder="1"/>
    <xf numFmtId="9" fontId="0" fillId="0" borderId="18" xfId="0" applyNumberFormat="1" applyBorder="1"/>
    <xf numFmtId="9" fontId="0" fillId="0" borderId="19" xfId="0" applyNumberFormat="1" applyBorder="1"/>
    <xf numFmtId="9" fontId="0" fillId="0" borderId="20" xfId="0" applyNumberFormat="1" applyBorder="1"/>
    <xf numFmtId="9" fontId="0" fillId="0" borderId="21" xfId="0" applyNumberFormat="1" applyBorder="1"/>
    <xf numFmtId="9" fontId="0" fillId="0" borderId="22" xfId="0" applyNumberFormat="1" applyBorder="1"/>
    <xf numFmtId="171" fontId="0" fillId="0" borderId="16" xfId="0" applyNumberFormat="1" applyBorder="1"/>
    <xf numFmtId="171" fontId="0" fillId="0" borderId="19" xfId="0" applyNumberFormat="1" applyBorder="1"/>
    <xf numFmtId="171" fontId="0" fillId="0" borderId="21" xfId="0" applyNumberFormat="1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Alignment="1">
      <alignment horizontal="center"/>
    </xf>
    <xf numFmtId="17" fontId="0" fillId="0" borderId="32" xfId="0" applyNumberFormat="1" applyBorder="1"/>
    <xf numFmtId="174" fontId="0" fillId="0" borderId="18" xfId="0" applyNumberFormat="1" applyBorder="1"/>
    <xf numFmtId="17" fontId="0" fillId="0" borderId="26" xfId="0" applyNumberFormat="1" applyBorder="1"/>
    <xf numFmtId="174" fontId="0" fillId="0" borderId="20" xfId="0" applyNumberFormat="1" applyBorder="1"/>
    <xf numFmtId="17" fontId="0" fillId="0" borderId="33" xfId="0" applyNumberFormat="1" applyBorder="1"/>
    <xf numFmtId="174" fontId="0" fillId="0" borderId="22" xfId="0" applyNumberFormat="1" applyBorder="1"/>
    <xf numFmtId="174" fontId="0" fillId="0" borderId="34" xfId="0" applyNumberFormat="1" applyBorder="1"/>
    <xf numFmtId="174" fontId="0" fillId="0" borderId="23" xfId="0" applyNumberFormat="1" applyBorder="1"/>
    <xf numFmtId="174" fontId="0" fillId="0" borderId="35" xfId="0" applyNumberFormat="1" applyBorder="1"/>
    <xf numFmtId="171" fontId="0" fillId="0" borderId="18" xfId="0" applyNumberFormat="1" applyBorder="1"/>
    <xf numFmtId="171" fontId="0" fillId="0" borderId="20" xfId="0" applyNumberFormat="1" applyBorder="1"/>
    <xf numFmtId="171" fontId="0" fillId="0" borderId="22" xfId="0" applyNumberFormat="1" applyBorder="1"/>
    <xf numFmtId="175" fontId="0" fillId="0" borderId="18" xfId="0" applyNumberFormat="1" applyBorder="1"/>
    <xf numFmtId="175" fontId="0" fillId="0" borderId="20" xfId="0" applyNumberFormat="1" applyBorder="1"/>
    <xf numFmtId="175" fontId="0" fillId="0" borderId="22" xfId="0" applyNumberFormat="1" applyBorder="1"/>
    <xf numFmtId="175" fontId="0" fillId="0" borderId="18" xfId="0" applyNumberFormat="1" applyBorder="1" applyAlignment="1">
      <alignment horizontal="center"/>
    </xf>
    <xf numFmtId="175" fontId="0" fillId="0" borderId="20" xfId="0" applyNumberFormat="1" applyBorder="1" applyAlignment="1">
      <alignment horizontal="center"/>
    </xf>
    <xf numFmtId="175" fontId="0" fillId="0" borderId="22" xfId="0" applyNumberFormat="1" applyBorder="1" applyAlignment="1">
      <alignment horizontal="center"/>
    </xf>
    <xf numFmtId="3" fontId="0" fillId="0" borderId="17" xfId="0" applyNumberFormat="1" applyBorder="1"/>
    <xf numFmtId="3" fontId="0" fillId="0" borderId="0" xfId="0" applyNumberFormat="1"/>
    <xf numFmtId="3" fontId="0" fillId="0" borderId="8" xfId="0" applyNumberFormat="1" applyBorder="1"/>
    <xf numFmtId="0" fontId="21" fillId="0" borderId="0" xfId="0" applyFont="1" applyAlignment="1">
      <alignment vertical="center" wrapText="1"/>
    </xf>
    <xf numFmtId="171" fontId="2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77" fontId="0" fillId="0" borderId="0" xfId="0" applyNumberFormat="1"/>
    <xf numFmtId="9" fontId="12" fillId="9" borderId="10" xfId="2" applyFont="1" applyFill="1" applyBorder="1"/>
    <xf numFmtId="177" fontId="0" fillId="0" borderId="19" xfId="0" applyNumberFormat="1" applyBorder="1"/>
    <xf numFmtId="177" fontId="0" fillId="0" borderId="20" xfId="0" applyNumberFormat="1" applyBorder="1"/>
    <xf numFmtId="177" fontId="0" fillId="0" borderId="21" xfId="0" applyNumberFormat="1" applyBorder="1"/>
    <xf numFmtId="177" fontId="0" fillId="0" borderId="8" xfId="0" applyNumberFormat="1" applyBorder="1"/>
    <xf numFmtId="177" fontId="0" fillId="0" borderId="22" xfId="0" applyNumberFormat="1" applyBorder="1"/>
    <xf numFmtId="0" fontId="24" fillId="0" borderId="0" xfId="0" applyFont="1"/>
    <xf numFmtId="0" fontId="23" fillId="16" borderId="28" xfId="0" applyFont="1" applyFill="1" applyBorder="1"/>
    <xf numFmtId="17" fontId="23" fillId="16" borderId="36" xfId="0" applyNumberFormat="1" applyFont="1" applyFill="1" applyBorder="1"/>
    <xf numFmtId="0" fontId="0" fillId="0" borderId="5" xfId="0" applyBorder="1"/>
    <xf numFmtId="0" fontId="4" fillId="0" borderId="2" xfId="0" applyFont="1" applyBorder="1"/>
    <xf numFmtId="171" fontId="4" fillId="0" borderId="3" xfId="0" applyNumberFormat="1" applyFont="1" applyBorder="1"/>
    <xf numFmtId="41" fontId="5" fillId="0" borderId="0" xfId="1" applyFont="1" applyFill="1" applyBorder="1"/>
    <xf numFmtId="164" fontId="0" fillId="0" borderId="1" xfId="2" applyNumberFormat="1" applyFont="1" applyBorder="1"/>
    <xf numFmtId="171" fontId="0" fillId="0" borderId="1" xfId="1" applyNumberFormat="1" applyFont="1" applyBorder="1"/>
    <xf numFmtId="3" fontId="0" fillId="0" borderId="1" xfId="0" applyNumberFormat="1" applyBorder="1"/>
    <xf numFmtId="168" fontId="0" fillId="0" borderId="1" xfId="0" applyNumberFormat="1" applyBorder="1"/>
    <xf numFmtId="168" fontId="0" fillId="0" borderId="1" xfId="1" applyNumberFormat="1" applyFont="1" applyBorder="1"/>
    <xf numFmtId="171" fontId="0" fillId="0" borderId="1" xfId="0" applyNumberFormat="1" applyBorder="1" applyAlignment="1">
      <alignment horizontal="center"/>
    </xf>
    <xf numFmtId="171" fontId="0" fillId="0" borderId="1" xfId="1" applyNumberFormat="1" applyFont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9" fontId="0" fillId="0" borderId="1" xfId="1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176" fontId="12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9" fontId="0" fillId="0" borderId="0" xfId="2" applyNumberFormat="1" applyFont="1" applyAlignment="1">
      <alignment horizontal="center"/>
    </xf>
    <xf numFmtId="171" fontId="0" fillId="0" borderId="0" xfId="2" applyNumberFormat="1" applyFont="1"/>
    <xf numFmtId="180" fontId="0" fillId="0" borderId="0" xfId="1" applyNumberFormat="1" applyFont="1"/>
    <xf numFmtId="180" fontId="0" fillId="0" borderId="0" xfId="0" applyNumberFormat="1"/>
    <xf numFmtId="0" fontId="3" fillId="17" borderId="0" xfId="0" applyFont="1" applyFill="1" applyAlignment="1">
      <alignment horizontal="center" vertical="center" wrapText="1"/>
    </xf>
    <xf numFmtId="0" fontId="3" fillId="17" borderId="0" xfId="0" applyFont="1" applyFill="1" applyAlignment="1">
      <alignment horizontal="center" wrapText="1"/>
    </xf>
    <xf numFmtId="17" fontId="25" fillId="17" borderId="0" xfId="0" applyNumberFormat="1" applyFont="1" applyFill="1" applyAlignment="1">
      <alignment horizontal="center"/>
    </xf>
    <xf numFmtId="4" fontId="3" fillId="0" borderId="0" xfId="0" applyNumberFormat="1" applyFont="1"/>
    <xf numFmtId="17" fontId="16" fillId="17" borderId="0" xfId="0" applyNumberFormat="1" applyFont="1" applyFill="1" applyAlignment="1">
      <alignment horizontal="center"/>
    </xf>
    <xf numFmtId="164" fontId="0" fillId="15" borderId="0" xfId="0" applyNumberFormat="1" applyFill="1"/>
    <xf numFmtId="164" fontId="4" fillId="0" borderId="0" xfId="0" applyNumberFormat="1" applyFont="1"/>
    <xf numFmtId="0" fontId="18" fillId="13" borderId="28" xfId="0" applyFont="1" applyFill="1" applyBorder="1" applyAlignment="1">
      <alignment horizontal="center" vertical="center"/>
    </xf>
    <xf numFmtId="0" fontId="18" fillId="13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1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9" fontId="0" fillId="0" borderId="0" xfId="0" applyNumberFormat="1" applyBorder="1"/>
    <xf numFmtId="17" fontId="0" fillId="0" borderId="0" xfId="0" applyNumberFormat="1" applyBorder="1"/>
    <xf numFmtId="171" fontId="0" fillId="0" borderId="0" xfId="0" applyNumberFormat="1" applyBorder="1"/>
    <xf numFmtId="0" fontId="0" fillId="0" borderId="0" xfId="0" applyBorder="1"/>
    <xf numFmtId="17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4" fontId="0" fillId="0" borderId="0" xfId="0" applyNumberFormat="1" applyBorder="1"/>
    <xf numFmtId="169" fontId="0" fillId="0" borderId="0" xfId="0" applyNumberFormat="1" applyFill="1"/>
    <xf numFmtId="169" fontId="4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2" applyNumberFormat="1" applyFont="1" applyFill="1"/>
    <xf numFmtId="164" fontId="4" fillId="0" borderId="0" xfId="2" applyNumberFormat="1" applyFont="1" applyFill="1"/>
    <xf numFmtId="169" fontId="0" fillId="0" borderId="0" xfId="1" applyNumberFormat="1" applyFont="1" applyFill="1"/>
  </cellXfs>
  <cellStyles count="13">
    <cellStyle name="Hipervínculo" xfId="8" builtinId="8"/>
    <cellStyle name="Millares [0]" xfId="1" builtinId="6"/>
    <cellStyle name="Millares [0] 2" xfId="7" xr:uid="{5FB9BD09-F48A-4747-9E69-F659A0909DD9}"/>
    <cellStyle name="Millares [0] 8" xfId="11" xr:uid="{34E13799-53FA-4D84-B73E-A20E36B741BE}"/>
    <cellStyle name="Normal" xfId="0" builtinId="0"/>
    <cellStyle name="Normal 10" xfId="12" xr:uid="{DD555D70-8957-4FCB-9D37-8982DA523C9F}"/>
    <cellStyle name="Normal 100" xfId="9" xr:uid="{FA041351-925D-476A-BAD8-6A6D0495DAC2}"/>
    <cellStyle name="Normal 2" xfId="6" xr:uid="{65BE5AB9-C718-48F2-B0F7-880C26FF191A}"/>
    <cellStyle name="Normal 2 2" xfId="10" xr:uid="{1DB6F5AC-3EE9-41E3-9521-F2EA4E21B608}"/>
    <cellStyle name="Normal 229" xfId="3" xr:uid="{D02F2326-A93A-48DF-AD8A-F391ECE74248}"/>
    <cellStyle name="Normal 248" xfId="4" xr:uid="{607281D6-40DB-4064-B458-188CE3F62E90}"/>
    <cellStyle name="Porcentaje" xfId="2" builtinId="5"/>
    <cellStyle name="Porcentaje 6" xfId="5" xr:uid="{96107239-F873-49AC-B718-E67A47A158ED}"/>
  </cellStyles>
  <dxfs count="37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/yy"/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/yy"/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>
          <fgColor indexed="64"/>
          <bgColor theme="8"/>
        </patternFill>
      </fill>
      <alignment vertical="bottom" textRotation="0" wrapText="1" indent="0" justifyLastLine="0" shrinkToFit="0" readingOrder="0"/>
    </dxf>
    <dxf>
      <alignment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77" formatCode="_ * #,##0.000_ ;_ * \-#,##0.000_ ;_ * &quot;-&quot;???_ ;_ @_ 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77" formatCode="_ * #,##0.000_ ;_ * \-#,##0.000_ ;_ * &quot;-&quot;???_ ;_ @_ 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2" formatCode="mmm/yy"/>
    </dxf>
    <dxf>
      <alignment horizontal="center" vertical="center" textRotation="0" wrapText="1" indent="0" justifyLastLine="0" shrinkToFit="0" readingOrder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405168"/>
      <color rgb="FFF2B800"/>
      <color rgb="FF669E40"/>
      <color rgb="FFDB5503"/>
      <color rgb="FF0070C0"/>
      <color rgb="FFFFF2CC"/>
      <color rgb="FF000000"/>
      <color rgb="FF00A1DA"/>
      <color rgb="FFC6E082"/>
      <color rgb="FF5482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08299862362527E-2"/>
          <c:y val="0.11681768701614069"/>
          <c:w val="0.89357069915859755"/>
          <c:h val="0.697589679698145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'Capacidad Instalada'!$B$1</c:f>
              <c:strCache>
                <c:ptCount val="1"/>
                <c:pt idx="0">
                  <c:v>Hídrico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A079B8-C315-42B9-A8C4-3DE55B0D0F2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061B74-36E0-4679-A5FF-0EFD354B70D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A93418-5E20-4F63-AE90-B470C212949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86ACF3-8F6E-4C2F-805D-85ADA99AE90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6366CC-9971-4B71-A134-86ED8AC0F69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5A9763-762D-4C76-85E2-3EBBB1B9482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4A8DE92-232C-42E8-856E-4BD380A180C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E09A46-88E6-4145-8FC2-53DFE6EE434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A6BDB0D-A730-4100-A4E1-9D16B16ECD4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BF9876-1EB3-43CF-AACA-7585FEAC71D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12B3DC5-91AA-4718-A5AD-E1A2A0FFC27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147-4876-8492-38466B4702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9C0A22-A0FC-43EC-BD5E-6AB9D85F4DB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60A-40D1-AA3A-DF3D5B2E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Instalada'!$B$15:$B$26</c:f>
              <c:numCache>
                <c:formatCode>#,##0_ ;\-#,##0\ </c:formatCode>
                <c:ptCount val="12"/>
                <c:pt idx="0">
                  <c:v>5981.8540000000003</c:v>
                </c:pt>
                <c:pt idx="1">
                  <c:v>6379.7939999999999</c:v>
                </c:pt>
                <c:pt idx="2">
                  <c:v>6487.0359999999982</c:v>
                </c:pt>
                <c:pt idx="3">
                  <c:v>6630.1059999999998</c:v>
                </c:pt>
                <c:pt idx="4">
                  <c:v>6736.7199999999993</c:v>
                </c:pt>
                <c:pt idx="5">
                  <c:v>6754.4199999999992</c:v>
                </c:pt>
                <c:pt idx="6">
                  <c:v>6826.8959999999997</c:v>
                </c:pt>
                <c:pt idx="7">
                  <c:v>6814</c:v>
                </c:pt>
                <c:pt idx="8">
                  <c:v>7112.916000000002</c:v>
                </c:pt>
                <c:pt idx="9">
                  <c:v>7232.4</c:v>
                </c:pt>
                <c:pt idx="10">
                  <c:v>7514.2720999999992</c:v>
                </c:pt>
                <c:pt idx="11">
                  <c:v>7566.0177999999987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Instalada'!$B$44:$B$55</c15:f>
                <c15:dlblRangeCache>
                  <c:ptCount val="12"/>
                  <c:pt idx="0">
                    <c:v>32%</c:v>
                  </c:pt>
                  <c:pt idx="1">
                    <c:v>33%</c:v>
                  </c:pt>
                  <c:pt idx="2">
                    <c:v>32%</c:v>
                  </c:pt>
                  <c:pt idx="3">
                    <c:v>30%</c:v>
                  </c:pt>
                  <c:pt idx="4">
                    <c:v>28%</c:v>
                  </c:pt>
                  <c:pt idx="5">
                    <c:v>27%</c:v>
                  </c:pt>
                  <c:pt idx="6">
                    <c:v>27%</c:v>
                  </c:pt>
                  <c:pt idx="7">
                    <c:v>26%</c:v>
                  </c:pt>
                  <c:pt idx="8">
                    <c:v>23%</c:v>
                  </c:pt>
                  <c:pt idx="9">
                    <c:v>22%</c:v>
                  </c:pt>
                  <c:pt idx="10">
                    <c:v>22%</c:v>
                  </c:pt>
                  <c:pt idx="11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3BF-4073-9F0F-A777AF7AAAC9}"/>
            </c:ext>
          </c:extLst>
        </c:ser>
        <c:ser>
          <c:idx val="2"/>
          <c:order val="1"/>
          <c:tx>
            <c:strRef>
              <c:f>'Capacidad Instalada'!$C$1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AEC1DA8-E5B4-4C38-89CE-7D057B7FE887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0033AD-39CA-4E82-956B-5C29AEA7541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976485-AD96-4D71-9E00-2E361B3850F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FA2830-4AB9-4644-8BA3-19E5E964D3A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22E093-9CDF-479A-8F34-54EB4FCF948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CAB343-5C8E-4221-B1F5-BA9FD07F7CA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A762EF-5EFA-4F98-A2B5-B83BD132231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B1AEDD7-A5D0-413A-9527-E86F7F980FC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45B9449-E450-42C0-8F5C-0EB2B3A2C46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8525EF-4028-4401-8EDE-C33004F1BDD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5C1576-DC8A-4BC9-98FA-90090E3C3E6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147-4876-8492-38466B4702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88BC9F9-37DC-4257-87D9-62AA120D760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60A-40D1-AA3A-DF3D5B2E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Instalada'!$C$15:$C$26</c:f>
              <c:numCache>
                <c:formatCode>#,##0_ ;\-#,##0\ </c:formatCode>
                <c:ptCount val="12"/>
                <c:pt idx="0">
                  <c:v>12471.064</c:v>
                </c:pt>
                <c:pt idx="1">
                  <c:v>11921.714</c:v>
                </c:pt>
                <c:pt idx="2">
                  <c:v>12149.520000000002</c:v>
                </c:pt>
                <c:pt idx="3">
                  <c:v>13185.543</c:v>
                </c:pt>
                <c:pt idx="4">
                  <c:v>13251.485999999999</c:v>
                </c:pt>
                <c:pt idx="5">
                  <c:v>13638.039000000001</c:v>
                </c:pt>
                <c:pt idx="6">
                  <c:v>13379.717479999999</c:v>
                </c:pt>
                <c:pt idx="7">
                  <c:v>13349</c:v>
                </c:pt>
                <c:pt idx="8">
                  <c:v>14046.88848</c:v>
                </c:pt>
                <c:pt idx="9">
                  <c:v>13773</c:v>
                </c:pt>
                <c:pt idx="10">
                  <c:v>12825.877929999991</c:v>
                </c:pt>
                <c:pt idx="11">
                  <c:v>12532.199029999998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Instalada'!$C$44:$C$55</c15:f>
                <c15:dlblRangeCache>
                  <c:ptCount val="12"/>
                  <c:pt idx="0">
                    <c:v>66%</c:v>
                  </c:pt>
                  <c:pt idx="1">
                    <c:v>62%</c:v>
                  </c:pt>
                  <c:pt idx="2">
                    <c:v>60%</c:v>
                  </c:pt>
                  <c:pt idx="3">
                    <c:v>59%</c:v>
                  </c:pt>
                  <c:pt idx="4">
                    <c:v>56%</c:v>
                  </c:pt>
                  <c:pt idx="5">
                    <c:v>55%</c:v>
                  </c:pt>
                  <c:pt idx="6">
                    <c:v>53%</c:v>
                  </c:pt>
                  <c:pt idx="7">
                    <c:v>51%</c:v>
                  </c:pt>
                  <c:pt idx="8">
                    <c:v>45%</c:v>
                  </c:pt>
                  <c:pt idx="9">
                    <c:v>42%</c:v>
                  </c:pt>
                  <c:pt idx="10">
                    <c:v>37%</c:v>
                  </c:pt>
                  <c:pt idx="11">
                    <c:v>34%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3BF-4073-9F0F-A777AF7AAAC9}"/>
            </c:ext>
          </c:extLst>
        </c:ser>
        <c:ser>
          <c:idx val="3"/>
          <c:order val="2"/>
          <c:tx>
            <c:strRef>
              <c:f>'Capacidad Instalada'!$D$1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0-40F8-9403-C16630FBD7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0-40F8-9403-C16630FBD7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948285-33A4-454D-BF68-809ECEBF15F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1E29A5-FA69-4AC3-B50E-E56CB515AEF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E0-40F8-9403-C16630FBD7BC}"/>
                </c:ext>
              </c:extLst>
            </c:dLbl>
            <c:dLbl>
              <c:idx val="5"/>
              <c:layout>
                <c:manualLayout>
                  <c:x val="-1.6259977603841936E-16"/>
                  <c:y val="-3.9956260410886875E-3"/>
                </c:manualLayout>
              </c:layout>
              <c:tx>
                <c:rich>
                  <a:bodyPr/>
                  <a:lstStyle/>
                  <a:p>
                    <a:fld id="{31C8765C-B5B2-4CA2-988E-FA81A2F5EED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E375585-50E5-41D0-BA80-F6FAF36F89A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B6B1C99-1836-40FF-907B-4AC654CEBA6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543212-9CCC-438C-B121-47E558562D4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3F6DEB-DB8D-4424-9A6C-69076B2C29A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5A6-4CCB-A416-71F89A291F09}"/>
                </c:ext>
              </c:extLst>
            </c:dLbl>
            <c:dLbl>
              <c:idx val="10"/>
              <c:layout>
                <c:manualLayout>
                  <c:x val="0"/>
                  <c:y val="-1.4972331344103838E-3"/>
                </c:manualLayout>
              </c:layout>
              <c:tx>
                <c:rich>
                  <a:bodyPr/>
                  <a:lstStyle/>
                  <a:p>
                    <a:fld id="{5FA6E3A1-507A-40FB-B6C6-B780C58B550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5A6-4CCB-A416-71F89A291F09}"/>
                </c:ext>
              </c:extLst>
            </c:dLbl>
            <c:dLbl>
              <c:idx val="11"/>
              <c:layout>
                <c:manualLayout>
                  <c:x val="0"/>
                  <c:y val="-5.4927954216644754E-4"/>
                </c:manualLayout>
              </c:layout>
              <c:tx>
                <c:rich>
                  <a:bodyPr/>
                  <a:lstStyle/>
                  <a:p>
                    <a:fld id="{FB5D8D1A-E6D7-4DF7-864D-871428C3A3B6}" type="CELLRANGE">
                      <a:rPr lang="en-US">
                        <a:solidFill>
                          <a:schemeClr val="bg1"/>
                        </a:solidFill>
                      </a:rPr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5A6-4CCB-A416-71F89A291F09}"/>
                </c:ext>
              </c:extLst>
            </c:dLbl>
            <c:dLbl>
              <c:idx val="12"/>
              <c:layout>
                <c:manualLayout>
                  <c:x val="0"/>
                  <c:y val="4.0281961040048518E-2"/>
                </c:manualLayout>
              </c:layout>
              <c:tx>
                <c:rich>
                  <a:bodyPr/>
                  <a:lstStyle/>
                  <a:p>
                    <a:fld id="{D46086CF-BB92-4652-B737-F515348CC3A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5A6-4CCB-A416-71F89A291F09}"/>
                </c:ext>
              </c:extLst>
            </c:dLbl>
            <c:dLbl>
              <c:idx val="13"/>
              <c:layout>
                <c:manualLayout>
                  <c:x val="0"/>
                  <c:y val="3.2225568832038816E-2"/>
                </c:manualLayout>
              </c:layout>
              <c:tx>
                <c:rich>
                  <a:bodyPr/>
                  <a:lstStyle/>
                  <a:p>
                    <a:fld id="{B3EDA977-BFFA-4E7D-A08E-3854D02E507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5A6-4CCB-A416-71F89A291F09}"/>
                </c:ext>
              </c:extLst>
            </c:dLbl>
            <c:dLbl>
              <c:idx val="14"/>
              <c:layout>
                <c:manualLayout>
                  <c:x val="-8.1299888019209678E-17"/>
                  <c:y val="4.833835324805822E-2"/>
                </c:manualLayout>
              </c:layout>
              <c:tx>
                <c:rich>
                  <a:bodyPr/>
                  <a:lstStyle/>
                  <a:p>
                    <a:fld id="{2D2B9342-CDF5-4330-8E28-2B2CFB28CA8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5A6-4CCB-A416-71F89A291F09}"/>
                </c:ext>
              </c:extLst>
            </c:dLbl>
            <c:dLbl>
              <c:idx val="15"/>
              <c:layout>
                <c:manualLayout>
                  <c:x val="0"/>
                  <c:y val="4.0281961040048518E-2"/>
                </c:manualLayout>
              </c:layout>
              <c:tx>
                <c:rich>
                  <a:bodyPr/>
                  <a:lstStyle/>
                  <a:p>
                    <a:fld id="{9A46177F-E646-43A9-8A1B-C7EA721D08F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5A6-4CCB-A416-71F89A291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Instalada'!$D$15:$D$26</c:f>
              <c:numCache>
                <c:formatCode>#,##0_ ;\-#,##0\ </c:formatCode>
                <c:ptCount val="12"/>
                <c:pt idx="0">
                  <c:v>293</c:v>
                </c:pt>
                <c:pt idx="1">
                  <c:v>735.33999999999992</c:v>
                </c:pt>
                <c:pt idx="2">
                  <c:v>909.86</c:v>
                </c:pt>
                <c:pt idx="3">
                  <c:v>1142.26</c:v>
                </c:pt>
                <c:pt idx="4">
                  <c:v>1419.66</c:v>
                </c:pt>
                <c:pt idx="5">
                  <c:v>1741.21</c:v>
                </c:pt>
                <c:pt idx="6">
                  <c:v>2161.84</c:v>
                </c:pt>
                <c:pt idx="7">
                  <c:v>2527</c:v>
                </c:pt>
                <c:pt idx="8">
                  <c:v>3536.4020000000005</c:v>
                </c:pt>
                <c:pt idx="9">
                  <c:v>4331.8</c:v>
                </c:pt>
                <c:pt idx="10">
                  <c:v>4710.0290000000014</c:v>
                </c:pt>
                <c:pt idx="11">
                  <c:v>5279.5690000000004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Instalada'!$D$44:$D$55</c15:f>
                <c15:dlblRangeCache>
                  <c:ptCount val="12"/>
                  <c:pt idx="0">
                    <c:v>2%</c:v>
                  </c:pt>
                  <c:pt idx="1">
                    <c:v>4%</c:v>
                  </c:pt>
                  <c:pt idx="2">
                    <c:v>5%</c:v>
                  </c:pt>
                  <c:pt idx="3">
                    <c:v>5%</c:v>
                  </c:pt>
                  <c:pt idx="4">
                    <c:v>6%</c:v>
                  </c:pt>
                  <c:pt idx="5">
                    <c:v>7%</c:v>
                  </c:pt>
                  <c:pt idx="6">
                    <c:v>9%</c:v>
                  </c:pt>
                  <c:pt idx="7">
                    <c:v>10%</c:v>
                  </c:pt>
                  <c:pt idx="8">
                    <c:v>11%</c:v>
                  </c:pt>
                  <c:pt idx="9">
                    <c:v>13%</c:v>
                  </c:pt>
                  <c:pt idx="10">
                    <c:v>14%</c:v>
                  </c:pt>
                  <c:pt idx="11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3BF-4073-9F0F-A777AF7AAAC9}"/>
            </c:ext>
          </c:extLst>
        </c:ser>
        <c:ser>
          <c:idx val="4"/>
          <c:order val="3"/>
          <c:tx>
            <c:strRef>
              <c:f>'Capacidad Instalada'!$E$1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1BC38C-AF2F-4002-9A00-62F3381AAEAB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3E0-40F8-9403-C16630FBD7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E0-40F8-9403-C16630FBD7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E0-40F8-9403-C16630FBD7BC}"/>
                </c:ext>
              </c:extLst>
            </c:dLbl>
            <c:dLbl>
              <c:idx val="3"/>
              <c:layout>
                <c:manualLayout>
                  <c:x val="-4.0353924527272077E-17"/>
                  <c:y val="-9.6399442856763776E-3"/>
                </c:manualLayout>
              </c:layout>
              <c:tx>
                <c:rich>
                  <a:bodyPr/>
                  <a:lstStyle/>
                  <a:p>
                    <a:fld id="{6FC64F82-709B-43E9-A382-FA9DCAF124D6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4DD06FA-87C1-4057-9A1F-3EA76A2CA83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87F075-200E-46B5-9636-DAF5767B175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3FE6105-AF15-49AE-9391-69F21A56278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FBE025-6858-4EEB-829A-855BED67EE5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5189AA-A499-435E-9A9B-1310C87CACB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715C6B8-BDE1-40CF-86F3-1413FC263AE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D905708-CFAD-4883-9E7C-41E5974E18B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147-4876-8492-38466B4702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28EFF0-4118-4AFD-A2DF-B460466BF9C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60A-40D1-AA3A-DF3D5B2E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Instalada'!$E$15:$E$26</c:f>
              <c:numCache>
                <c:formatCode>#,##0_ ;\-#,##0\ </c:formatCode>
                <c:ptCount val="12"/>
                <c:pt idx="0">
                  <c:v>8.4700000000000006</c:v>
                </c:pt>
                <c:pt idx="1">
                  <c:v>222.14400000000001</c:v>
                </c:pt>
                <c:pt idx="2">
                  <c:v>548.02299999999991</c:v>
                </c:pt>
                <c:pt idx="3">
                  <c:v>1287.8380000000002</c:v>
                </c:pt>
                <c:pt idx="4">
                  <c:v>2265.7690000000002</c:v>
                </c:pt>
                <c:pt idx="5">
                  <c:v>2432.6499999999996</c:v>
                </c:pt>
                <c:pt idx="6">
                  <c:v>2798.694</c:v>
                </c:pt>
                <c:pt idx="7">
                  <c:v>3575</c:v>
                </c:pt>
                <c:pt idx="8">
                  <c:v>6087.9139999999998</c:v>
                </c:pt>
                <c:pt idx="9">
                  <c:v>7604.2</c:v>
                </c:pt>
                <c:pt idx="10">
                  <c:v>9061.3118100000065</c:v>
                </c:pt>
                <c:pt idx="11">
                  <c:v>11190.857946000011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Instalada'!$E$42:$E$54</c15:f>
                <c15:dlblRangeCache>
                  <c:ptCount val="13"/>
                  <c:pt idx="1">
                    <c:v>0%</c:v>
                  </c:pt>
                  <c:pt idx="2">
                    <c:v>0%</c:v>
                  </c:pt>
                  <c:pt idx="3">
                    <c:v>1%</c:v>
                  </c:pt>
                  <c:pt idx="4">
                    <c:v>3%</c:v>
                  </c:pt>
                  <c:pt idx="5">
                    <c:v>6%</c:v>
                  </c:pt>
                  <c:pt idx="6">
                    <c:v>10%</c:v>
                  </c:pt>
                  <c:pt idx="7">
                    <c:v>10%</c:v>
                  </c:pt>
                  <c:pt idx="8">
                    <c:v>11%</c:v>
                  </c:pt>
                  <c:pt idx="9">
                    <c:v>14%</c:v>
                  </c:pt>
                  <c:pt idx="10">
                    <c:v>20%</c:v>
                  </c:pt>
                  <c:pt idx="11">
                    <c:v>23%</c:v>
                  </c:pt>
                  <c:pt idx="12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3BF-4073-9F0F-A777AF7AAAC9}"/>
            </c:ext>
          </c:extLst>
        </c:ser>
        <c:ser>
          <c:idx val="0"/>
          <c:order val="4"/>
          <c:tx>
            <c:strRef>
              <c:f>'Capacidad Instalada'!$F$1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Instalada'!$F$16:$F$25</c:f>
              <c:numCache>
                <c:formatCode>#,##0_ ;\-#,##0\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114.4</c:v>
                </c:pt>
                <c:pt idx="8">
                  <c:v>114.4</c:v>
                </c:pt>
                <c:pt idx="9">
                  <c:v>114.4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C-45B1-9BBE-B80598111D96}"/>
            </c:ext>
          </c:extLst>
        </c:ser>
        <c:ser>
          <c:idx val="5"/>
          <c:order val="5"/>
          <c:tx>
            <c:strRef>
              <c:f>'Capacidad Instalada'!$G$1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156318-408B-4395-8F91-D61FF015156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7AB26F-24A2-48F7-8B5F-7A7DFB22952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7A28E6-90AC-4159-A6AC-0B4160769CB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87321E-9D82-429C-AB84-EF6B076F61C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605C40-8F9C-4F3C-8325-5171D193441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085F5B-09AD-4E70-BE37-E7BA1CF1C96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B5DC44D-38E5-4F17-A57F-622343150CA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D6427D4-1E07-44DF-80CA-9C9C5371DAF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05C50F2-0760-43D9-A889-F29C7E01CA5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92918F8-FCA2-4F4F-95FA-DBEC9E6AC5D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3BF-4073-9F0F-A777AF7AAA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EC45B6-36C2-4E07-9DE6-41CEB2700F9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147-4876-8492-38466B4702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5D23D8-793C-4C66-87DA-5A9ADE58FF6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60A-40D1-AA3A-DF3D5B2EC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Instalada'!$A$15:$A$26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'Capacidad Instalada'!$G$15:$G$26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44.91</c:v>
                </c:pt>
                <c:pt idx="6">
                  <c:v>44.91</c:v>
                </c:pt>
                <c:pt idx="7">
                  <c:v>45</c:v>
                </c:pt>
                <c:pt idx="8">
                  <c:v>77.91</c:v>
                </c:pt>
                <c:pt idx="9">
                  <c:v>94.8</c:v>
                </c:pt>
                <c:pt idx="10">
                  <c:v>94.84</c:v>
                </c:pt>
                <c:pt idx="11">
                  <c:v>94.88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Instalada'!$H$15:$H$26</c15:f>
                <c15:dlblRangeCache>
                  <c:ptCount val="12"/>
                  <c:pt idx="0">
                    <c:v> 18.754 </c:v>
                  </c:pt>
                  <c:pt idx="1">
                    <c:v> 19.259 </c:v>
                  </c:pt>
                  <c:pt idx="2">
                    <c:v> 20.094 </c:v>
                  </c:pt>
                  <c:pt idx="3">
                    <c:v> 22.246 </c:v>
                  </c:pt>
                  <c:pt idx="4">
                    <c:v> 23.729 </c:v>
                  </c:pt>
                  <c:pt idx="5">
                    <c:v> 24.611 </c:v>
                  </c:pt>
                  <c:pt idx="6">
                    <c:v> 25.212 </c:v>
                  </c:pt>
                  <c:pt idx="7">
                    <c:v> 26.310 </c:v>
                  </c:pt>
                  <c:pt idx="8">
                    <c:v> 30.976 </c:v>
                  </c:pt>
                  <c:pt idx="9">
                    <c:v> 33.151 </c:v>
                  </c:pt>
                  <c:pt idx="10">
                    <c:v> 34.321 </c:v>
                  </c:pt>
                  <c:pt idx="11">
                    <c:v> 36.778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3BF-4073-9F0F-A777AF7AAA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27723327"/>
        <c:axId val="1656310815"/>
      </c:barChart>
      <c:catAx>
        <c:axId val="172772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6310815"/>
        <c:crosses val="autoZero"/>
        <c:auto val="1"/>
        <c:lblAlgn val="ctr"/>
        <c:lblOffset val="100"/>
        <c:noMultiLvlLbl val="0"/>
      </c:catAx>
      <c:valAx>
        <c:axId val="1656310815"/>
        <c:scaling>
          <c:orientation val="minMax"/>
          <c:max val="4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[MW]</a:t>
                </a:r>
              </a:p>
            </c:rich>
          </c:tx>
          <c:layout>
            <c:manualLayout>
              <c:xMode val="edge"/>
              <c:yMode val="edge"/>
              <c:x val="0"/>
              <c:y val="3.97110356079848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277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46078431372551E-2"/>
          <c:y val="7.6228480708283086E-2"/>
          <c:w val="0.91862745098039211"/>
          <c:h val="0.75170240767134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Real'!$H$1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Real'!$H$74:$H$85</c:f>
              <c:numCache>
                <c:formatCode>0%</c:formatCode>
                <c:ptCount val="12"/>
                <c:pt idx="0">
                  <c:v>0.33388927830214671</c:v>
                </c:pt>
                <c:pt idx="1">
                  <c:v>0.27341024990142493</c:v>
                </c:pt>
                <c:pt idx="2">
                  <c:v>0.23445640034245616</c:v>
                </c:pt>
                <c:pt idx="3">
                  <c:v>0.19509255793752067</c:v>
                </c:pt>
                <c:pt idx="4">
                  <c:v>0.23571752793637754</c:v>
                </c:pt>
                <c:pt idx="5">
                  <c:v>0.35344870343800006</c:v>
                </c:pt>
                <c:pt idx="6">
                  <c:v>0.34499185091146573</c:v>
                </c:pt>
                <c:pt idx="7">
                  <c:v>0.33792384883288007</c:v>
                </c:pt>
                <c:pt idx="8">
                  <c:v>0.3214653835093107</c:v>
                </c:pt>
                <c:pt idx="9">
                  <c:v>0.41057945116434796</c:v>
                </c:pt>
                <c:pt idx="10">
                  <c:v>0.4206724940043397</c:v>
                </c:pt>
                <c:pt idx="11">
                  <c:v>0.34401808413454765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0-44F8-9910-BC005A928C78}"/>
            </c:ext>
          </c:extLst>
        </c:ser>
        <c:ser>
          <c:idx val="4"/>
          <c:order val="1"/>
          <c:tx>
            <c:strRef>
              <c:f>'Gx Real'!$I$1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408891212984232E-3"/>
                  <c:y val="3.855574171903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A0-44F8-9910-BC005A928C78}"/>
                </c:ext>
              </c:extLst>
            </c:dLbl>
            <c:dLbl>
              <c:idx val="3"/>
              <c:layout>
                <c:manualLayout>
                  <c:x val="0"/>
                  <c:y val="-2.14198565105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A0-44F8-9910-BC005A928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Real'!$I$74:$I$85</c:f>
              <c:numCache>
                <c:formatCode>0%</c:formatCode>
                <c:ptCount val="12"/>
                <c:pt idx="0">
                  <c:v>0.28092889886775851</c:v>
                </c:pt>
                <c:pt idx="1">
                  <c:v>0.38433916787003086</c:v>
                </c:pt>
                <c:pt idx="2">
                  <c:v>0.40046584879054764</c:v>
                </c:pt>
                <c:pt idx="3">
                  <c:v>0.47548642750237213</c:v>
                </c:pt>
                <c:pt idx="4">
                  <c:v>0.47632744489885742</c:v>
                </c:pt>
                <c:pt idx="5">
                  <c:v>0.35311769118845321</c:v>
                </c:pt>
                <c:pt idx="6">
                  <c:v>0.33349554854672403</c:v>
                </c:pt>
                <c:pt idx="7">
                  <c:v>0.32773096288535603</c:v>
                </c:pt>
                <c:pt idx="8">
                  <c:v>0.27992787617568399</c:v>
                </c:pt>
                <c:pt idx="9">
                  <c:v>0.23329416926832988</c:v>
                </c:pt>
                <c:pt idx="10">
                  <c:v>0.199404798206023</c:v>
                </c:pt>
                <c:pt idx="11">
                  <c:v>0.2340762749760778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0-44F8-9910-BC005A928C78}"/>
            </c:ext>
          </c:extLst>
        </c:ser>
        <c:ser>
          <c:idx val="1"/>
          <c:order val="2"/>
          <c:tx>
            <c:strRef>
              <c:f>'Gx Real'!$J$1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Real'!$J$74:$J$85</c:f>
              <c:numCache>
                <c:formatCode>0%</c:formatCode>
                <c:ptCount val="12"/>
                <c:pt idx="0">
                  <c:v>0.12173139304231052</c:v>
                </c:pt>
                <c:pt idx="1">
                  <c:v>9.7832863622866403E-2</c:v>
                </c:pt>
                <c:pt idx="2">
                  <c:v>0.12358033442358021</c:v>
                </c:pt>
                <c:pt idx="3">
                  <c:v>0.11544728909217578</c:v>
                </c:pt>
                <c:pt idx="4">
                  <c:v>0.11343317705209387</c:v>
                </c:pt>
                <c:pt idx="5">
                  <c:v>0.13698924053524081</c:v>
                </c:pt>
                <c:pt idx="6">
                  <c:v>0.13930013541705963</c:v>
                </c:pt>
                <c:pt idx="7">
                  <c:v>0.13813788048083889</c:v>
                </c:pt>
                <c:pt idx="8">
                  <c:v>0.16490711395137997</c:v>
                </c:pt>
                <c:pt idx="9">
                  <c:v>0.12732273737045829</c:v>
                </c:pt>
                <c:pt idx="10">
                  <c:v>0.13659282347393251</c:v>
                </c:pt>
                <c:pt idx="11">
                  <c:v>0.14225696917320263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0-44F8-9910-BC005A928C78}"/>
            </c:ext>
          </c:extLst>
        </c:ser>
        <c:ser>
          <c:idx val="2"/>
          <c:order val="3"/>
          <c:tx>
            <c:strRef>
              <c:f>'Gx Real'!$K$1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Real'!$K$74:$K$85</c:f>
              <c:numCache>
                <c:formatCode>0%</c:formatCode>
                <c:ptCount val="12"/>
                <c:pt idx="0">
                  <c:v>0.25806269859616526</c:v>
                </c:pt>
                <c:pt idx="1">
                  <c:v>0.239765814642633</c:v>
                </c:pt>
                <c:pt idx="2">
                  <c:v>0.23684637998097352</c:v>
                </c:pt>
                <c:pt idx="3">
                  <c:v>0.20932631622013004</c:v>
                </c:pt>
                <c:pt idx="4">
                  <c:v>0.17057601171510883</c:v>
                </c:pt>
                <c:pt idx="5">
                  <c:v>0.15264783563967005</c:v>
                </c:pt>
                <c:pt idx="6">
                  <c:v>0.17855398302336734</c:v>
                </c:pt>
                <c:pt idx="7">
                  <c:v>0.1930873443149409</c:v>
                </c:pt>
                <c:pt idx="8">
                  <c:v>0.23100225578308106</c:v>
                </c:pt>
                <c:pt idx="9">
                  <c:v>0.22633261057095946</c:v>
                </c:pt>
                <c:pt idx="10">
                  <c:v>0.24117441456858665</c:v>
                </c:pt>
                <c:pt idx="11">
                  <c:v>0.27764387462535972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0-44F8-9910-BC005A928C78}"/>
            </c:ext>
          </c:extLst>
        </c:ser>
        <c:ser>
          <c:idx val="3"/>
          <c:order val="4"/>
          <c:tx>
            <c:strRef>
              <c:f>'Gx Real'!$L$1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Real'!$AJ$60:$AJ$71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1-85A0-44F8-9910-BC005A92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lineChart>
        <c:grouping val="standard"/>
        <c:varyColors val="0"/>
        <c:ser>
          <c:idx val="6"/>
          <c:order val="6"/>
          <c:tx>
            <c:strRef>
              <c:f>'Gx Real'!$AC$76</c:f>
              <c:strCache>
                <c:ptCount val="1"/>
                <c:pt idx="0">
                  <c:v>Auxiliar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1CFB48D-FE42-4FF3-AA71-1807FAE787B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5A0-44F8-9910-BC005A928C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B5DE19-F8EF-4230-A5CB-C0931BE648D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5A0-44F8-9910-BC005A928C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E92C7C-DEA7-48FA-94EA-69AC7A60AEC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5A0-44F8-9910-BC005A928C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B5C5F37-9B1C-47F0-9DFC-7FB4D1D6BF9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5A0-44F8-9910-BC005A928C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8F724A-DBF9-4E8F-A948-DE3A14ADFDA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5A0-44F8-9910-BC005A928C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23A0A0E-72C4-4DF4-8061-942E42E5CE0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5A0-44F8-9910-BC005A928C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237D35-F3D9-4D3F-AC1F-6D8FF0A9BB4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5A0-44F8-9910-BC005A928C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2EE79A-2531-4494-AD88-930905011F1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5A0-44F8-9910-BC005A928C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C9D5E37-8AF7-46CF-9E2D-E9204FB539D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5A0-44F8-9910-BC005A928C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A30E294-6B52-4EF0-AB4E-1614D30CDA1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5A0-44F8-9910-BC005A928C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A6222EE-2DE9-455A-BFA1-8D8B5ECB281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5A0-44F8-9910-BC005A928C7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C4E77BA-C480-47CA-9A0E-121D87A7E3F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5A0-44F8-9910-BC005A928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Real'!$AC$77:$AC$88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'Gx Real'!$B$74:$B$85</c15:f>
                <c15:dlblRangeCache>
                  <c:ptCount val="12"/>
                  <c:pt idx="0">
                    <c:v>7.383</c:v>
                  </c:pt>
                  <c:pt idx="1">
                    <c:v>7.044</c:v>
                  </c:pt>
                  <c:pt idx="2">
                    <c:v>7.306</c:v>
                  </c:pt>
                  <c:pt idx="3">
                    <c:v>6.820</c:v>
                  </c:pt>
                  <c:pt idx="4">
                    <c:v>7.540</c:v>
                  </c:pt>
                  <c:pt idx="5">
                    <c:v>7.234</c:v>
                  </c:pt>
                  <c:pt idx="6">
                    <c:v>7.340</c:v>
                  </c:pt>
                  <c:pt idx="7">
                    <c:v>7.157</c:v>
                  </c:pt>
                  <c:pt idx="8">
                    <c:v>6.685</c:v>
                  </c:pt>
                  <c:pt idx="9">
                    <c:v>6.872</c:v>
                  </c:pt>
                  <c:pt idx="10">
                    <c:v>6.797</c:v>
                  </c:pt>
                  <c:pt idx="11">
                    <c:v>7.341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5A0-44F8-9910-BC005A92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42351"/>
        <c:axId val="710677839"/>
      </c:lineChart>
      <c:lineChart>
        <c:grouping val="standard"/>
        <c:varyColors val="0"/>
        <c:ser>
          <c:idx val="5"/>
          <c:order val="5"/>
          <c:tx>
            <c:strRef>
              <c:f>'Gx Real'!$M$1</c:f>
              <c:strCache>
                <c:ptCount val="1"/>
                <c:pt idx="0">
                  <c:v>Variación c/r año anterior</c:v>
                </c:pt>
              </c:strCache>
            </c:strRef>
          </c:tx>
          <c:spPr>
            <a:ln w="15875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alpha val="7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7210019595269485E-2"/>
                  <c:y val="4.595621781329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A0-44F8-9910-BC005A928C78}"/>
                </c:ext>
              </c:extLst>
            </c:dLbl>
            <c:dLbl>
              <c:idx val="4"/>
              <c:layout>
                <c:manualLayout>
                  <c:x val="-4.0187352231374221E-2"/>
                  <c:y val="-3.543923692688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A0-44F8-9910-BC005A928C78}"/>
                </c:ext>
              </c:extLst>
            </c:dLbl>
            <c:dLbl>
              <c:idx val="5"/>
              <c:layout>
                <c:manualLayout>
                  <c:x val="-4.0187352231374221E-2"/>
                  <c:y val="-3.543923692688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A0-44F8-9910-BC005A928C78}"/>
                </c:ext>
              </c:extLst>
            </c:dLbl>
            <c:dLbl>
              <c:idx val="6"/>
              <c:layout>
                <c:manualLayout>
                  <c:x val="-4.0187352231374221E-2"/>
                  <c:y val="-3.9723208229002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A0-44F8-9910-BC005A928C78}"/>
                </c:ext>
              </c:extLst>
            </c:dLbl>
            <c:dLbl>
              <c:idx val="11"/>
              <c:layout>
                <c:manualLayout>
                  <c:x val="-4.0187352231374221E-2"/>
                  <c:y val="-3.5439236926888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A0-44F8-9910-BC005A928C78}"/>
                </c:ext>
              </c:extLst>
            </c:dLbl>
            <c:spPr>
              <a:solidFill>
                <a:srgbClr val="FFF2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Real'!$AB$77:$AB$88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Real'!$M$74:$M$85</c:f>
              <c:numCache>
                <c:formatCode>\+0.0%;[Red]\-0.0%;0%</c:formatCode>
                <c:ptCount val="12"/>
                <c:pt idx="0">
                  <c:v>4.3372282025509801E-2</c:v>
                </c:pt>
                <c:pt idx="1">
                  <c:v>9.8345931347513238E-2</c:v>
                </c:pt>
                <c:pt idx="2">
                  <c:v>1.8208993502312865E-2</c:v>
                </c:pt>
                <c:pt idx="3">
                  <c:v>3.244915077557553E-2</c:v>
                </c:pt>
                <c:pt idx="4">
                  <c:v>7.7372870449592845E-2</c:v>
                </c:pt>
                <c:pt idx="5">
                  <c:v>3.1901391540894108E-2</c:v>
                </c:pt>
                <c:pt idx="6">
                  <c:v>2.8230852907455528E-2</c:v>
                </c:pt>
                <c:pt idx="7">
                  <c:v>1.0115988310309909E-2</c:v>
                </c:pt>
                <c:pt idx="8">
                  <c:v>-1.8479381837849806E-2</c:v>
                </c:pt>
                <c:pt idx="9">
                  <c:v>-3.0889881233009397E-5</c:v>
                </c:pt>
                <c:pt idx="10">
                  <c:v>2.0873880425857916E-3</c:v>
                </c:pt>
                <c:pt idx="11">
                  <c:v>2.1102893015859214E-2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0-44F8-9910-BC005A92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894767"/>
        <c:axId val="1396198303"/>
      </c:line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valAx>
        <c:axId val="1396198303"/>
        <c:scaling>
          <c:orientation val="minMax"/>
          <c:max val="0.15000000000000002"/>
          <c:min val="-5.000000000000001E-2"/>
        </c:scaling>
        <c:delete val="0"/>
        <c:axPos val="r"/>
        <c:numFmt formatCode="0.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2894767"/>
        <c:crosses val="max"/>
        <c:crossBetween val="between"/>
      </c:valAx>
      <c:catAx>
        <c:axId val="1502894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6198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9037806444408E-2"/>
          <c:y val="0.10047085023462976"/>
          <c:w val="0.87714022449321516"/>
          <c:h val="0.53759198282032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x Region'!$C$2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Region'!$C$3:$C$16</c:f>
              <c:numCache>
                <c:formatCode>_(* #,##0_);_(* \(#,##0\);_(* "-"_);_(@_)</c:formatCode>
                <c:ptCount val="14"/>
                <c:pt idx="0">
                  <c:v>46.034401931399074</c:v>
                </c:pt>
                <c:pt idx="1">
                  <c:v>19.470809686867852</c:v>
                </c:pt>
                <c:pt idx="2">
                  <c:v>0</c:v>
                </c:pt>
                <c:pt idx="3">
                  <c:v>8.1964882569391193</c:v>
                </c:pt>
                <c:pt idx="4">
                  <c:v>26.265022706790795</c:v>
                </c:pt>
                <c:pt idx="5">
                  <c:v>815.27238171049385</c:v>
                </c:pt>
                <c:pt idx="6">
                  <c:v>1528.2359234088412</c:v>
                </c:pt>
                <c:pt idx="7">
                  <c:v>3460.1382212842263</c:v>
                </c:pt>
                <c:pt idx="8">
                  <c:v>7761.7580031067037</c:v>
                </c:pt>
                <c:pt idx="9">
                  <c:v>87.757640049218381</c:v>
                </c:pt>
                <c:pt idx="10">
                  <c:v>10867.960642402209</c:v>
                </c:pt>
                <c:pt idx="11">
                  <c:v>275.17005818574734</c:v>
                </c:pt>
                <c:pt idx="12">
                  <c:v>738.23067638747102</c:v>
                </c:pt>
                <c:pt idx="13">
                  <c:v>1366.9957424930774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B-4952-B6F3-CA1E0B7D5BD3}"/>
            </c:ext>
          </c:extLst>
        </c:ser>
        <c:ser>
          <c:idx val="4"/>
          <c:order val="1"/>
          <c:tx>
            <c:strRef>
              <c:f>'Gx x Region'!$D$2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Region'!$D$3:$D$16</c:f>
              <c:numCache>
                <c:formatCode>_(* #,##0_);_(* \(#,##0\);_(* "-"_);_(@_)</c:formatCode>
                <c:ptCount val="14"/>
                <c:pt idx="0">
                  <c:v>0.26238445059103938</c:v>
                </c:pt>
                <c:pt idx="1">
                  <c:v>0.6457165371676522</c:v>
                </c:pt>
                <c:pt idx="2">
                  <c:v>12604.521852694215</c:v>
                </c:pt>
                <c:pt idx="3">
                  <c:v>2450.3891832602335</c:v>
                </c:pt>
                <c:pt idx="4">
                  <c:v>20.233460441083043</c:v>
                </c:pt>
                <c:pt idx="5">
                  <c:v>7677.1007322172363</c:v>
                </c:pt>
                <c:pt idx="6">
                  <c:v>1507.9950336955999</c:v>
                </c:pt>
                <c:pt idx="7">
                  <c:v>237.07663528001655</c:v>
                </c:pt>
                <c:pt idx="8">
                  <c:v>223.39343132110031</c:v>
                </c:pt>
                <c:pt idx="9">
                  <c:v>353.39473441883666</c:v>
                </c:pt>
                <c:pt idx="10">
                  <c:v>2601.1316703811476</c:v>
                </c:pt>
                <c:pt idx="11">
                  <c:v>409.18507202023562</c:v>
                </c:pt>
                <c:pt idx="12">
                  <c:v>155.38940333545261</c:v>
                </c:pt>
                <c:pt idx="13">
                  <c:v>42.569708382319881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B-4952-B6F3-CA1E0B7D5BD3}"/>
            </c:ext>
          </c:extLst>
        </c:ser>
        <c:ser>
          <c:idx val="1"/>
          <c:order val="2"/>
          <c:tx>
            <c:strRef>
              <c:f>'Gx x Region'!$E$2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Region'!$E$3:$E$16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2269.4136574300646</c:v>
                </c:pt>
                <c:pt idx="3">
                  <c:v>2245.3029719957185</c:v>
                </c:pt>
                <c:pt idx="4">
                  <c:v>1544.6469605935463</c:v>
                </c:pt>
                <c:pt idx="5">
                  <c:v>0</c:v>
                </c:pt>
                <c:pt idx="6">
                  <c:v>109.40490510470522</c:v>
                </c:pt>
                <c:pt idx="7">
                  <c:v>273.0381960617114</c:v>
                </c:pt>
                <c:pt idx="8">
                  <c:v>0</c:v>
                </c:pt>
                <c:pt idx="9">
                  <c:v>0</c:v>
                </c:pt>
                <c:pt idx="10">
                  <c:v>1482.6405775030801</c:v>
                </c:pt>
                <c:pt idx="11">
                  <c:v>2406.2795012657193</c:v>
                </c:pt>
                <c:pt idx="12">
                  <c:v>0</c:v>
                </c:pt>
                <c:pt idx="13">
                  <c:v>786.89819257516046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B-4952-B6F3-CA1E0B7D5BD3}"/>
            </c:ext>
          </c:extLst>
        </c:ser>
        <c:ser>
          <c:idx val="2"/>
          <c:order val="3"/>
          <c:tx>
            <c:strRef>
              <c:f>'Gx x Region'!$F$2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Region'!$F$3:$F$16</c:f>
              <c:numCache>
                <c:formatCode>_(* #,##0_);_(* \(#,##0\);_(* "-"_);_(@_)</c:formatCode>
                <c:ptCount val="14"/>
                <c:pt idx="0">
                  <c:v>212.0116044660414</c:v>
                </c:pt>
                <c:pt idx="1">
                  <c:v>880.53942841456399</c:v>
                </c:pt>
                <c:pt idx="2">
                  <c:v>6829.2881520691726</c:v>
                </c:pt>
                <c:pt idx="3">
                  <c:v>4972.3015517536596</c:v>
                </c:pt>
                <c:pt idx="4">
                  <c:v>989.17767325682803</c:v>
                </c:pt>
                <c:pt idx="5">
                  <c:v>948.22417628604182</c:v>
                </c:pt>
                <c:pt idx="6">
                  <c:v>1689.7586558417256</c:v>
                </c:pt>
                <c:pt idx="7">
                  <c:v>893.48653993713197</c:v>
                </c:pt>
                <c:pt idx="8">
                  <c:v>821.93559055898106</c:v>
                </c:pt>
                <c:pt idx="9">
                  <c:v>364.45848420742738</c:v>
                </c:pt>
                <c:pt idx="10">
                  <c:v>187.96884042446672</c:v>
                </c:pt>
                <c:pt idx="11">
                  <c:v>18.011616501862644</c:v>
                </c:pt>
                <c:pt idx="12">
                  <c:v>1.6731378448371919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B-4952-B6F3-CA1E0B7D5BD3}"/>
            </c:ext>
          </c:extLst>
        </c:ser>
        <c:ser>
          <c:idx val="5"/>
          <c:order val="4"/>
          <c:tx>
            <c:strRef>
              <c:f>'Gx x Region'!$G$2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Region'!$G$3:$G$16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AB-4952-B6F3-CA1E0B7D5BD3}"/>
            </c:ext>
          </c:extLst>
        </c:ser>
        <c:ser>
          <c:idx val="3"/>
          <c:order val="5"/>
          <c:tx>
            <c:strRef>
              <c:f>'Gx x Region'!$H$2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48BD6A8-4CAD-48DB-BC3A-E26D97BEE4AC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CAB-4952-B6F3-CA1E0B7D5B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46AAC4-214B-4DC5-8F32-22DED58C015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CAB-4952-B6F3-CA1E0B7D5B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E3D192-90B1-4516-88E4-2D1CDB52A1C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CAB-4952-B6F3-CA1E0B7D5B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5806DD-8288-4AA3-9B8A-D83B0728DC8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CAB-4952-B6F3-CA1E0B7D5B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E5AACC2-A82F-489B-8165-3DEE0DF6E36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CAB-4952-B6F3-CA1E0B7D5B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B20F04-76A3-4D49-A891-28DB1777A14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CAB-4952-B6F3-CA1E0B7D5B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FDD0F3-7FF8-4BDC-8F1F-A6CE5B5A356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CAB-4952-B6F3-CA1E0B7D5BD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8A2FB6-933C-47EB-AC7C-F597637DF3B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CAB-4952-B6F3-CA1E0B7D5BD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AE0F45-21DB-4CF7-B5D0-797D2CD2BBE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CAB-4952-B6F3-CA1E0B7D5BD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B78F4A4-73B4-41C6-9087-AE39942C1C8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CAB-4952-B6F3-CA1E0B7D5BD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BBAE6A4-CB58-4E42-8651-BADADA0F746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CAB-4952-B6F3-CA1E0B7D5BD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76C2E62-BD38-46EF-B21F-9615B6216DB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CAB-4952-B6F3-CA1E0B7D5BD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E006D09-FE66-4D36-A1A1-CF13BA57E29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CAB-4952-B6F3-CA1E0B7D5BD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A55E90D-7DBE-4645-805A-C66CCAFDA07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CAB-4952-B6F3-CA1E0B7D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Region'!$H$3:$H$16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307.76455586231845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x Region'!$I$3:$I$16</c15:f>
                <c15:dlblRangeCache>
                  <c:ptCount val="14"/>
                  <c:pt idx="0">
                    <c:v> 258 </c:v>
                  </c:pt>
                  <c:pt idx="1">
                    <c:v> 901 </c:v>
                  </c:pt>
                  <c:pt idx="2">
                    <c:v> 22.011 </c:v>
                  </c:pt>
                  <c:pt idx="3">
                    <c:v> 9.676 </c:v>
                  </c:pt>
                  <c:pt idx="4">
                    <c:v> 2.580 </c:v>
                  </c:pt>
                  <c:pt idx="5">
                    <c:v> 9.441 </c:v>
                  </c:pt>
                  <c:pt idx="6">
                    <c:v> 4.835 </c:v>
                  </c:pt>
                  <c:pt idx="7">
                    <c:v> 4.864 </c:v>
                  </c:pt>
                  <c:pt idx="8">
                    <c:v> 8.807 </c:v>
                  </c:pt>
                  <c:pt idx="9">
                    <c:v> 806 </c:v>
                  </c:pt>
                  <c:pt idx="10">
                    <c:v> 15.140 </c:v>
                  </c:pt>
                  <c:pt idx="11">
                    <c:v> 3.109 </c:v>
                  </c:pt>
                  <c:pt idx="12">
                    <c:v> 895 </c:v>
                  </c:pt>
                  <c:pt idx="13">
                    <c:v> 2.196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1CAB-4952-B6F3-CA1E0B7D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>
                    <a:solidFill>
                      <a:sysClr val="windowText" lastClr="000000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8912529550827423E-2"/>
              <c:y val="2.3973912351865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34267790994213"/>
          <c:y val="0.91952087807205929"/>
          <c:w val="0.75556895813555225"/>
          <c:h val="7.306227630637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7480399673928E-2"/>
          <c:y val="7.6228480708283086E-2"/>
          <c:w val="0.88423235747578521"/>
          <c:h val="0.750103151661736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'Gx x Region'!$C$2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Region'!$C$22:$C$35</c:f>
              <c:numCache>
                <c:formatCode>0%</c:formatCode>
                <c:ptCount val="14"/>
                <c:pt idx="0">
                  <c:v>0.17821489182084727</c:v>
                </c:pt>
                <c:pt idx="1">
                  <c:v>2.1618476607619588E-2</c:v>
                </c:pt>
                <c:pt idx="2">
                  <c:v>0</c:v>
                </c:pt>
                <c:pt idx="3">
                  <c:v>8.4707804327251862E-4</c:v>
                </c:pt>
                <c:pt idx="4">
                  <c:v>1.0178966554136649E-2</c:v>
                </c:pt>
                <c:pt idx="5">
                  <c:v>8.6358135682327461E-2</c:v>
                </c:pt>
                <c:pt idx="6">
                  <c:v>0.31605196177971157</c:v>
                </c:pt>
                <c:pt idx="7">
                  <c:v>0.71141518895768185</c:v>
                </c:pt>
                <c:pt idx="8">
                  <c:v>0.88130819885004474</c:v>
                </c:pt>
                <c:pt idx="9">
                  <c:v>0.10893304019449553</c:v>
                </c:pt>
                <c:pt idx="10">
                  <c:v>0.71784509600717816</c:v>
                </c:pt>
                <c:pt idx="11">
                  <c:v>8.8517649238835913E-2</c:v>
                </c:pt>
                <c:pt idx="12">
                  <c:v>0.82456860155047196</c:v>
                </c:pt>
                <c:pt idx="13">
                  <c:v>0.62236210764025257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C-4EE0-B271-37A60F22243D}"/>
            </c:ext>
          </c:extLst>
        </c:ser>
        <c:ser>
          <c:idx val="4"/>
          <c:order val="1"/>
          <c:tx>
            <c:strRef>
              <c:f>'Gx x Region'!$D$2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Region'!$D$22:$D$35</c:f>
              <c:numCache>
                <c:formatCode>0%</c:formatCode>
                <c:ptCount val="14"/>
                <c:pt idx="0">
                  <c:v>1.0157798193454965E-3</c:v>
                </c:pt>
                <c:pt idx="1">
                  <c:v>7.1694028540204879E-4</c:v>
                </c:pt>
                <c:pt idx="2">
                  <c:v>0.57264679476565417</c:v>
                </c:pt>
                <c:pt idx="3">
                  <c:v>0.25323904696074784</c:v>
                </c:pt>
                <c:pt idx="4">
                  <c:v>7.8414444717377543E-3</c:v>
                </c:pt>
                <c:pt idx="5">
                  <c:v>0.81320074315376267</c:v>
                </c:pt>
                <c:pt idx="6">
                  <c:v>0.31186597661600246</c:v>
                </c:pt>
                <c:pt idx="7">
                  <c:v>4.8743694181842954E-2</c:v>
                </c:pt>
                <c:pt idx="8">
                  <c:v>2.5365189498787254E-2</c:v>
                </c:pt>
                <c:pt idx="9">
                  <c:v>0.43866679627414473</c:v>
                </c:pt>
                <c:pt idx="10">
                  <c:v>0.17180864700291609</c:v>
                </c:pt>
                <c:pt idx="11">
                  <c:v>0.13162805909066411</c:v>
                </c:pt>
                <c:pt idx="12">
                  <c:v>0.17356258294639865</c:v>
                </c:pt>
                <c:pt idx="13">
                  <c:v>1.9381021174311151E-2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C-4EE0-B271-37A60F22243D}"/>
            </c:ext>
          </c:extLst>
        </c:ser>
        <c:ser>
          <c:idx val="1"/>
          <c:order val="2"/>
          <c:tx>
            <c:strRef>
              <c:f>'Gx x Region'!$E$2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Region'!$E$22:$E$35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0.10310366962844714</c:v>
                </c:pt>
                <c:pt idx="3">
                  <c:v>0.23204411309464418</c:v>
                </c:pt>
                <c:pt idx="4">
                  <c:v>0.5986254009887223</c:v>
                </c:pt>
                <c:pt idx="5">
                  <c:v>0</c:v>
                </c:pt>
                <c:pt idx="6">
                  <c:v>2.2625848769172591E-2</c:v>
                </c:pt>
                <c:pt idx="7">
                  <c:v>5.6137503019117463E-2</c:v>
                </c:pt>
                <c:pt idx="8">
                  <c:v>0</c:v>
                </c:pt>
                <c:pt idx="9">
                  <c:v>0</c:v>
                </c:pt>
                <c:pt idx="10">
                  <c:v>9.7930633236686673E-2</c:v>
                </c:pt>
                <c:pt idx="11">
                  <c:v>0.77406025302309722</c:v>
                </c:pt>
                <c:pt idx="12">
                  <c:v>0</c:v>
                </c:pt>
                <c:pt idx="13">
                  <c:v>0.35825687118543625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C-4EE0-B271-37A60F22243D}"/>
            </c:ext>
          </c:extLst>
        </c:ser>
        <c:ser>
          <c:idx val="2"/>
          <c:order val="3"/>
          <c:tx>
            <c:strRef>
              <c:f>'Gx x Region'!$F$2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Region'!$F$22:$F$35</c:f>
              <c:numCache>
                <c:formatCode>0%</c:formatCode>
                <c:ptCount val="14"/>
                <c:pt idx="0">
                  <c:v>0.8207693283598072</c:v>
                </c:pt>
                <c:pt idx="1">
                  <c:v>0.97766458310697835</c:v>
                </c:pt>
                <c:pt idx="2">
                  <c:v>0.31026722128118983</c:v>
                </c:pt>
                <c:pt idx="3">
                  <c:v>0.51386976190133549</c:v>
                </c:pt>
                <c:pt idx="4">
                  <c:v>0.38335418798540322</c:v>
                </c:pt>
                <c:pt idx="5">
                  <c:v>0.10044112116391</c:v>
                </c:pt>
                <c:pt idx="6">
                  <c:v>0.34945621283511324</c:v>
                </c:pt>
                <c:pt idx="7">
                  <c:v>0.18370361384135778</c:v>
                </c:pt>
                <c:pt idx="8">
                  <c:v>9.332661165116786E-2</c:v>
                </c:pt>
                <c:pt idx="9">
                  <c:v>0.45240016353135976</c:v>
                </c:pt>
                <c:pt idx="10">
                  <c:v>1.2415623753219108E-2</c:v>
                </c:pt>
                <c:pt idx="11">
                  <c:v>5.7940386474028332E-3</c:v>
                </c:pt>
                <c:pt idx="12">
                  <c:v>1.8688155031293524E-3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C-4EE0-B271-37A60F22243D}"/>
            </c:ext>
          </c:extLst>
        </c:ser>
        <c:ser>
          <c:idx val="3"/>
          <c:order val="4"/>
          <c:tx>
            <c:strRef>
              <c:f>'Gx x Region'!$H$2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A28E34-16F3-493F-A068-6E9D875C2D8B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CEC-4EE0-B271-37A60F2224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13C630-97A0-4519-8FF1-57582147CFA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CEC-4EE0-B271-37A60F2224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A2459-6E54-4572-B8DD-F504C32BC2E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CEC-4EE0-B271-37A60F2224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A8B4F4-F798-4DC3-A7BB-4786CFB88EE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CEC-4EE0-B271-37A60F2224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D6812A-12BF-4020-AAFB-7AC77A1B833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EC-4EE0-B271-37A60F2224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2B6CDDF-A407-4194-BDB5-105AB822250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CEC-4EE0-B271-37A60F22243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58DC9E-F773-4D4D-BC03-FEA0EB3258A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CEC-4EE0-B271-37A60F22243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8B019C-5F35-40DE-AC12-CAE6F795A11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CEC-4EE0-B271-37A60F22243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ACC7CA-B72A-4743-AAFE-9D1C0528949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CEC-4EE0-B271-37A60F22243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CFBD0E-F358-4C54-BDB6-850445E762B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CEC-4EE0-B271-37A60F22243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C9F1E9F-DEAA-4DB9-8E4E-6C03CEF1D09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CEC-4EE0-B271-37A60F22243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E52A61F-4A9F-49AA-B9BA-02F9367D8C0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CEC-4EE0-B271-37A60F22243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EAF159D-8FD6-4054-AE78-3B61774F0BC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CEC-4EE0-B271-37A60F22243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C331DD6-F74C-4780-BAB2-4966F551A75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CEC-4EE0-B271-37A60F222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Region'!$H$22:$H$35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1.3982314324708827E-2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x Region'!$I$3:$I$16</c15:f>
                <c15:dlblRangeCache>
                  <c:ptCount val="14"/>
                  <c:pt idx="0">
                    <c:v> 258 </c:v>
                  </c:pt>
                  <c:pt idx="1">
                    <c:v> 901 </c:v>
                  </c:pt>
                  <c:pt idx="2">
                    <c:v> 22.011 </c:v>
                  </c:pt>
                  <c:pt idx="3">
                    <c:v> 9.676 </c:v>
                  </c:pt>
                  <c:pt idx="4">
                    <c:v> 2.580 </c:v>
                  </c:pt>
                  <c:pt idx="5">
                    <c:v> 9.441 </c:v>
                  </c:pt>
                  <c:pt idx="6">
                    <c:v> 4.835 </c:v>
                  </c:pt>
                  <c:pt idx="7">
                    <c:v> 4.864 </c:v>
                  </c:pt>
                  <c:pt idx="8">
                    <c:v> 8.807 </c:v>
                  </c:pt>
                  <c:pt idx="9">
                    <c:v> 806 </c:v>
                  </c:pt>
                  <c:pt idx="10">
                    <c:v> 15.140 </c:v>
                  </c:pt>
                  <c:pt idx="11">
                    <c:v> 3.109 </c:v>
                  </c:pt>
                  <c:pt idx="12">
                    <c:v> 895 </c:v>
                  </c:pt>
                  <c:pt idx="13">
                    <c:v> 2.196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BCEC-4EE0-B271-37A60F22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48856951907E-2"/>
          <c:y val="6.1092761902746096E-2"/>
          <c:w val="0.8936681021064552"/>
          <c:h val="0.7512572120726994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ERNC'!$B$28:$M$28</c:f>
              <c:numCache>
                <c:formatCode>0.0%</c:formatCode>
                <c:ptCount val="12"/>
                <c:pt idx="0">
                  <c:v>3.2930033581354531E-2</c:v>
                </c:pt>
                <c:pt idx="1">
                  <c:v>2.7020188247875266E-2</c:v>
                </c:pt>
                <c:pt idx="2">
                  <c:v>2.6156045890575418E-2</c:v>
                </c:pt>
                <c:pt idx="3">
                  <c:v>2.783990974048459E-2</c:v>
                </c:pt>
                <c:pt idx="4">
                  <c:v>2.6233494119196041E-2</c:v>
                </c:pt>
                <c:pt idx="5">
                  <c:v>3.5254177760599123E-2</c:v>
                </c:pt>
                <c:pt idx="6">
                  <c:v>3.1682976756641043E-2</c:v>
                </c:pt>
                <c:pt idx="7">
                  <c:v>3.1593376438686677E-2</c:v>
                </c:pt>
                <c:pt idx="8">
                  <c:v>3.4957736128023775E-2</c:v>
                </c:pt>
                <c:pt idx="9">
                  <c:v>4.1790779221208128E-2</c:v>
                </c:pt>
                <c:pt idx="10">
                  <c:v>4.0637733301798769E-2</c:v>
                </c:pt>
                <c:pt idx="11">
                  <c:v>3.4796330060310236E-2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93-45BA-AE7D-E099819A3F2B}"/>
            </c:ext>
          </c:extLst>
        </c:ser>
        <c:ser>
          <c:idx val="0"/>
          <c:order val="1"/>
          <c:spPr>
            <a:solidFill>
              <a:srgbClr val="00A1D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ERNC'!$B$27:$M$27</c:f>
              <c:numCache>
                <c:formatCode>0.0%</c:formatCode>
                <c:ptCount val="12"/>
                <c:pt idx="0">
                  <c:v>2.2259176220533812E-2</c:v>
                </c:pt>
                <c:pt idx="1">
                  <c:v>2.568963965901621E-2</c:v>
                </c:pt>
                <c:pt idx="2">
                  <c:v>2.3267041321795748E-2</c:v>
                </c:pt>
                <c:pt idx="3">
                  <c:v>2.301874407783179E-2</c:v>
                </c:pt>
                <c:pt idx="4">
                  <c:v>2.1941494317772842E-2</c:v>
                </c:pt>
                <c:pt idx="5">
                  <c:v>1.9808617944652562E-2</c:v>
                </c:pt>
                <c:pt idx="6">
                  <c:v>1.76054465667226E-2</c:v>
                </c:pt>
                <c:pt idx="7">
                  <c:v>1.9578481074016191E-2</c:v>
                </c:pt>
                <c:pt idx="8">
                  <c:v>2.070996819683955E-2</c:v>
                </c:pt>
                <c:pt idx="9">
                  <c:v>1.8952535973072449E-2</c:v>
                </c:pt>
                <c:pt idx="10">
                  <c:v>1.6049565044731658E-2</c:v>
                </c:pt>
                <c:pt idx="11">
                  <c:v>1.5534802823305697E-2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793-45BA-AE7D-E099819A3F2B}"/>
            </c:ext>
          </c:extLst>
        </c:ser>
        <c:ser>
          <c:idx val="2"/>
          <c:order val="2"/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ERNC'!$B$29:$M$29</c:f>
              <c:numCache>
                <c:formatCode>0.0%</c:formatCode>
                <c:ptCount val="12"/>
                <c:pt idx="0">
                  <c:v>0.12173139304231045</c:v>
                </c:pt>
                <c:pt idx="1">
                  <c:v>9.7832863622866528E-2</c:v>
                </c:pt>
                <c:pt idx="2">
                  <c:v>0.12358033442357909</c:v>
                </c:pt>
                <c:pt idx="3">
                  <c:v>0.11544728909217504</c:v>
                </c:pt>
                <c:pt idx="4">
                  <c:v>0.1134331770520937</c:v>
                </c:pt>
                <c:pt idx="5">
                  <c:v>0.1369889864336242</c:v>
                </c:pt>
                <c:pt idx="6">
                  <c:v>0.13930013541705963</c:v>
                </c:pt>
                <c:pt idx="7">
                  <c:v>0.13813788048083889</c:v>
                </c:pt>
                <c:pt idx="8">
                  <c:v>0.16480055962956949</c:v>
                </c:pt>
                <c:pt idx="9">
                  <c:v>0.12704669431840909</c:v>
                </c:pt>
                <c:pt idx="10">
                  <c:v>0.13659282347393251</c:v>
                </c:pt>
                <c:pt idx="11">
                  <c:v>0.14225696917320263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793-45BA-AE7D-E099819A3F2B}"/>
            </c:ext>
          </c:extLst>
        </c:ser>
        <c:ser>
          <c:idx val="3"/>
          <c:order val="3"/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ERNC'!$B$30:$M$30</c:f>
              <c:numCache>
                <c:formatCode>0.0%</c:formatCode>
                <c:ptCount val="12"/>
                <c:pt idx="0">
                  <c:v>0.25806269859616526</c:v>
                </c:pt>
                <c:pt idx="1">
                  <c:v>0.23976581464263699</c:v>
                </c:pt>
                <c:pt idx="2">
                  <c:v>0.23684637998097352</c:v>
                </c:pt>
                <c:pt idx="3">
                  <c:v>0.20932631622012735</c:v>
                </c:pt>
                <c:pt idx="4">
                  <c:v>0.17057601171511258</c:v>
                </c:pt>
                <c:pt idx="5">
                  <c:v>0.1526475959289888</c:v>
                </c:pt>
                <c:pt idx="6">
                  <c:v>0.17855398302336734</c:v>
                </c:pt>
                <c:pt idx="7">
                  <c:v>0.1930873443149409</c:v>
                </c:pt>
                <c:pt idx="8">
                  <c:v>0.2311630436439345</c:v>
                </c:pt>
                <c:pt idx="9">
                  <c:v>0.22628708312564916</c:v>
                </c:pt>
                <c:pt idx="10">
                  <c:v>0.24117441456858665</c:v>
                </c:pt>
                <c:pt idx="11">
                  <c:v>0.27764387462535972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793-45BA-AE7D-E099819A3F2B}"/>
            </c:ext>
          </c:extLst>
        </c:ser>
        <c:ser>
          <c:idx val="6"/>
          <c:order val="4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ERNC'!$B$31:$M$31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72-4522-AC00-C828C054F6C9}"/>
            </c:ext>
          </c:extLst>
        </c:ser>
        <c:ser>
          <c:idx val="4"/>
          <c:order val="5"/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ERNC'!$B$32:$M$32</c:f>
              <c:numCache>
                <c:formatCode>0.0%</c:formatCode>
                <c:ptCount val="12"/>
                <c:pt idx="0">
                  <c:v>5.3877311916188976E-3</c:v>
                </c:pt>
                <c:pt idx="1">
                  <c:v>4.6519039630448468E-3</c:v>
                </c:pt>
                <c:pt idx="2">
                  <c:v>4.6510364624425806E-3</c:v>
                </c:pt>
                <c:pt idx="3">
                  <c:v>4.647409247801302E-3</c:v>
                </c:pt>
                <c:pt idx="4">
                  <c:v>3.9458383975623842E-3</c:v>
                </c:pt>
                <c:pt idx="5">
                  <c:v>3.7173126982462659E-3</c:v>
                </c:pt>
                <c:pt idx="6">
                  <c:v>3.6584821013834457E-3</c:v>
                </c:pt>
                <c:pt idx="7">
                  <c:v>3.1199634859840923E-3</c:v>
                </c:pt>
                <c:pt idx="8">
                  <c:v>2.6973705805441932E-3</c:v>
                </c:pt>
                <c:pt idx="9">
                  <c:v>2.4710316259043113E-3</c:v>
                </c:pt>
                <c:pt idx="10">
                  <c:v>2.1554697471179228E-3</c:v>
                </c:pt>
                <c:pt idx="11">
                  <c:v>2.0047970908121E-3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793-45BA-AE7D-E099819A3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784530303"/>
        <c:axId val="1907331759"/>
      </c:barChart>
      <c:lineChart>
        <c:grouping val="standard"/>
        <c:varyColors val="0"/>
        <c:ser>
          <c:idx val="5"/>
          <c:order val="6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40737F1-4E40-4CAC-B20D-3ABFFB5032D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BD7-4F4B-8869-714D73C340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29E2A4-8FC5-4D4B-BC5B-C2959DA7B94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D7-4F4B-8869-714D73C340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C91BB3-385E-47E7-BE5C-DD1E9A62123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D7-4F4B-8869-714D73C340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5AEEEA-87CB-4D33-AD04-99CE19357AC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D7-4F4B-8869-714D73C340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5BA220-BBF2-4A1A-8766-BC6C365A2FB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D7-4F4B-8869-714D73C340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200CC4-2075-4649-B92D-77E7C0F6550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D7-4F4B-8869-714D73C340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DD6CBEA-DA29-49A1-9528-5D8CFFB241F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D7-4F4B-8869-714D73C340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94D3C2E-BEF4-4C10-92F5-86AB206FBF6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BD7-4F4B-8869-714D73C3405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6AE093-7402-4C6A-97F1-04738D3CE34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BD7-4F4B-8869-714D73C3405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24E7877-E308-4C94-9B02-A86D3B5C9FE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BD7-4F4B-8869-714D73C3405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5362AF-5474-4293-BDFB-26B50C0B10A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BD7-4F4B-8869-714D73C3405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F3BC283-5BD7-44AC-8BAD-0BDC018BA1F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BD7-4F4B-8869-714D73C3405A}"/>
                </c:ext>
              </c:extLst>
            </c:dLbl>
            <c:spPr>
              <a:solidFill>
                <a:schemeClr val="accent2">
                  <a:lumMod val="20000"/>
                  <a:lumOff val="80000"/>
                  <a:alpha val="88000"/>
                </a:schemeClr>
              </a:solidFill>
              <a:ln>
                <a:noFill/>
              </a:ln>
              <a:effectLst>
                <a:softEdge rad="25400"/>
              </a:effectLst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ERNC'!$B$26:$M$26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ERNC'!$B$33:$M$33</c:f>
              <c:numCache>
                <c:formatCode>0.0%</c:formatCode>
                <c:ptCount val="12"/>
                <c:pt idx="0">
                  <c:v>0.44037103263198296</c:v>
                </c:pt>
                <c:pt idx="1">
                  <c:v>0.39496041013543981</c:v>
                </c:pt>
                <c:pt idx="2">
                  <c:v>0.41450083807936638</c:v>
                </c:pt>
                <c:pt idx="3">
                  <c:v>0.38027966837842003</c:v>
                </c:pt>
                <c:pt idx="4">
                  <c:v>0.33613001560173755</c:v>
                </c:pt>
                <c:pt idx="5">
                  <c:v>0.34841669076611093</c:v>
                </c:pt>
                <c:pt idx="6">
                  <c:v>0.370801023865174</c:v>
                </c:pt>
                <c:pt idx="7">
                  <c:v>0.38551704579446672</c:v>
                </c:pt>
                <c:pt idx="8">
                  <c:v>0.45432867817891154</c:v>
                </c:pt>
                <c:pt idx="9">
                  <c:v>0.41654812426424315</c:v>
                </c:pt>
                <c:pt idx="10">
                  <c:v>0.43661000613616752</c:v>
                </c:pt>
                <c:pt idx="11">
                  <c:v>0.47223677377299034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'Gx ERNC'!$B$34:$M$34</c15:f>
                <c15:dlblRangeCache>
                  <c:ptCount val="12"/>
                  <c:pt idx="0">
                    <c:v>3.251,3</c:v>
                  </c:pt>
                  <c:pt idx="1">
                    <c:v>2.782,0</c:v>
                  </c:pt>
                  <c:pt idx="2">
                    <c:v>3.028,5</c:v>
                  </c:pt>
                  <c:pt idx="3">
                    <c:v>2.593,5</c:v>
                  </c:pt>
                  <c:pt idx="4">
                    <c:v>2.534,6</c:v>
                  </c:pt>
                  <c:pt idx="5">
                    <c:v>2.520,3</c:v>
                  </c:pt>
                  <c:pt idx="6">
                    <c:v>2.721,8</c:v>
                  </c:pt>
                  <c:pt idx="7">
                    <c:v>2.759,0</c:v>
                  </c:pt>
                  <c:pt idx="8">
                    <c:v>3.037,1</c:v>
                  </c:pt>
                  <c:pt idx="9">
                    <c:v>2.862,4</c:v>
                  </c:pt>
                  <c:pt idx="10">
                    <c:v>2.967,6</c:v>
                  </c:pt>
                  <c:pt idx="11">
                    <c:v>3.466,7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BD7-4F4B-8869-714D73C3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30303"/>
        <c:axId val="1907331759"/>
      </c:lineChart>
      <c:catAx>
        <c:axId val="178453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7331759"/>
        <c:crosses val="autoZero"/>
        <c:auto val="1"/>
        <c:lblAlgn val="ctr"/>
        <c:lblOffset val="100"/>
        <c:noMultiLvlLbl val="0"/>
      </c:catAx>
      <c:valAx>
        <c:axId val="1907331759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8453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2853154416313E-2"/>
          <c:y val="0.14816888912767803"/>
          <c:w val="0.90063988016000152"/>
          <c:h val="0.750362488798149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'Retiros de Energía'!$A$4</c:f>
              <c:strCache>
                <c:ptCount val="1"/>
                <c:pt idx="0">
                  <c:v>Regulado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317DE95-1831-43DD-84E9-5E297234C2CB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9FFF38-06AE-42B4-9C36-A13BCA0B45F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F711D9-A6D2-47ED-9D3D-7221CE0AFCC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CBE1417-1356-4CCB-AF70-29758DB75FB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962B7E-5C7F-441F-ADF0-A9CD2803C07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208BA7-841A-4F12-A79C-F10C6FBAAB2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8961411-B6ED-47D4-9D33-BC6DD07F69C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930EE0-F473-47D0-A0D0-E5574D323DA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EED8536-C72A-4B19-9A6A-33E374BD277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A02A29-204C-4ED4-86CD-23500AAAD40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9B29F9C-EBE2-4E37-9422-3E27CF1B24F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EAE8173-D066-4C4C-A919-F16F04EA643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Energía'!$B$4:$M$4</c:f>
              <c:numCache>
                <c:formatCode>#,##0</c:formatCode>
                <c:ptCount val="12"/>
                <c:pt idx="0">
                  <c:v>2667.4355803500202</c:v>
                </c:pt>
                <c:pt idx="1">
                  <c:v>2522.8656837259655</c:v>
                </c:pt>
                <c:pt idx="2">
                  <c:v>2512.4577886645543</c:v>
                </c:pt>
                <c:pt idx="3">
                  <c:v>2375.1269341412585</c:v>
                </c:pt>
                <c:pt idx="4">
                  <c:v>2897.1630916328631</c:v>
                </c:pt>
                <c:pt idx="5">
                  <c:v>2822.0851676775656</c:v>
                </c:pt>
                <c:pt idx="6">
                  <c:v>2890.5776296491299</c:v>
                </c:pt>
                <c:pt idx="7">
                  <c:v>2694.9992342317755</c:v>
                </c:pt>
                <c:pt idx="8">
                  <c:v>2336.6863761878303</c:v>
                </c:pt>
                <c:pt idx="9">
                  <c:v>2362.838209654798</c:v>
                </c:pt>
                <c:pt idx="10">
                  <c:v>2337.9444242449404</c:v>
                </c:pt>
                <c:pt idx="11">
                  <c:v>2550.5846194815072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Energía'!$B$8:$M$8</c15:f>
                <c15:dlblRangeCache>
                  <c:ptCount val="12"/>
                  <c:pt idx="0">
                    <c:v>38,9%</c:v>
                  </c:pt>
                  <c:pt idx="1">
                    <c:v>38,9%</c:v>
                  </c:pt>
                  <c:pt idx="2">
                    <c:v>37,2%</c:v>
                  </c:pt>
                  <c:pt idx="3">
                    <c:v>37,8%</c:v>
                  </c:pt>
                  <c:pt idx="4">
                    <c:v>41,5%</c:v>
                  </c:pt>
                  <c:pt idx="5">
                    <c:v>41,8%</c:v>
                  </c:pt>
                  <c:pt idx="6">
                    <c:v>42,4%</c:v>
                  </c:pt>
                  <c:pt idx="7">
                    <c:v>40,3%</c:v>
                  </c:pt>
                  <c:pt idx="8">
                    <c:v>37,4%</c:v>
                  </c:pt>
                  <c:pt idx="9">
                    <c:v>36,5%</c:v>
                  </c:pt>
                  <c:pt idx="10">
                    <c:v>36,5%</c:v>
                  </c:pt>
                  <c:pt idx="11">
                    <c:v>36,8%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1B9-44AB-9408-383B4313590F}"/>
            </c:ext>
          </c:extLst>
        </c:ser>
        <c:ser>
          <c:idx val="0"/>
          <c:order val="1"/>
          <c:tx>
            <c:strRef>
              <c:f>'Retiros de Energía'!$A$3</c:f>
              <c:strCache>
                <c:ptCount val="1"/>
                <c:pt idx="0">
                  <c:v>Libre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9A948A-9259-4E6D-A1E1-82EFE31539D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6367DD-211C-4C9E-878C-6DF5A153973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1A605E-6342-431D-A9DB-6584DB64123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264AD5-CBBF-4604-A779-DC4ABE4F00B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18189B9-8C12-484C-8CEC-638739F4A50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01B20D2-0D19-4D0E-A09E-91A9BEAA81F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7070BDB-ED12-4472-A0F9-267D75B295A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D107DD-1499-485A-893C-2D2A2852D95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8CA38E-66AE-434E-8DC6-624BF2FB884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4EB86FF-6A3B-4B3F-8DB9-A9DD22E4E0A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F671919-A249-466F-97A8-DB727CD9285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F2D6C54-7EB8-40D3-899D-3AA39AB495C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Energía'!$B$3:$M$3</c:f>
              <c:numCache>
                <c:formatCode>#,##0</c:formatCode>
                <c:ptCount val="12"/>
                <c:pt idx="0">
                  <c:v>4190.4751645818205</c:v>
                </c:pt>
                <c:pt idx="1">
                  <c:v>3970.4887471852317</c:v>
                </c:pt>
                <c:pt idx="2">
                  <c:v>4234.0264628746654</c:v>
                </c:pt>
                <c:pt idx="3">
                  <c:v>3915.6884992164751</c:v>
                </c:pt>
                <c:pt idx="4">
                  <c:v>4084.7862469905872</c:v>
                </c:pt>
                <c:pt idx="5">
                  <c:v>3933.9873864297911</c:v>
                </c:pt>
                <c:pt idx="6">
                  <c:v>3927.6230652617332</c:v>
                </c:pt>
                <c:pt idx="7">
                  <c:v>3985.1391565935915</c:v>
                </c:pt>
                <c:pt idx="8">
                  <c:v>3917.0513715170569</c:v>
                </c:pt>
                <c:pt idx="9">
                  <c:v>4113.4806406240195</c:v>
                </c:pt>
                <c:pt idx="10">
                  <c:v>4070.1497421250519</c:v>
                </c:pt>
                <c:pt idx="11">
                  <c:v>4375.8596959720244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Energía'!$B$7:$M$7</c15:f>
                <c15:dlblRangeCache>
                  <c:ptCount val="12"/>
                  <c:pt idx="0">
                    <c:v>61,1%</c:v>
                  </c:pt>
                  <c:pt idx="1">
                    <c:v>61,1%</c:v>
                  </c:pt>
                  <c:pt idx="2">
                    <c:v>62,8%</c:v>
                  </c:pt>
                  <c:pt idx="3">
                    <c:v>62,2%</c:v>
                  </c:pt>
                  <c:pt idx="4">
                    <c:v>58,5%</c:v>
                  </c:pt>
                  <c:pt idx="5">
                    <c:v>58,2%</c:v>
                  </c:pt>
                  <c:pt idx="6">
                    <c:v>57,6%</c:v>
                  </c:pt>
                  <c:pt idx="7">
                    <c:v>59,7%</c:v>
                  </c:pt>
                  <c:pt idx="8">
                    <c:v>62,6%</c:v>
                  </c:pt>
                  <c:pt idx="9">
                    <c:v>63,5%</c:v>
                  </c:pt>
                  <c:pt idx="10">
                    <c:v>63,5%</c:v>
                  </c:pt>
                  <c:pt idx="11">
                    <c:v>63,2%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1B9-44AB-9408-383B4313590F}"/>
            </c:ext>
          </c:extLst>
        </c:ser>
        <c:ser>
          <c:idx val="2"/>
          <c:order val="2"/>
          <c:tx>
            <c:strRef>
              <c:f>'Retiros de Energía'!$A$9</c:f>
              <c:strCache>
                <c:ptCount val="1"/>
                <c:pt idx="0">
                  <c:v>Auxiliar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C85BC8-51AF-4962-BA20-423C9AABB85D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03B94B-5FF6-4849-B5F1-272D8525A9B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151A09-8541-470B-B2E9-67661250472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F4AF5F-3848-496E-BFEE-E5E648913BC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1B0C2AA-4451-4E97-83BF-60C3730B03A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43B6E99-F3D2-43C6-A8CE-7306F0815F4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542F89-4A62-4CB1-B8BA-33D31BDAADA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A3FD3EA-D4F6-4B17-A58D-E5AC4F1F26F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18B8967-31D0-4F73-8B89-5EBFAC7FC98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81BB85C-17BA-420F-8D42-E2359E12D36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B039150-7B5C-4FBA-98F0-DC1036EDCD2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6FC82A-8446-4969-A622-70A4DAE73EB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Energía'!$B$9:$M$9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Energía'!$B$5:$M$5</c15:f>
                <c15:dlblRangeCache>
                  <c:ptCount val="12"/>
                  <c:pt idx="0">
                    <c:v>6.858 </c:v>
                  </c:pt>
                  <c:pt idx="1">
                    <c:v>6.493 </c:v>
                  </c:pt>
                  <c:pt idx="2">
                    <c:v>6.746 </c:v>
                  </c:pt>
                  <c:pt idx="3">
                    <c:v>6.291 </c:v>
                  </c:pt>
                  <c:pt idx="4">
                    <c:v>6.982 </c:v>
                  </c:pt>
                  <c:pt idx="5">
                    <c:v>6.756 </c:v>
                  </c:pt>
                  <c:pt idx="6">
                    <c:v>6.818 </c:v>
                  </c:pt>
                  <c:pt idx="7">
                    <c:v>6.680 </c:v>
                  </c:pt>
                  <c:pt idx="8">
                    <c:v>6.254 </c:v>
                  </c:pt>
                  <c:pt idx="9">
                    <c:v>6.476 </c:v>
                  </c:pt>
                  <c:pt idx="10">
                    <c:v>6.408 </c:v>
                  </c:pt>
                  <c:pt idx="11">
                    <c:v>6.926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1B9-44AB-9408-383B431359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348311535"/>
        <c:axId val="1288099599"/>
      </c:barChart>
      <c:catAx>
        <c:axId val="134831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88099599"/>
        <c:crosses val="autoZero"/>
        <c:auto val="1"/>
        <c:lblAlgn val="ctr"/>
        <c:lblOffset val="100"/>
        <c:noMultiLvlLbl val="0"/>
      </c:catAx>
      <c:valAx>
        <c:axId val="12880995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[GWh]</a:t>
                </a:r>
              </a:p>
            </c:rich>
          </c:tx>
          <c:layout>
            <c:manualLayout>
              <c:xMode val="edge"/>
              <c:yMode val="edge"/>
              <c:x val="1.9488424259620184E-3"/>
              <c:y val="1.55672148943802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831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53329702969139E-3"/>
          <c:y val="9.8414756277950766E-2"/>
          <c:w val="0.98685332988609353"/>
          <c:h val="0.83943511441298846"/>
        </c:manualLayout>
      </c:layout>
      <c:ofPieChart>
        <c:ofPieType val="bar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2-4605-BAA2-FD3D7198DC2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2-4605-BAA2-FD3D7198DC29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2-4605-BAA2-FD3D7198DC29}"/>
              </c:ext>
            </c:extLst>
          </c:dPt>
          <c:dPt>
            <c:idx val="3"/>
            <c:bubble3D val="0"/>
            <c:spPr>
              <a:solidFill>
                <a:srgbClr val="669E4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2-4605-BAA2-FD3D7198DC29}"/>
              </c:ext>
            </c:extLst>
          </c:dPt>
          <c:dPt>
            <c:idx val="4"/>
            <c:bubble3D val="0"/>
            <c:spPr>
              <a:solidFill>
                <a:srgbClr val="F2B8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02-4605-BAA2-FD3D7198DC29}"/>
              </c:ext>
            </c:extLst>
          </c:dPt>
          <c:dPt>
            <c:idx val="5"/>
            <c:bubble3D val="0"/>
            <c:spPr>
              <a:solidFill>
                <a:srgbClr val="4051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02-4605-BAA2-FD3D7198DC29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02-4605-BAA2-FD3D7198DC29}"/>
              </c:ext>
            </c:extLst>
          </c:dPt>
          <c:dLbls>
            <c:dLbl>
              <c:idx val="0"/>
              <c:layout>
                <c:manualLayout>
                  <c:x val="0.14390613702828406"/>
                  <c:y val="-1.761581836836105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2-4605-BAA2-FD3D7198DC29}"/>
                </c:ext>
              </c:extLst>
            </c:dLbl>
            <c:dLbl>
              <c:idx val="1"/>
              <c:layout>
                <c:manualLayout>
                  <c:x val="6.276702281716727E-2"/>
                  <c:y val="-1.3949649006471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4487424260982"/>
                      <c:h val="0.145025038300596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02-4605-BAA2-FD3D7198DC29}"/>
                </c:ext>
              </c:extLst>
            </c:dLbl>
            <c:dLbl>
              <c:idx val="2"/>
              <c:layout>
                <c:manualLayout>
                  <c:x val="-5.7215822717191799E-2"/>
                  <c:y val="-0.1113857994068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2-4605-BAA2-FD3D7198DC29}"/>
                </c:ext>
              </c:extLst>
            </c:dLbl>
            <c:dLbl>
              <c:idx val="3"/>
              <c:layout>
                <c:manualLayout>
                  <c:x val="5.9259244957091353E-2"/>
                  <c:y val="1.85642999011487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2-4605-BAA2-FD3D7198DC29}"/>
                </c:ext>
              </c:extLst>
            </c:dLbl>
            <c:dLbl>
              <c:idx val="4"/>
              <c:layout>
                <c:manualLayout>
                  <c:x val="1.8390802527395729E-2"/>
                  <c:y val="8.9400224087073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2-4605-BAA2-FD3D7198DC29}"/>
                </c:ext>
              </c:extLst>
            </c:dLbl>
            <c:dLbl>
              <c:idx val="5"/>
              <c:layout>
                <c:manualLayout>
                  <c:x val="4.3462128689687796E-2"/>
                  <c:y val="5.22717398760661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2-4605-BAA2-FD3D7198DC29}"/>
                </c:ext>
              </c:extLst>
            </c:dLbl>
            <c:dLbl>
              <c:idx val="6"/>
              <c:layout>
                <c:manualLayout>
                  <c:x val="-0.16960404591167516"/>
                  <c:y val="-1.84162971165037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E26E11-04CC-4E9E-A370-412700A628D1}" type="PERCENTAG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/>
                      </a:pPr>
                      <a:t>[PORCENTAJE]</a:t>
                    </a:fld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 Libres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D02-4605-BAA2-FD3D7198DC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'Retiros de Energía'!$A$21:$A$27</c15:sqref>
                  </c15:fullRef>
                </c:ext>
              </c:extLst>
              <c:f>('Retiros de Energía'!$A$21,'Retiros de Energía'!$A$23:$A$27)</c:f>
              <c:strCache>
                <c:ptCount val="6"/>
                <c:pt idx="0">
                  <c:v>Regulados</c:v>
                </c:pt>
                <c:pt idx="1">
                  <c:v>Transporte</c:v>
                </c:pt>
                <c:pt idx="2">
                  <c:v>Energético</c:v>
                </c:pt>
                <c:pt idx="3">
                  <c:v>Industrial</c:v>
                </c:pt>
                <c:pt idx="4">
                  <c:v>Comercial, Público, Residencial</c:v>
                </c:pt>
                <c:pt idx="5">
                  <c:v>Minero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'Retiros de Energía'!$B$21:$B$27</c15:sqref>
                  </c15:fullRef>
                </c:ext>
              </c:extLst>
              <c:f>('Retiros de Energía'!$B$21,'Retiros de Energía'!$B$23:$B$27)</c:f>
              <c:numCache>
                <c:formatCode>#,##0_ ;\-#,##0\ </c:formatCode>
                <c:ptCount val="6"/>
                <c:pt idx="0">
                  <c:v>30967.598072975539</c:v>
                </c:pt>
                <c:pt idx="1">
                  <c:v>624.86809950117197</c:v>
                </c:pt>
                <c:pt idx="2">
                  <c:v>189.99767267610181</c:v>
                </c:pt>
                <c:pt idx="3">
                  <c:v>13727.576262777355</c:v>
                </c:pt>
                <c:pt idx="4">
                  <c:v>3691.463319300592</c:v>
                </c:pt>
                <c:pt idx="5">
                  <c:v>30487.996588997132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1D02-4605-BAA2-FD3D7198DC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Crucero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4101841188466731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CMg!$B$3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CMg!$B$4:$B$15</c:f>
              <c:numCache>
                <c:formatCode>0.0</c:formatCode>
                <c:ptCount val="12"/>
                <c:pt idx="0">
                  <c:v>41.995120967741961</c:v>
                </c:pt>
                <c:pt idx="1">
                  <c:v>53.664928160919565</c:v>
                </c:pt>
                <c:pt idx="2">
                  <c:v>50.391182795698903</c:v>
                </c:pt>
                <c:pt idx="3">
                  <c:v>57.17694444444448</c:v>
                </c:pt>
                <c:pt idx="4">
                  <c:v>78.917392473118213</c:v>
                </c:pt>
                <c:pt idx="5">
                  <c:v>54.170111111111105</c:v>
                </c:pt>
                <c:pt idx="6">
                  <c:v>45.935118763440883</c:v>
                </c:pt>
                <c:pt idx="7">
                  <c:v>43.596956014784979</c:v>
                </c:pt>
                <c:pt idx="8">
                  <c:v>48.411999288194423</c:v>
                </c:pt>
                <c:pt idx="9">
                  <c:v>53.174245651881733</c:v>
                </c:pt>
                <c:pt idx="10">
                  <c:v>39.873995253472216</c:v>
                </c:pt>
                <c:pt idx="11">
                  <c:v>37.727776827956994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980-9816-68444F73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CMg!$D$3</c:f>
              <c:strCache>
                <c:ptCount val="1"/>
                <c:pt idx="0">
                  <c:v>Var % c/r 2023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7-4950-9D77-E4AC234101D8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CMg!$D$4:$D$15</c:f>
              <c:numCache>
                <c:formatCode>#,##0.0%;[Red]\(#,##0.0%\)</c:formatCode>
                <c:ptCount val="12"/>
                <c:pt idx="0">
                  <c:v>0.34301487833286792</c:v>
                </c:pt>
                <c:pt idx="1">
                  <c:v>-0.11863260877248305</c:v>
                </c:pt>
                <c:pt idx="2">
                  <c:v>0.2496242300513265</c:v>
                </c:pt>
                <c:pt idx="3">
                  <c:v>0.54824541991106734</c:v>
                </c:pt>
                <c:pt idx="4">
                  <c:v>0.24085874909327631</c:v>
                </c:pt>
                <c:pt idx="5">
                  <c:v>1.8192424937836349</c:v>
                </c:pt>
                <c:pt idx="6">
                  <c:v>9.8460857720435779E-2</c:v>
                </c:pt>
                <c:pt idx="7">
                  <c:v>3.4624376856308148E-2</c:v>
                </c:pt>
                <c:pt idx="8">
                  <c:v>0.77375428092034615</c:v>
                </c:pt>
                <c:pt idx="9">
                  <c:v>0.71429009382633257</c:v>
                </c:pt>
                <c:pt idx="10">
                  <c:v>0.65267525699124462</c:v>
                </c:pt>
                <c:pt idx="11">
                  <c:v>0.13663557286110195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A-4980-9816-68444F73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Pan de Azúcar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2986526684164474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CMg!$E$4:$E$15</c:f>
              <c:numCache>
                <c:formatCode>0.0</c:formatCode>
                <c:ptCount val="12"/>
                <c:pt idx="0">
                  <c:v>39.533104838709725</c:v>
                </c:pt>
                <c:pt idx="1">
                  <c:v>51.075172413793091</c:v>
                </c:pt>
                <c:pt idx="2">
                  <c:v>48.60612903225806</c:v>
                </c:pt>
                <c:pt idx="3">
                  <c:v>54.963791666666573</c:v>
                </c:pt>
                <c:pt idx="4">
                  <c:v>81.001841397849461</c:v>
                </c:pt>
                <c:pt idx="5">
                  <c:v>52.171277777777796</c:v>
                </c:pt>
                <c:pt idx="6">
                  <c:v>44.996784768145211</c:v>
                </c:pt>
                <c:pt idx="7">
                  <c:v>43.576924606854789</c:v>
                </c:pt>
                <c:pt idx="8">
                  <c:v>41.31093431597219</c:v>
                </c:pt>
                <c:pt idx="9">
                  <c:v>48.277076152553747</c:v>
                </c:pt>
                <c:pt idx="10">
                  <c:v>32.925020812500009</c:v>
                </c:pt>
                <c:pt idx="11">
                  <c:v>35.037590107526881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5-4ADB-9788-3404EB71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CMg!$G$3</c:f>
              <c:strCache>
                <c:ptCount val="1"/>
                <c:pt idx="0">
                  <c:v>Var % c/r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9-40D8-8A94-2BF530415590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CMg!$G$4:$G$15</c:f>
              <c:numCache>
                <c:formatCode>#,##0.0%;[Red]\(#,##0.0%\)</c:formatCode>
                <c:ptCount val="12"/>
                <c:pt idx="0">
                  <c:v>0.24565192842595701</c:v>
                </c:pt>
                <c:pt idx="1">
                  <c:v>-0.19479765899979551</c:v>
                </c:pt>
                <c:pt idx="2">
                  <c:v>0.20742646876421333</c:v>
                </c:pt>
                <c:pt idx="3">
                  <c:v>0.54202376722253076</c:v>
                </c:pt>
                <c:pt idx="4">
                  <c:v>0.23451348712277564</c:v>
                </c:pt>
                <c:pt idx="5">
                  <c:v>1.8620340617267188</c:v>
                </c:pt>
                <c:pt idx="6">
                  <c:v>-1.7783289804112479E-2</c:v>
                </c:pt>
                <c:pt idx="7">
                  <c:v>2.4839346283835884E-2</c:v>
                </c:pt>
                <c:pt idx="8">
                  <c:v>0.56103154995153304</c:v>
                </c:pt>
                <c:pt idx="9">
                  <c:v>0.58500754903262098</c:v>
                </c:pt>
                <c:pt idx="10">
                  <c:v>0.49209459019105539</c:v>
                </c:pt>
                <c:pt idx="11">
                  <c:v>4.6394207898927231E-2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5-4ADB-9788-3404EB71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Quillota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3264304461942262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CMg!$H$3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CMg!$H$4:$H$15</c:f>
              <c:numCache>
                <c:formatCode>0.0</c:formatCode>
                <c:ptCount val="12"/>
                <c:pt idx="0">
                  <c:v>40.892137096774235</c:v>
                </c:pt>
                <c:pt idx="1">
                  <c:v>52.01270114942529</c:v>
                </c:pt>
                <c:pt idx="2">
                  <c:v>48.052674731182762</c:v>
                </c:pt>
                <c:pt idx="3">
                  <c:v>56.305458333333355</c:v>
                </c:pt>
                <c:pt idx="4">
                  <c:v>90.90942204301075</c:v>
                </c:pt>
                <c:pt idx="5">
                  <c:v>53.793902777777788</c:v>
                </c:pt>
                <c:pt idx="6">
                  <c:v>48.454268434139856</c:v>
                </c:pt>
                <c:pt idx="7">
                  <c:v>47.449733847446332</c:v>
                </c:pt>
                <c:pt idx="8">
                  <c:v>41.499490447916685</c:v>
                </c:pt>
                <c:pt idx="9">
                  <c:v>42.665593175403259</c:v>
                </c:pt>
                <c:pt idx="10">
                  <c:v>32.358503920138894</c:v>
                </c:pt>
                <c:pt idx="11">
                  <c:v>36.836404015457006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D35-8F40-B0C10D82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CMg!$J$3</c:f>
              <c:strCache>
                <c:ptCount val="1"/>
                <c:pt idx="0">
                  <c:v>Var % c/r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CMg!$J$4:$J$15</c:f>
              <c:numCache>
                <c:formatCode>#,##0.0%;[Red]\(#,##0.0%\)</c:formatCode>
                <c:ptCount val="12"/>
                <c:pt idx="0">
                  <c:v>0.15143274785533145</c:v>
                </c:pt>
                <c:pt idx="1">
                  <c:v>-0.22671818992231985</c:v>
                </c:pt>
                <c:pt idx="2">
                  <c:v>0.20354659961772725</c:v>
                </c:pt>
                <c:pt idx="3">
                  <c:v>0.58940678071220809</c:v>
                </c:pt>
                <c:pt idx="4">
                  <c:v>0.25230705871761017</c:v>
                </c:pt>
                <c:pt idx="5">
                  <c:v>1.9283020551234626</c:v>
                </c:pt>
                <c:pt idx="6">
                  <c:v>0.27123155832057688</c:v>
                </c:pt>
                <c:pt idx="7">
                  <c:v>1.7676795301420078E-3</c:v>
                </c:pt>
                <c:pt idx="8">
                  <c:v>0.55373072457293682</c:v>
                </c:pt>
                <c:pt idx="9">
                  <c:v>0.39315301790195645</c:v>
                </c:pt>
                <c:pt idx="10">
                  <c:v>0.34713632104956127</c:v>
                </c:pt>
                <c:pt idx="11">
                  <c:v>9.0635460605230644E-3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4-4D35-8F40-B0C10D82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Puerto Montt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4173053368328954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CMg!$K$3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CMg!$K$4:$K$15</c:f>
              <c:numCache>
                <c:formatCode>0.0</c:formatCode>
                <c:ptCount val="12"/>
                <c:pt idx="0">
                  <c:v>78.85223118279589</c:v>
                </c:pt>
                <c:pt idx="1">
                  <c:v>104.76311781609211</c:v>
                </c:pt>
                <c:pt idx="2">
                  <c:v>60.352661290322594</c:v>
                </c:pt>
                <c:pt idx="3">
                  <c:v>76.201138888888963</c:v>
                </c:pt>
                <c:pt idx="4">
                  <c:v>94.525255376344134</c:v>
                </c:pt>
                <c:pt idx="5">
                  <c:v>36.474222222222167</c:v>
                </c:pt>
                <c:pt idx="6">
                  <c:v>42.474048212365602</c:v>
                </c:pt>
                <c:pt idx="7">
                  <c:v>68.660377607526968</c:v>
                </c:pt>
                <c:pt idx="8">
                  <c:v>48.865322798611054</c:v>
                </c:pt>
                <c:pt idx="9">
                  <c:v>50.010032849462455</c:v>
                </c:pt>
                <c:pt idx="10">
                  <c:v>32.229377340277765</c:v>
                </c:pt>
                <c:pt idx="11">
                  <c:v>56.156183632392533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4CE3-AAF0-B5B1542D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CMg!$M$3</c:f>
              <c:strCache>
                <c:ptCount val="1"/>
                <c:pt idx="0">
                  <c:v>Var % c/r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CMg!$M$4:$M$15</c:f>
              <c:numCache>
                <c:formatCode>#,##0.0%;[Red]\(#,##0.0%\)</c:formatCode>
                <c:ptCount val="12"/>
                <c:pt idx="0">
                  <c:v>1.456808161285887</c:v>
                </c:pt>
                <c:pt idx="1">
                  <c:v>0.85765833712311768</c:v>
                </c:pt>
                <c:pt idx="2">
                  <c:v>0.27079696934093578</c:v>
                </c:pt>
                <c:pt idx="3">
                  <c:v>0.82112209498366839</c:v>
                </c:pt>
                <c:pt idx="4">
                  <c:v>0.7220910992861016</c:v>
                </c:pt>
                <c:pt idx="5">
                  <c:v>2.5876655139907037</c:v>
                </c:pt>
                <c:pt idx="6">
                  <c:v>0.90968214499410527</c:v>
                </c:pt>
                <c:pt idx="7">
                  <c:v>0.52176896180648291</c:v>
                </c:pt>
                <c:pt idx="8">
                  <c:v>1.937563193015448</c:v>
                </c:pt>
                <c:pt idx="9">
                  <c:v>-0.47350058030962094</c:v>
                </c:pt>
                <c:pt idx="10">
                  <c:v>-0.51937192788482966</c:v>
                </c:pt>
                <c:pt idx="11">
                  <c:v>-0.6086589008592358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D-4CE3-AAF0-B5B1542D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623746754968358E-2"/>
          <c:y val="0.10331338022892776"/>
          <c:w val="0.93621065975209172"/>
          <c:h val="0.81435815877435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'Costo Operación'!$O$3</c:f>
              <c:strCache>
                <c:ptCount val="1"/>
                <c:pt idx="0">
                  <c:v>Error de Estimación del Costo Operación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262937677983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2-4AB3-8DD0-0A5D8825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'Costo Operación'!$M$4:$M$15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'Costo Operación'!$O$4:$O$15</c:f>
              <c:numCache>
                <c:formatCode>\+#,##0.0%;[Red]\(#,##0.0%\)</c:formatCode>
                <c:ptCount val="12"/>
                <c:pt idx="0">
                  <c:v>0.13297942917764893</c:v>
                </c:pt>
                <c:pt idx="1">
                  <c:v>9.7916878662986262E-2</c:v>
                </c:pt>
                <c:pt idx="2">
                  <c:v>0.16154341334951394</c:v>
                </c:pt>
                <c:pt idx="3">
                  <c:v>0.13377611438833537</c:v>
                </c:pt>
                <c:pt idx="4">
                  <c:v>0.22839321445481753</c:v>
                </c:pt>
                <c:pt idx="5">
                  <c:v>0.14897315683721768</c:v>
                </c:pt>
                <c:pt idx="6">
                  <c:v>0.11386427953774736</c:v>
                </c:pt>
                <c:pt idx="7">
                  <c:v>9.6108097953382599E-2</c:v>
                </c:pt>
                <c:pt idx="8">
                  <c:v>0.15351044584189033</c:v>
                </c:pt>
                <c:pt idx="9">
                  <c:v>0.15135381216901056</c:v>
                </c:pt>
                <c:pt idx="10">
                  <c:v>0.19834425222934771</c:v>
                </c:pt>
                <c:pt idx="11">
                  <c:v>9.0990535104772619E-2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2-4AB3-8DD0-0A5D8825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3"/>
        <c:axId val="437760000"/>
        <c:axId val="435507136"/>
      </c:barChart>
      <c:lineChart>
        <c:grouping val="standard"/>
        <c:varyColors val="0"/>
        <c:ser>
          <c:idx val="0"/>
          <c:order val="1"/>
          <c:tx>
            <c:strRef>
              <c:f>'Costo Operación'!$N$3</c:f>
              <c:strCache>
                <c:ptCount val="1"/>
                <c:pt idx="0">
                  <c:v>[ Target 2024]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'Costo Operación'!$M$4:$M$15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'Costo Operación'!$N$4:$N$15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62-4AB3-8DD0-0A5D8825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61024"/>
        <c:axId val="435507712"/>
      </c:lineChart>
      <c:catAx>
        <c:axId val="4377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CL"/>
          </a:p>
        </c:txPr>
        <c:crossAx val="435507136"/>
        <c:crosses val="autoZero"/>
        <c:auto val="1"/>
        <c:lblAlgn val="ctr"/>
        <c:lblOffset val="100"/>
        <c:noMultiLvlLbl val="1"/>
      </c:catAx>
      <c:valAx>
        <c:axId val="43550713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  <a:tailEnd type="none" w="med" len="lg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tailEnd type="stealth"/>
          </a:ln>
        </c:spPr>
        <c:txPr>
          <a:bodyPr/>
          <a:lstStyle/>
          <a:p>
            <a:pPr>
              <a:defRPr sz="900"/>
            </a:pPr>
            <a:endParaRPr lang="es-CL"/>
          </a:p>
        </c:txPr>
        <c:crossAx val="437760000"/>
        <c:crosses val="autoZero"/>
        <c:crossBetween val="between"/>
      </c:valAx>
      <c:valAx>
        <c:axId val="435507712"/>
        <c:scaling>
          <c:orientation val="minMax"/>
          <c:max val="3.0000000000000008E-4"/>
          <c:min val="1.0000000000000003E-4"/>
        </c:scaling>
        <c:delete val="1"/>
        <c:axPos val="r"/>
        <c:numFmt formatCode="0%" sourceLinked="1"/>
        <c:majorTickMark val="out"/>
        <c:minorTickMark val="none"/>
        <c:tickLblPos val="nextTo"/>
        <c:crossAx val="437761024"/>
        <c:crosses val="max"/>
        <c:crossBetween val="between"/>
      </c:valAx>
      <c:catAx>
        <c:axId val="43776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507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3093373025E-2"/>
          <c:y val="4.1425946777433859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meses'!$K$26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meses'!$K$27:$K$37</c:f>
              <c:numCache>
                <c:formatCode>0%</c:formatCode>
                <c:ptCount val="11"/>
                <c:pt idx="0">
                  <c:v>0.25332379636140262</c:v>
                </c:pt>
                <c:pt idx="1">
                  <c:v>0.26827753366324897</c:v>
                </c:pt>
                <c:pt idx="2">
                  <c:v>0.28559456248316395</c:v>
                </c:pt>
                <c:pt idx="3">
                  <c:v>0.28674971778853853</c:v>
                </c:pt>
                <c:pt idx="4">
                  <c:v>0.28150365802882799</c:v>
                </c:pt>
                <c:pt idx="5">
                  <c:v>0.30194054788559527</c:v>
                </c:pt>
                <c:pt idx="6">
                  <c:v>0.31698589709615416</c:v>
                </c:pt>
                <c:pt idx="7">
                  <c:v>0.32220504546209711</c:v>
                </c:pt>
                <c:pt idx="8">
                  <c:v>0.3388951692775139</c:v>
                </c:pt>
                <c:pt idx="9">
                  <c:v>0.32350821164282845</c:v>
                </c:pt>
                <c:pt idx="10">
                  <c:v>0.31303132472659601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F-4A9C-9B70-1127E07B0DA4}"/>
            </c:ext>
          </c:extLst>
        </c:ser>
        <c:ser>
          <c:idx val="4"/>
          <c:order val="1"/>
          <c:tx>
            <c:strRef>
              <c:f>'Gx 12 meses'!$L$26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meses'!$L$27:$L$37</c:f>
              <c:numCache>
                <c:formatCode>0%</c:formatCode>
                <c:ptCount val="11"/>
                <c:pt idx="0">
                  <c:v>0.34159332088677674</c:v>
                </c:pt>
                <c:pt idx="1">
                  <c:v>0.32649523759999305</c:v>
                </c:pt>
                <c:pt idx="2">
                  <c:v>0.34705812693004912</c:v>
                </c:pt>
                <c:pt idx="3">
                  <c:v>0.35427730320207407</c:v>
                </c:pt>
                <c:pt idx="4">
                  <c:v>0.34092432143069568</c:v>
                </c:pt>
                <c:pt idx="5">
                  <c:v>0.27349122094001843</c:v>
                </c:pt>
                <c:pt idx="6">
                  <c:v>0.20809277014395408</c:v>
                </c:pt>
                <c:pt idx="7">
                  <c:v>0.19249516375647299</c:v>
                </c:pt>
                <c:pt idx="8">
                  <c:v>0.17397518111100474</c:v>
                </c:pt>
                <c:pt idx="9">
                  <c:v>0.16857346546322199</c:v>
                </c:pt>
                <c:pt idx="10">
                  <c:v>0.2021249677081747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F-4A9C-9B70-1127E07B0DA4}"/>
            </c:ext>
          </c:extLst>
        </c:ser>
        <c:ser>
          <c:idx val="1"/>
          <c:order val="2"/>
          <c:tx>
            <c:strRef>
              <c:f>'Gx 12 meses'!$M$26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meses'!$M$27:$M$37</c:f>
              <c:numCache>
                <c:formatCode>0%</c:formatCode>
                <c:ptCount val="11"/>
                <c:pt idx="0">
                  <c:v>0.12270499775046004</c:v>
                </c:pt>
                <c:pt idx="1">
                  <c:v>0.13743936859560477</c:v>
                </c:pt>
                <c:pt idx="2">
                  <c:v>0.14075157559676171</c:v>
                </c:pt>
                <c:pt idx="3">
                  <c:v>0.15066795651992559</c:v>
                </c:pt>
                <c:pt idx="4">
                  <c:v>0.15740560831664588</c:v>
                </c:pt>
                <c:pt idx="5">
                  <c:v>0.16389768094880361</c:v>
                </c:pt>
                <c:pt idx="6">
                  <c:v>0.17147793045424989</c:v>
                </c:pt>
                <c:pt idx="7">
                  <c:v>0.16645547699299704</c:v>
                </c:pt>
                <c:pt idx="8">
                  <c:v>0.15571759117004358</c:v>
                </c:pt>
                <c:pt idx="9">
                  <c:v>0.15490449345094201</c:v>
                </c:pt>
                <c:pt idx="10">
                  <c:v>0.15076937343922858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F-4A9C-9B70-1127E07B0DA4}"/>
            </c:ext>
          </c:extLst>
        </c:ser>
        <c:ser>
          <c:idx val="2"/>
          <c:order val="3"/>
          <c:tx>
            <c:strRef>
              <c:f>'Gx 12 meses'!$N$26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meses'!$N$27:$N$37</c:f>
              <c:numCache>
                <c:formatCode>0%</c:formatCode>
                <c:ptCount val="11"/>
                <c:pt idx="0">
                  <c:v>0.27911133741214006</c:v>
                </c:pt>
                <c:pt idx="1">
                  <c:v>0.26262967681547567</c:v>
                </c:pt>
                <c:pt idx="2">
                  <c:v>0.22038834572425381</c:v>
                </c:pt>
                <c:pt idx="3">
                  <c:v>0.20262042928433346</c:v>
                </c:pt>
                <c:pt idx="4">
                  <c:v>0.21653547990562497</c:v>
                </c:pt>
                <c:pt idx="5">
                  <c:v>0.25634499358898</c:v>
                </c:pt>
                <c:pt idx="6">
                  <c:v>0.29897316263302498</c:v>
                </c:pt>
                <c:pt idx="7">
                  <c:v>0.31451351754704571</c:v>
                </c:pt>
                <c:pt idx="8">
                  <c:v>0.32678870787713171</c:v>
                </c:pt>
                <c:pt idx="9">
                  <c:v>0.34740392127976927</c:v>
                </c:pt>
                <c:pt idx="10">
                  <c:v>0.33045367530652364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F-4A9C-9B70-1127E07B0DA4}"/>
            </c:ext>
          </c:extLst>
        </c:ser>
        <c:ser>
          <c:idx val="3"/>
          <c:order val="4"/>
          <c:tx>
            <c:strRef>
              <c:f>'Gx 12 meses'!$O$26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meses'!$O$27:$O$37</c:f>
              <c:numCache>
                <c:formatCode>0.0%</c:formatCode>
                <c:ptCount val="11"/>
                <c:pt idx="0">
                  <c:v>3.2665475892205281E-3</c:v>
                </c:pt>
                <c:pt idx="1">
                  <c:v>5.1581833256776699E-3</c:v>
                </c:pt>
                <c:pt idx="2">
                  <c:v>6.2073892657712581E-3</c:v>
                </c:pt>
                <c:pt idx="3">
                  <c:v>5.6845932051283752E-3</c:v>
                </c:pt>
                <c:pt idx="4">
                  <c:v>3.6309323182055491E-3</c:v>
                </c:pt>
                <c:pt idx="5">
                  <c:v>4.3255566366026139E-3</c:v>
                </c:pt>
                <c:pt idx="6">
                  <c:v>4.4702396726168494E-3</c:v>
                </c:pt>
                <c:pt idx="7">
                  <c:v>4.3307962413869812E-3</c:v>
                </c:pt>
                <c:pt idx="8">
                  <c:v>4.6233505643060186E-3</c:v>
                </c:pt>
                <c:pt idx="9">
                  <c:v>5.6099081632384673E-3</c:v>
                </c:pt>
                <c:pt idx="10">
                  <c:v>3.6206588194771065E-3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1F-4A9C-9B70-1127E07B0D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2443207267032"/>
          <c:y val="0.94697915534966781"/>
          <c:w val="0.67806767768641074"/>
          <c:h val="5.30208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2066098398E-2"/>
          <c:y val="3.2974517785110624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meses'!$K$26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meses'!$K$105:$K$115</c:f>
              <c:numCache>
                <c:formatCode>0%</c:formatCode>
                <c:ptCount val="11"/>
                <c:pt idx="0">
                  <c:v>0.28860747569222495</c:v>
                </c:pt>
                <c:pt idx="1">
                  <c:v>0.27573770681375986</c:v>
                </c:pt>
                <c:pt idx="2">
                  <c:v>0.33415822934447398</c:v>
                </c:pt>
                <c:pt idx="3">
                  <c:v>0.39527706712029659</c:v>
                </c:pt>
                <c:pt idx="4">
                  <c:v>0.42797687830944597</c:v>
                </c:pt>
                <c:pt idx="5">
                  <c:v>0.41972837857864409</c:v>
                </c:pt>
                <c:pt idx="6">
                  <c:v>0.39077123418501014</c:v>
                </c:pt>
                <c:pt idx="7">
                  <c:v>0.39736198181535831</c:v>
                </c:pt>
                <c:pt idx="8">
                  <c:v>0.39737094015157526</c:v>
                </c:pt>
                <c:pt idx="9">
                  <c:v>0.35435862112315275</c:v>
                </c:pt>
                <c:pt idx="10">
                  <c:v>0.35635073660705452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8-48A0-B3C6-1E1A31701459}"/>
            </c:ext>
          </c:extLst>
        </c:ser>
        <c:ser>
          <c:idx val="4"/>
          <c:order val="1"/>
          <c:tx>
            <c:strRef>
              <c:f>'Gx 12 meses'!$L$26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meses'!$L$105:$L$115</c:f>
              <c:numCache>
                <c:formatCode>0%</c:formatCode>
                <c:ptCount val="11"/>
                <c:pt idx="0">
                  <c:v>0.3045291525081586</c:v>
                </c:pt>
                <c:pt idx="1">
                  <c:v>0.31890876922142913</c:v>
                </c:pt>
                <c:pt idx="2">
                  <c:v>0.30131048046620268</c:v>
                </c:pt>
                <c:pt idx="3">
                  <c:v>0.25418514004045162</c:v>
                </c:pt>
                <c:pt idx="4">
                  <c:v>0.22304666441938031</c:v>
                </c:pt>
                <c:pt idx="5">
                  <c:v>0.19642043809117241</c:v>
                </c:pt>
                <c:pt idx="6">
                  <c:v>0.1687311563398968</c:v>
                </c:pt>
                <c:pt idx="7">
                  <c:v>0.141121941187416</c:v>
                </c:pt>
                <c:pt idx="8">
                  <c:v>0.13706767641294626</c:v>
                </c:pt>
                <c:pt idx="9">
                  <c:v>0.15238804875621378</c:v>
                </c:pt>
                <c:pt idx="10">
                  <c:v>0.16979376586149983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8-48A0-B3C6-1E1A31701459}"/>
            </c:ext>
          </c:extLst>
        </c:ser>
        <c:ser>
          <c:idx val="1"/>
          <c:order val="2"/>
          <c:tx>
            <c:strRef>
              <c:f>'Gx 12 meses'!$M$26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meses'!$M$105:$M$115</c:f>
              <c:numCache>
                <c:formatCode>0%</c:formatCode>
                <c:ptCount val="11"/>
                <c:pt idx="0">
                  <c:v>0.1230992833832386</c:v>
                </c:pt>
                <c:pt idx="1">
                  <c:v>0.13792884132256733</c:v>
                </c:pt>
                <c:pt idx="2">
                  <c:v>0.14048693546585192</c:v>
                </c:pt>
                <c:pt idx="3">
                  <c:v>0.14814417938036617</c:v>
                </c:pt>
                <c:pt idx="4">
                  <c:v>0.1508825408151353</c:v>
                </c:pt>
                <c:pt idx="5">
                  <c:v>0.15581862356544937</c:v>
                </c:pt>
                <c:pt idx="6">
                  <c:v>0.16396019008958529</c:v>
                </c:pt>
                <c:pt idx="7">
                  <c:v>0.15954162055684354</c:v>
                </c:pt>
                <c:pt idx="8">
                  <c:v>0.15265709786684495</c:v>
                </c:pt>
                <c:pt idx="9">
                  <c:v>0.15312269196318676</c:v>
                </c:pt>
                <c:pt idx="10">
                  <c:v>0.15132151119592591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8-48A0-B3C6-1E1A31701459}"/>
            </c:ext>
          </c:extLst>
        </c:ser>
        <c:ser>
          <c:idx val="2"/>
          <c:order val="3"/>
          <c:tx>
            <c:strRef>
              <c:f>'Gx 12 meses'!$N$26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meses'!$N$105:$N$115</c:f>
              <c:numCache>
                <c:formatCode>0%</c:formatCode>
                <c:ptCount val="11"/>
                <c:pt idx="0">
                  <c:v>0.28049389361773713</c:v>
                </c:pt>
                <c:pt idx="1">
                  <c:v>0.26223536656230234</c:v>
                </c:pt>
                <c:pt idx="2">
                  <c:v>0.21796740426659597</c:v>
                </c:pt>
                <c:pt idx="3">
                  <c:v>0.19688307861285645</c:v>
                </c:pt>
                <c:pt idx="4">
                  <c:v>0.19458788747653818</c:v>
                </c:pt>
                <c:pt idx="5">
                  <c:v>0.22381099347526667</c:v>
                </c:pt>
                <c:pt idx="6">
                  <c:v>0.27223605911273291</c:v>
                </c:pt>
                <c:pt idx="7">
                  <c:v>0.29783191727792768</c:v>
                </c:pt>
                <c:pt idx="8">
                  <c:v>0.30840404200604926</c:v>
                </c:pt>
                <c:pt idx="9">
                  <c:v>0.33468956413788764</c:v>
                </c:pt>
                <c:pt idx="10">
                  <c:v>0.31889945112447526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8-48A0-B3C6-1E1A31701459}"/>
            </c:ext>
          </c:extLst>
        </c:ser>
        <c:ser>
          <c:idx val="3"/>
          <c:order val="4"/>
          <c:tx>
            <c:strRef>
              <c:f>'Gx 12 meses'!$O$26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meses'!$I$27:$J$37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meses'!$O$105:$O$115</c:f>
              <c:numCache>
                <c:formatCode>0.0%</c:formatCode>
                <c:ptCount val="11"/>
                <c:pt idx="0">
                  <c:v>3.2701947986407839E-3</c:v>
                </c:pt>
                <c:pt idx="1">
                  <c:v>5.1893160799414868E-3</c:v>
                </c:pt>
                <c:pt idx="2">
                  <c:v>6.0769504568754752E-3</c:v>
                </c:pt>
                <c:pt idx="3">
                  <c:v>5.5105348460291722E-3</c:v>
                </c:pt>
                <c:pt idx="4">
                  <c:v>3.5060289795002886E-3</c:v>
                </c:pt>
                <c:pt idx="5">
                  <c:v>4.2215662894675692E-3</c:v>
                </c:pt>
                <c:pt idx="6">
                  <c:v>4.3013602727748103E-3</c:v>
                </c:pt>
                <c:pt idx="7">
                  <c:v>4.1425391624544099E-3</c:v>
                </c:pt>
                <c:pt idx="8">
                  <c:v>4.5002435625842571E-3</c:v>
                </c:pt>
                <c:pt idx="9">
                  <c:v>5.441074019559059E-3</c:v>
                </c:pt>
                <c:pt idx="10">
                  <c:v>3.6345352110445563E-3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8-48A0-B3C6-1E1A317014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2443207267032"/>
          <c:y val="0.94697915534966781"/>
          <c:w val="0.677668294538051"/>
          <c:h val="5.3020715010361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3093373025E-2"/>
          <c:y val="4.1425946777433859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meses'!$K$26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meses'!$I$68:$J$78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meses'!$K$68:$K$78</c:f>
              <c:numCache>
                <c:formatCode>0%</c:formatCode>
                <c:ptCount val="11"/>
                <c:pt idx="0">
                  <c:v>0.26426217670468471</c:v>
                </c:pt>
                <c:pt idx="1">
                  <c:v>0.26632434510406933</c:v>
                </c:pt>
                <c:pt idx="2">
                  <c:v>0.31314455083411685</c:v>
                </c:pt>
                <c:pt idx="3">
                  <c:v>0.33900529904035659</c:v>
                </c:pt>
                <c:pt idx="4">
                  <c:v>0.34753699590357684</c:v>
                </c:pt>
                <c:pt idx="5">
                  <c:v>0.36346460067763142</c:v>
                </c:pt>
                <c:pt idx="6">
                  <c:v>0.35926780022931454</c:v>
                </c:pt>
                <c:pt idx="7">
                  <c:v>0.40206264772111344</c:v>
                </c:pt>
                <c:pt idx="8">
                  <c:v>0.4043461631086116</c:v>
                </c:pt>
                <c:pt idx="9">
                  <c:v>0.36433974701026395</c:v>
                </c:pt>
                <c:pt idx="10">
                  <c:v>0.35710438563836111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6-47DB-BE07-11F85AC67847}"/>
            </c:ext>
          </c:extLst>
        </c:ser>
        <c:ser>
          <c:idx val="4"/>
          <c:order val="1"/>
          <c:tx>
            <c:strRef>
              <c:f>'Gx 12 meses'!$L$26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meses'!$I$68:$J$78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meses'!$L$68:$L$78</c:f>
              <c:numCache>
                <c:formatCode>0%</c:formatCode>
                <c:ptCount val="11"/>
                <c:pt idx="0">
                  <c:v>0.33070763245037577</c:v>
                </c:pt>
                <c:pt idx="1">
                  <c:v>0.32863303571686636</c:v>
                </c:pt>
                <c:pt idx="2">
                  <c:v>0.31987905174070952</c:v>
                </c:pt>
                <c:pt idx="3">
                  <c:v>0.30461134985513794</c:v>
                </c:pt>
                <c:pt idx="4">
                  <c:v>0.27627481690230121</c:v>
                </c:pt>
                <c:pt idx="5">
                  <c:v>0.2164120801764339</c:v>
                </c:pt>
                <c:pt idx="6">
                  <c:v>0.17081504292833991</c:v>
                </c:pt>
                <c:pt idx="7">
                  <c:v>0.13083271404544927</c:v>
                </c:pt>
                <c:pt idx="8">
                  <c:v>0.12672153673981115</c:v>
                </c:pt>
                <c:pt idx="9">
                  <c:v>0.14670501271226352</c:v>
                </c:pt>
                <c:pt idx="10">
                  <c:v>0.17065733091490901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6-47DB-BE07-11F85AC67847}"/>
            </c:ext>
          </c:extLst>
        </c:ser>
        <c:ser>
          <c:idx val="1"/>
          <c:order val="2"/>
          <c:tx>
            <c:strRef>
              <c:f>'Gx 12 meses'!$M$26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meses'!$I$68:$J$78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meses'!$M$68:$M$78</c:f>
              <c:numCache>
                <c:formatCode>0%</c:formatCode>
                <c:ptCount val="11"/>
                <c:pt idx="0">
                  <c:v>0.12283537973643301</c:v>
                </c:pt>
                <c:pt idx="1">
                  <c:v>0.13808960866662232</c:v>
                </c:pt>
                <c:pt idx="2">
                  <c:v>0.1402581580328244</c:v>
                </c:pt>
                <c:pt idx="3">
                  <c:v>0.14998869107240934</c:v>
                </c:pt>
                <c:pt idx="4">
                  <c:v>0.1569503173341292</c:v>
                </c:pt>
                <c:pt idx="5">
                  <c:v>0.16254472557014091</c:v>
                </c:pt>
                <c:pt idx="6">
                  <c:v>0.16883903343431031</c:v>
                </c:pt>
                <c:pt idx="7">
                  <c:v>0.16230883560840151</c:v>
                </c:pt>
                <c:pt idx="8">
                  <c:v>0.15249394398719396</c:v>
                </c:pt>
                <c:pt idx="9">
                  <c:v>0.15242160770896773</c:v>
                </c:pt>
                <c:pt idx="10">
                  <c:v>0.15277392748423149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6-47DB-BE07-11F85AC67847}"/>
            </c:ext>
          </c:extLst>
        </c:ser>
        <c:ser>
          <c:idx val="2"/>
          <c:order val="3"/>
          <c:tx>
            <c:strRef>
              <c:f>'Gx 12 meses'!$N$26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meses'!$I$68:$J$78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meses'!$N$68:$N$78</c:f>
              <c:numCache>
                <c:formatCode>0%</c:formatCode>
                <c:ptCount val="11"/>
                <c:pt idx="0">
                  <c:v>0.27892918825561308</c:v>
                </c:pt>
                <c:pt idx="1">
                  <c:v>0.26181096103430657</c:v>
                </c:pt>
                <c:pt idx="2">
                  <c:v>0.22055003402968631</c:v>
                </c:pt>
                <c:pt idx="3">
                  <c:v>0.20074019623681991</c:v>
                </c:pt>
                <c:pt idx="4">
                  <c:v>0.21564722692493601</c:v>
                </c:pt>
                <c:pt idx="5">
                  <c:v>0.25326540743332837</c:v>
                </c:pt>
                <c:pt idx="6">
                  <c:v>0.29665111593593541</c:v>
                </c:pt>
                <c:pt idx="7">
                  <c:v>0.30056462292352309</c:v>
                </c:pt>
                <c:pt idx="8">
                  <c:v>0.31197603093878795</c:v>
                </c:pt>
                <c:pt idx="9">
                  <c:v>0.3311923893823826</c:v>
                </c:pt>
                <c:pt idx="10">
                  <c:v>0.31579183596957405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B6-47DB-BE07-11F85AC67847}"/>
            </c:ext>
          </c:extLst>
        </c:ser>
        <c:ser>
          <c:idx val="3"/>
          <c:order val="4"/>
          <c:tx>
            <c:strRef>
              <c:f>'Gx 12 meses'!$O$26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'Gx 12 meses'!$I$68:$J$78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'Gx 12 meses'!$O$68:$O$78</c:f>
              <c:numCache>
                <c:formatCode>0.0%</c:formatCode>
                <c:ptCount val="11"/>
                <c:pt idx="0">
                  <c:v>3.265622852893391E-3</c:v>
                </c:pt>
                <c:pt idx="1">
                  <c:v>5.1420494781354497E-3</c:v>
                </c:pt>
                <c:pt idx="2">
                  <c:v>6.1682053626629426E-3</c:v>
                </c:pt>
                <c:pt idx="3">
                  <c:v>5.6544637952760969E-3</c:v>
                </c:pt>
                <c:pt idx="4">
                  <c:v>3.5906429350567714E-3</c:v>
                </c:pt>
                <c:pt idx="5">
                  <c:v>4.3131861424653565E-3</c:v>
                </c:pt>
                <c:pt idx="6">
                  <c:v>4.4270074720998082E-3</c:v>
                </c:pt>
                <c:pt idx="7">
                  <c:v>4.2311797015125545E-3</c:v>
                </c:pt>
                <c:pt idx="8">
                  <c:v>4.4623252255953354E-3</c:v>
                </c:pt>
                <c:pt idx="9">
                  <c:v>5.341243186122187E-3</c:v>
                </c:pt>
                <c:pt idx="10">
                  <c:v>3.6725199929242623E-3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B6-47DB-BE07-11F85AC678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2443207267032"/>
          <c:y val="0.94697915534966781"/>
          <c:w val="0.67806767768641074"/>
          <c:h val="5.30208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Esperado Pan de Azucar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037567006319596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meses'!$S$30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meses'!$T$30:$AD$30</c:f>
              <c:numCache>
                <c:formatCode>0.00</c:formatCode>
                <c:ptCount val="11"/>
                <c:pt idx="0">
                  <c:v>86.57</c:v>
                </c:pt>
                <c:pt idx="1">
                  <c:v>82.49</c:v>
                </c:pt>
                <c:pt idx="2">
                  <c:v>78.16</c:v>
                </c:pt>
                <c:pt idx="3">
                  <c:v>77.91</c:v>
                </c:pt>
                <c:pt idx="4">
                  <c:v>71.69</c:v>
                </c:pt>
                <c:pt idx="5">
                  <c:v>66.930000000000007</c:v>
                </c:pt>
                <c:pt idx="6">
                  <c:v>64.95</c:v>
                </c:pt>
                <c:pt idx="7">
                  <c:v>63.78</c:v>
                </c:pt>
                <c:pt idx="8">
                  <c:v>62.05</c:v>
                </c:pt>
                <c:pt idx="9">
                  <c:v>62.45</c:v>
                </c:pt>
                <c:pt idx="10">
                  <c:v>77.09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9-4203-A4C6-BC5019BC97E4}"/>
            </c:ext>
          </c:extLst>
        </c:ser>
        <c:ser>
          <c:idx val="1"/>
          <c:order val="1"/>
          <c:tx>
            <c:strRef>
              <c:f>'CMg 12 meses'!$S$31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meses'!$T$31:$AD$31</c:f>
              <c:numCache>
                <c:formatCode>0.00</c:formatCode>
                <c:ptCount val="11"/>
                <c:pt idx="0">
                  <c:v>61.127166666666675</c:v>
                </c:pt>
                <c:pt idx="1">
                  <c:v>57.747000000000021</c:v>
                </c:pt>
                <c:pt idx="2">
                  <c:v>57.319833333333335</c:v>
                </c:pt>
                <c:pt idx="3">
                  <c:v>57.084666666666642</c:v>
                </c:pt>
                <c:pt idx="4">
                  <c:v>51.303999999999995</c:v>
                </c:pt>
                <c:pt idx="5">
                  <c:v>47.51283333333334</c:v>
                </c:pt>
                <c:pt idx="6">
                  <c:v>40.947333333333333</c:v>
                </c:pt>
                <c:pt idx="7">
                  <c:v>36.485593220338991</c:v>
                </c:pt>
                <c:pt idx="8">
                  <c:v>43.991020408163266</c:v>
                </c:pt>
                <c:pt idx="9">
                  <c:v>40.070363636363638</c:v>
                </c:pt>
                <c:pt idx="10">
                  <c:v>58.621249999999996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203-A4C6-BC5019BC97E4}"/>
            </c:ext>
          </c:extLst>
        </c:ser>
        <c:ser>
          <c:idx val="2"/>
          <c:order val="2"/>
          <c:tx>
            <c:strRef>
              <c:f>'CMg 12 meses'!$S$32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meses'!$T$32:$AD$32</c:f>
              <c:numCache>
                <c:formatCode>0.00</c:formatCode>
                <c:ptCount val="11"/>
                <c:pt idx="0">
                  <c:v>6.12</c:v>
                </c:pt>
                <c:pt idx="1">
                  <c:v>16.2</c:v>
                </c:pt>
                <c:pt idx="2">
                  <c:v>17.53</c:v>
                </c:pt>
                <c:pt idx="3">
                  <c:v>16.78</c:v>
                </c:pt>
                <c:pt idx="4">
                  <c:v>12.15</c:v>
                </c:pt>
                <c:pt idx="5">
                  <c:v>7.68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0.05</c:v>
                </c:pt>
                <c:pt idx="10">
                  <c:v>33.06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9-4203-A4C6-BC5019BC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8.991199052865253E-4"/>
              <c:y val="2.585641339426456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none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157638888888899E-2"/>
          <c:y val="0.91395354999722966"/>
          <c:w val="0.88219166666666671"/>
          <c:h val="8.604645000277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Esperado Quillota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886427377044831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meses'!$S$36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meses'!$T$36:$AD$36</c:f>
              <c:numCache>
                <c:formatCode>0.00</c:formatCode>
                <c:ptCount val="11"/>
                <c:pt idx="0">
                  <c:v>83</c:v>
                </c:pt>
                <c:pt idx="1">
                  <c:v>78.48</c:v>
                </c:pt>
                <c:pt idx="2">
                  <c:v>77.62</c:v>
                </c:pt>
                <c:pt idx="3">
                  <c:v>77.45</c:v>
                </c:pt>
                <c:pt idx="4">
                  <c:v>72.94</c:v>
                </c:pt>
                <c:pt idx="5">
                  <c:v>66.58</c:v>
                </c:pt>
                <c:pt idx="6">
                  <c:v>62.23</c:v>
                </c:pt>
                <c:pt idx="7">
                  <c:v>62.91</c:v>
                </c:pt>
                <c:pt idx="8">
                  <c:v>61</c:v>
                </c:pt>
                <c:pt idx="9">
                  <c:v>59.46</c:v>
                </c:pt>
                <c:pt idx="10">
                  <c:v>73.13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F-4D90-A8E2-E23D4B7E8470}"/>
            </c:ext>
          </c:extLst>
        </c:ser>
        <c:ser>
          <c:idx val="1"/>
          <c:order val="1"/>
          <c:tx>
            <c:strRef>
              <c:f>'CMg 12 meses'!$S$37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meses'!$T$37:$AD$37</c:f>
              <c:numCache>
                <c:formatCode>0.00</c:formatCode>
                <c:ptCount val="11"/>
                <c:pt idx="0">
                  <c:v>58.966999999999977</c:v>
                </c:pt>
                <c:pt idx="1">
                  <c:v>56.20500000000002</c:v>
                </c:pt>
                <c:pt idx="2">
                  <c:v>55.952666666666666</c:v>
                </c:pt>
                <c:pt idx="3">
                  <c:v>55.482333333333351</c:v>
                </c:pt>
                <c:pt idx="4">
                  <c:v>50.307833333333328</c:v>
                </c:pt>
                <c:pt idx="5">
                  <c:v>47.267499999999998</c:v>
                </c:pt>
                <c:pt idx="6">
                  <c:v>39.426500000000011</c:v>
                </c:pt>
                <c:pt idx="7">
                  <c:v>35.318983050847457</c:v>
                </c:pt>
                <c:pt idx="8">
                  <c:v>42.031836734693883</c:v>
                </c:pt>
                <c:pt idx="9">
                  <c:v>38.353454545454547</c:v>
                </c:pt>
                <c:pt idx="10">
                  <c:v>56.412708333333349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F-4D90-A8E2-E23D4B7E8470}"/>
            </c:ext>
          </c:extLst>
        </c:ser>
        <c:ser>
          <c:idx val="2"/>
          <c:order val="2"/>
          <c:tx>
            <c:strRef>
              <c:f>'CMg 12 meses'!$S$38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meses'!$T$38:$AD$38</c:f>
              <c:numCache>
                <c:formatCode>0.00</c:formatCode>
                <c:ptCount val="11"/>
                <c:pt idx="0">
                  <c:v>6.2</c:v>
                </c:pt>
                <c:pt idx="1">
                  <c:v>16.510000000000002</c:v>
                </c:pt>
                <c:pt idx="2">
                  <c:v>18.03</c:v>
                </c:pt>
                <c:pt idx="3">
                  <c:v>17.170000000000002</c:v>
                </c:pt>
                <c:pt idx="4">
                  <c:v>12.38</c:v>
                </c:pt>
                <c:pt idx="5">
                  <c:v>7.62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0.05</c:v>
                </c:pt>
                <c:pt idx="10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F-4D90-A8E2-E23D4B7E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2.585713503871379E-4"/>
              <c:y val="3.86518520463599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none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3611111111109"/>
          <c:y val="0.90063449746734214"/>
          <c:w val="0.70332749999999999"/>
          <c:h val="9.936550253265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Esperado Puerto Montt</a:t>
            </a:r>
          </a:p>
        </c:rich>
      </c:tx>
      <c:layout>
        <c:manualLayout>
          <c:xMode val="edge"/>
          <c:yMode val="edge"/>
          <c:x val="0.32157476851851852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728417989515275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meses'!$S$42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meses'!$T$42:$AD$42</c:f>
              <c:numCache>
                <c:formatCode>0.00</c:formatCode>
                <c:ptCount val="11"/>
                <c:pt idx="0">
                  <c:v>242.88</c:v>
                </c:pt>
                <c:pt idx="1">
                  <c:v>195.79</c:v>
                </c:pt>
                <c:pt idx="2">
                  <c:v>151.03</c:v>
                </c:pt>
                <c:pt idx="3">
                  <c:v>65.260000000000005</c:v>
                </c:pt>
                <c:pt idx="4">
                  <c:v>148.30000000000001</c:v>
                </c:pt>
                <c:pt idx="5">
                  <c:v>115.84</c:v>
                </c:pt>
                <c:pt idx="6">
                  <c:v>51.18</c:v>
                </c:pt>
                <c:pt idx="7">
                  <c:v>56.37</c:v>
                </c:pt>
                <c:pt idx="8">
                  <c:v>111.19</c:v>
                </c:pt>
                <c:pt idx="9">
                  <c:v>110.39</c:v>
                </c:pt>
                <c:pt idx="10">
                  <c:v>72.36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D-4B3A-8948-C12518D71FF2}"/>
            </c:ext>
          </c:extLst>
        </c:ser>
        <c:ser>
          <c:idx val="1"/>
          <c:order val="1"/>
          <c:tx>
            <c:strRef>
              <c:f>'CMg 12 meses'!$S$43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meses'!$T$43:$AD$43</c:f>
              <c:numCache>
                <c:formatCode>0.00</c:formatCode>
                <c:ptCount val="11"/>
                <c:pt idx="0">
                  <c:v>158.75233333333333</c:v>
                </c:pt>
                <c:pt idx="1">
                  <c:v>98.736500000000021</c:v>
                </c:pt>
                <c:pt idx="2">
                  <c:v>55.151833333333336</c:v>
                </c:pt>
                <c:pt idx="3">
                  <c:v>43.84864406779662</c:v>
                </c:pt>
                <c:pt idx="4">
                  <c:v>50.346949152542386</c:v>
                </c:pt>
                <c:pt idx="5">
                  <c:v>39.762500000000017</c:v>
                </c:pt>
                <c:pt idx="6">
                  <c:v>34.911833333333341</c:v>
                </c:pt>
                <c:pt idx="7">
                  <c:v>36.481666666666662</c:v>
                </c:pt>
                <c:pt idx="8">
                  <c:v>47.567166666666679</c:v>
                </c:pt>
                <c:pt idx="9">
                  <c:v>54.640999999999991</c:v>
                </c:pt>
                <c:pt idx="10">
                  <c:v>56.69233333333333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D-4B3A-8948-C12518D71FF2}"/>
            </c:ext>
          </c:extLst>
        </c:ser>
        <c:ser>
          <c:idx val="2"/>
          <c:order val="2"/>
          <c:tx>
            <c:strRef>
              <c:f>'CMg 12 meses'!$S$44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meses'!$T$44:$AD$44</c:f>
              <c:numCache>
                <c:formatCode>0.00</c:formatCode>
                <c:ptCount val="11"/>
                <c:pt idx="0">
                  <c:v>61.17</c:v>
                </c:pt>
                <c:pt idx="1">
                  <c:v>46.26</c:v>
                </c:pt>
                <c:pt idx="2">
                  <c:v>26.97</c:v>
                </c:pt>
                <c:pt idx="3">
                  <c:v>0.72</c:v>
                </c:pt>
                <c:pt idx="4">
                  <c:v>5.27</c:v>
                </c:pt>
                <c:pt idx="5">
                  <c:v>5.7</c:v>
                </c:pt>
                <c:pt idx="6">
                  <c:v>0.02</c:v>
                </c:pt>
                <c:pt idx="7">
                  <c:v>11.05</c:v>
                </c:pt>
                <c:pt idx="8">
                  <c:v>9.17</c:v>
                </c:pt>
                <c:pt idx="9">
                  <c:v>36</c:v>
                </c:pt>
                <c:pt idx="10">
                  <c:v>39.869999999999997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D-4B3A-8948-C12518D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2.8781949535648253E-4"/>
              <c:y val="9.46081877618872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none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3611111111109"/>
          <c:y val="0.90048800872936641"/>
          <c:w val="0.70332749999999999"/>
          <c:h val="9.9511991270633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 sz="1100">
                <a:solidFill>
                  <a:sysClr val="windowText" lastClr="000000"/>
                </a:solidFill>
              </a:rPr>
              <a:t>CMg Esperado Crucero</a:t>
            </a:r>
          </a:p>
        </c:rich>
      </c:tx>
      <c:layout>
        <c:manualLayout>
          <c:xMode val="edge"/>
          <c:yMode val="edge"/>
          <c:x val="0.29341499330655951"/>
          <c:y val="3.410199004975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18768406961178"/>
          <c:y val="0.18244402985074626"/>
          <c:w val="0.85136947791164663"/>
          <c:h val="0.49122761194029851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meses'!$S$24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meses'!$U$24:$AE$24</c:f>
              <c:numCache>
                <c:formatCode>0.00</c:formatCode>
                <c:ptCount val="11"/>
                <c:pt idx="0">
                  <c:v>92.34</c:v>
                </c:pt>
                <c:pt idx="1">
                  <c:v>81.99</c:v>
                </c:pt>
                <c:pt idx="2">
                  <c:v>81.95</c:v>
                </c:pt>
                <c:pt idx="3">
                  <c:v>78.03</c:v>
                </c:pt>
                <c:pt idx="4">
                  <c:v>78.36</c:v>
                </c:pt>
                <c:pt idx="5">
                  <c:v>83.22</c:v>
                </c:pt>
                <c:pt idx="6">
                  <c:v>79.599999999999994</c:v>
                </c:pt>
                <c:pt idx="7">
                  <c:v>78.73</c:v>
                </c:pt>
                <c:pt idx="8">
                  <c:v>79.239999999999995</c:v>
                </c:pt>
                <c:pt idx="9">
                  <c:v>97.92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1-4990-AA50-E82BEF539D03}"/>
            </c:ext>
          </c:extLst>
        </c:ser>
        <c:ser>
          <c:idx val="1"/>
          <c:order val="1"/>
          <c:tx>
            <c:strRef>
              <c:f>'CMg 12 meses'!$S$25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meses'!$U$25:$AE$25</c:f>
              <c:numCache>
                <c:formatCode>0.00</c:formatCode>
                <c:ptCount val="11"/>
                <c:pt idx="0">
                  <c:v>60.604999999999997</c:v>
                </c:pt>
                <c:pt idx="1">
                  <c:v>56.23116666666666</c:v>
                </c:pt>
                <c:pt idx="2">
                  <c:v>57.778333333333329</c:v>
                </c:pt>
                <c:pt idx="3">
                  <c:v>53.699499999999979</c:v>
                </c:pt>
                <c:pt idx="4">
                  <c:v>50.504666666666644</c:v>
                </c:pt>
                <c:pt idx="5">
                  <c:v>49.385500000000008</c:v>
                </c:pt>
                <c:pt idx="6">
                  <c:v>46.787758620689672</c:v>
                </c:pt>
                <c:pt idx="7">
                  <c:v>56.76061224489797</c:v>
                </c:pt>
                <c:pt idx="8">
                  <c:v>48.930892857142851</c:v>
                </c:pt>
                <c:pt idx="9">
                  <c:v>71.150208333333353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1-4990-AA50-E82BEF539D03}"/>
            </c:ext>
          </c:extLst>
        </c:ser>
        <c:ser>
          <c:idx val="2"/>
          <c:order val="2"/>
          <c:tx>
            <c:strRef>
              <c:f>'CMg 12 meses'!$S$26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meses'!$U$26:$AE$26</c:f>
              <c:numCache>
                <c:formatCode>0.00</c:formatCode>
                <c:ptCount val="11"/>
                <c:pt idx="0">
                  <c:v>12</c:v>
                </c:pt>
                <c:pt idx="1">
                  <c:v>12.99</c:v>
                </c:pt>
                <c:pt idx="2">
                  <c:v>15.72</c:v>
                </c:pt>
                <c:pt idx="3">
                  <c:v>12.77</c:v>
                </c:pt>
                <c:pt idx="4">
                  <c:v>9.14</c:v>
                </c:pt>
                <c:pt idx="5">
                  <c:v>0.03</c:v>
                </c:pt>
                <c:pt idx="6">
                  <c:v>0.01</c:v>
                </c:pt>
                <c:pt idx="7">
                  <c:v>0.01</c:v>
                </c:pt>
                <c:pt idx="8">
                  <c:v>0.12</c:v>
                </c:pt>
                <c:pt idx="9">
                  <c:v>42.66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1-4990-AA50-E82BEF53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USD/MWh</a:t>
                </a:r>
              </a:p>
            </c:rich>
          </c:tx>
          <c:layout>
            <c:manualLayout>
              <c:xMode val="edge"/>
              <c:yMode val="edge"/>
              <c:x val="2.0759172558189622E-2"/>
              <c:y val="3.49851261682399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 sz="1100">
                <a:solidFill>
                  <a:sysClr val="windowText" lastClr="000000"/>
                </a:solidFill>
              </a:rPr>
              <a:t>CMg Esperado Quillota</a:t>
            </a:r>
          </a:p>
        </c:rich>
      </c:tx>
      <c:layout>
        <c:manualLayout>
          <c:xMode val="edge"/>
          <c:yMode val="edge"/>
          <c:x val="0.30119891443167307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68326947637292"/>
          <c:y val="0.18244402985074626"/>
          <c:w val="0.8397126436781609"/>
          <c:h val="0.50175829187396359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meses'!$S$42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meses'!$U$42:$AE$42</c:f>
              <c:numCache>
                <c:formatCode>0.00</c:formatCode>
                <c:ptCount val="11"/>
                <c:pt idx="0">
                  <c:v>195.79</c:v>
                </c:pt>
                <c:pt idx="1">
                  <c:v>151.03</c:v>
                </c:pt>
                <c:pt idx="2">
                  <c:v>65.260000000000005</c:v>
                </c:pt>
                <c:pt idx="3">
                  <c:v>148.30000000000001</c:v>
                </c:pt>
                <c:pt idx="4">
                  <c:v>115.84</c:v>
                </c:pt>
                <c:pt idx="5">
                  <c:v>51.18</c:v>
                </c:pt>
                <c:pt idx="6">
                  <c:v>56.37</c:v>
                </c:pt>
                <c:pt idx="7">
                  <c:v>111.19</c:v>
                </c:pt>
                <c:pt idx="8">
                  <c:v>110.39</c:v>
                </c:pt>
                <c:pt idx="9">
                  <c:v>72.36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3-4724-8052-C787603F7DFD}"/>
            </c:ext>
          </c:extLst>
        </c:ser>
        <c:ser>
          <c:idx val="1"/>
          <c:order val="1"/>
          <c:tx>
            <c:strRef>
              <c:f>'CMg 12 meses'!$S$43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meses'!$U$43:$AE$43</c:f>
              <c:numCache>
                <c:formatCode>0.00</c:formatCode>
                <c:ptCount val="11"/>
                <c:pt idx="0">
                  <c:v>98.736500000000021</c:v>
                </c:pt>
                <c:pt idx="1">
                  <c:v>55.151833333333336</c:v>
                </c:pt>
                <c:pt idx="2">
                  <c:v>43.84864406779662</c:v>
                </c:pt>
                <c:pt idx="3">
                  <c:v>50.346949152542386</c:v>
                </c:pt>
                <c:pt idx="4">
                  <c:v>39.762500000000017</c:v>
                </c:pt>
                <c:pt idx="5">
                  <c:v>34.911833333333341</c:v>
                </c:pt>
                <c:pt idx="6">
                  <c:v>36.481666666666662</c:v>
                </c:pt>
                <c:pt idx="7">
                  <c:v>47.567166666666679</c:v>
                </c:pt>
                <c:pt idx="8">
                  <c:v>54.640999999999991</c:v>
                </c:pt>
                <c:pt idx="9">
                  <c:v>56.69233333333333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3-4724-8052-C787603F7DFD}"/>
            </c:ext>
          </c:extLst>
        </c:ser>
        <c:ser>
          <c:idx val="2"/>
          <c:order val="2"/>
          <c:tx>
            <c:strRef>
              <c:f>'CMg 12 meses'!$S$44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sept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dic</c:v>
                  </c:pt>
                  <c:pt idx="9">
                    <c:v>ene</c:v>
                  </c:pt>
                  <c:pt idx="10">
                    <c:v>feb</c:v>
                  </c:pt>
                </c:lvl>
                <c:lvl>
                  <c:pt idx="9">
                    <c:v>2026</c:v>
                  </c:pt>
                </c:lvl>
              </c:multiLvlStrCache>
            </c:multiLvlStrRef>
          </c:cat>
          <c:val>
            <c:numRef>
              <c:f>'CMg 12 meses'!$U$44:$AE$44</c:f>
              <c:numCache>
                <c:formatCode>0.00</c:formatCode>
                <c:ptCount val="11"/>
                <c:pt idx="0">
                  <c:v>46.26</c:v>
                </c:pt>
                <c:pt idx="1">
                  <c:v>26.97</c:v>
                </c:pt>
                <c:pt idx="2">
                  <c:v>0.72</c:v>
                </c:pt>
                <c:pt idx="3">
                  <c:v>5.27</c:v>
                </c:pt>
                <c:pt idx="4">
                  <c:v>5.7</c:v>
                </c:pt>
                <c:pt idx="5">
                  <c:v>0.02</c:v>
                </c:pt>
                <c:pt idx="6">
                  <c:v>11.05</c:v>
                </c:pt>
                <c:pt idx="7">
                  <c:v>9.17</c:v>
                </c:pt>
                <c:pt idx="8">
                  <c:v>36</c:v>
                </c:pt>
                <c:pt idx="9">
                  <c:v>39.869999999999997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3-4724-8052-C787603F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USD/MWh</a:t>
                </a:r>
              </a:p>
            </c:rich>
          </c:tx>
          <c:layout>
            <c:manualLayout>
              <c:xMode val="edge"/>
              <c:yMode val="edge"/>
              <c:x val="3.1529657116600149E-2"/>
              <c:y val="3.1089643543264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CMg Esperado Crucero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037567006319596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meses'!$S$24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meses'!$T$24:$AD$24</c:f>
              <c:numCache>
                <c:formatCode>0.00</c:formatCode>
                <c:ptCount val="11"/>
                <c:pt idx="0">
                  <c:v>108.43</c:v>
                </c:pt>
                <c:pt idx="1">
                  <c:v>92.34</c:v>
                </c:pt>
                <c:pt idx="2">
                  <c:v>81.99</c:v>
                </c:pt>
                <c:pt idx="3">
                  <c:v>81.95</c:v>
                </c:pt>
                <c:pt idx="4">
                  <c:v>78.03</c:v>
                </c:pt>
                <c:pt idx="5">
                  <c:v>78.36</c:v>
                </c:pt>
                <c:pt idx="6">
                  <c:v>83.22</c:v>
                </c:pt>
                <c:pt idx="7">
                  <c:v>79.599999999999994</c:v>
                </c:pt>
                <c:pt idx="8">
                  <c:v>78.73</c:v>
                </c:pt>
                <c:pt idx="9">
                  <c:v>79.239999999999995</c:v>
                </c:pt>
                <c:pt idx="10">
                  <c:v>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F-4D15-AAE8-DACC8D1F0245}"/>
            </c:ext>
          </c:extLst>
        </c:ser>
        <c:ser>
          <c:idx val="2"/>
          <c:order val="2"/>
          <c:tx>
            <c:strRef>
              <c:f>'CMg 12 meses'!$S$26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meses'!$T$26:$AD$26</c:f>
              <c:numCache>
                <c:formatCode>0.00</c:formatCode>
                <c:ptCount val="11"/>
                <c:pt idx="0">
                  <c:v>5.75</c:v>
                </c:pt>
                <c:pt idx="1">
                  <c:v>12</c:v>
                </c:pt>
                <c:pt idx="2">
                  <c:v>12.99</c:v>
                </c:pt>
                <c:pt idx="3">
                  <c:v>15.72</c:v>
                </c:pt>
                <c:pt idx="4">
                  <c:v>12.77</c:v>
                </c:pt>
                <c:pt idx="5">
                  <c:v>9.14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0.12</c:v>
                </c:pt>
                <c:pt idx="10">
                  <c:v>42.66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F-4D15-AAE8-DACC8D1F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lineChart>
        <c:grouping val="standard"/>
        <c:varyColors val="0"/>
        <c:ser>
          <c:idx val="1"/>
          <c:order val="1"/>
          <c:tx>
            <c:strRef>
              <c:f>'CMg 12 meses'!$S$25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meses'!$T$22:$AD$23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0">
                    <c:v>2025</c:v>
                  </c:pt>
                  <c:pt idx="10">
                    <c:v>2026</c:v>
                  </c:pt>
                </c:lvl>
              </c:multiLvlStrCache>
            </c:multiLvlStrRef>
          </c:cat>
          <c:val>
            <c:numRef>
              <c:f>'CMg 12 meses'!$T$25:$AD$25</c:f>
              <c:numCache>
                <c:formatCode>0.00</c:formatCode>
                <c:ptCount val="11"/>
                <c:pt idx="0">
                  <c:v>69.009333333333345</c:v>
                </c:pt>
                <c:pt idx="1">
                  <c:v>60.604999999999997</c:v>
                </c:pt>
                <c:pt idx="2">
                  <c:v>56.23116666666666</c:v>
                </c:pt>
                <c:pt idx="3">
                  <c:v>57.778333333333329</c:v>
                </c:pt>
                <c:pt idx="4">
                  <c:v>53.699499999999979</c:v>
                </c:pt>
                <c:pt idx="5">
                  <c:v>50.504666666666644</c:v>
                </c:pt>
                <c:pt idx="6">
                  <c:v>49.385500000000008</c:v>
                </c:pt>
                <c:pt idx="7">
                  <c:v>46.787758620689672</c:v>
                </c:pt>
                <c:pt idx="8">
                  <c:v>56.76061224489797</c:v>
                </c:pt>
                <c:pt idx="9">
                  <c:v>48.930892857142851</c:v>
                </c:pt>
                <c:pt idx="10">
                  <c:v>71.150208333333353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F-4D15-AAE8-DACC8D1F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687440"/>
        <c:axId val="2110685520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8.991199052865253E-4"/>
              <c:y val="2.585641339426456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none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8752208"/>
        <c:crosses val="autoZero"/>
        <c:crossBetween val="between"/>
      </c:valAx>
      <c:valAx>
        <c:axId val="2110685520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110687440"/>
        <c:crosses val="max"/>
        <c:crossBetween val="between"/>
      </c:valAx>
      <c:catAx>
        <c:axId val="211068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68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33819444444445E-2"/>
          <c:y val="0.91395354999722966"/>
          <c:w val="0.88660138888888884"/>
          <c:h val="8.604645000277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90134667288807E-2"/>
          <c:y val="4.6813012341947444E-2"/>
          <c:w val="0.90164122928430468"/>
          <c:h val="0.70497749322853309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Tensión'!$B$15</c:f>
              <c:strCache>
                <c:ptCount val="1"/>
                <c:pt idx="0">
                  <c:v>Changos - Vss 502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Tensión'!$D$15:$O$15</c:f>
              <c:numCache>
                <c:formatCode>0%</c:formatCode>
                <c:ptCount val="12"/>
                <c:pt idx="0">
                  <c:v>0.95833857183482252</c:v>
                </c:pt>
                <c:pt idx="1">
                  <c:v>0.95791150989843166</c:v>
                </c:pt>
                <c:pt idx="2">
                  <c:v>0.91343936402509107</c:v>
                </c:pt>
                <c:pt idx="3">
                  <c:v>0.99734027836974093</c:v>
                </c:pt>
                <c:pt idx="4">
                  <c:v>0.87450000000000006</c:v>
                </c:pt>
                <c:pt idx="5">
                  <c:v>0.81304711453680734</c:v>
                </c:pt>
                <c:pt idx="6">
                  <c:v>0.8290161165687856</c:v>
                </c:pt>
                <c:pt idx="7">
                  <c:v>0.8438214406853134</c:v>
                </c:pt>
                <c:pt idx="8">
                  <c:v>0.74608566411936028</c:v>
                </c:pt>
                <c:pt idx="9">
                  <c:v>0.81217609460907014</c:v>
                </c:pt>
                <c:pt idx="10">
                  <c:v>0.75376428127641848</c:v>
                </c:pt>
                <c:pt idx="11">
                  <c:v>0.72248150797171651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9-4E3B-BB7A-9C7516D9E1D3}"/>
            </c:ext>
          </c:extLst>
        </c:ser>
        <c:ser>
          <c:idx val="1"/>
          <c:order val="1"/>
          <c:tx>
            <c:strRef>
              <c:f>'Control de Tensión'!$B$16</c:f>
              <c:strCache>
                <c:ptCount val="1"/>
                <c:pt idx="0">
                  <c:v>Cumbres - Vss 512 kV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Tensión'!$D$16:$O$16</c:f>
              <c:numCache>
                <c:formatCode>0%</c:formatCode>
                <c:ptCount val="12"/>
                <c:pt idx="0">
                  <c:v>0.97250492086559315</c:v>
                </c:pt>
                <c:pt idx="1">
                  <c:v>0.96059951808344735</c:v>
                </c:pt>
                <c:pt idx="2">
                  <c:v>0.94427054533498722</c:v>
                </c:pt>
                <c:pt idx="3">
                  <c:v>0.99099809527973903</c:v>
                </c:pt>
                <c:pt idx="4">
                  <c:v>0.88870000000000005</c:v>
                </c:pt>
                <c:pt idx="5">
                  <c:v>0.84689030976353041</c:v>
                </c:pt>
                <c:pt idx="6">
                  <c:v>0.76276109190573704</c:v>
                </c:pt>
                <c:pt idx="7">
                  <c:v>0.74900803502176017</c:v>
                </c:pt>
                <c:pt idx="8">
                  <c:v>0.81502649183234821</c:v>
                </c:pt>
                <c:pt idx="9">
                  <c:v>0.91632851961527151</c:v>
                </c:pt>
                <c:pt idx="10">
                  <c:v>0.90208408866440792</c:v>
                </c:pt>
                <c:pt idx="11">
                  <c:v>0.83241850782412896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9-4E3B-BB7A-9C7516D9E1D3}"/>
            </c:ext>
          </c:extLst>
        </c:ser>
        <c:ser>
          <c:idx val="2"/>
          <c:order val="2"/>
          <c:tx>
            <c:strRef>
              <c:f>'Control de Tensión'!$B$17</c:f>
              <c:strCache>
                <c:ptCount val="1"/>
                <c:pt idx="0">
                  <c:v>Nva Cardones - Vss 512 kV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Tensión'!$D$17:$O$17</c:f>
              <c:numCache>
                <c:formatCode>0%</c:formatCode>
                <c:ptCount val="12"/>
                <c:pt idx="0">
                  <c:v>0.99879280123592018</c:v>
                </c:pt>
                <c:pt idx="1">
                  <c:v>0.99599906861922805</c:v>
                </c:pt>
                <c:pt idx="2">
                  <c:v>0.99850183727388375</c:v>
                </c:pt>
                <c:pt idx="3">
                  <c:v>0.99556299703849649</c:v>
                </c:pt>
                <c:pt idx="4">
                  <c:v>0.97430000000000005</c:v>
                </c:pt>
                <c:pt idx="5">
                  <c:v>0.99323327222910263</c:v>
                </c:pt>
                <c:pt idx="6">
                  <c:v>0.93280401170079397</c:v>
                </c:pt>
                <c:pt idx="7">
                  <c:v>0.98611817395439749</c:v>
                </c:pt>
                <c:pt idx="8">
                  <c:v>0.98626585196116279</c:v>
                </c:pt>
                <c:pt idx="9">
                  <c:v>0.99584439221011412</c:v>
                </c:pt>
                <c:pt idx="10">
                  <c:v>0.99808649195472654</c:v>
                </c:pt>
                <c:pt idx="11">
                  <c:v>0.99331603556751791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9-4E3B-BB7A-9C7516D9E1D3}"/>
            </c:ext>
          </c:extLst>
        </c:ser>
        <c:ser>
          <c:idx val="3"/>
          <c:order val="3"/>
          <c:tx>
            <c:strRef>
              <c:f>'Control de Tensión'!$B$18</c:f>
              <c:strCache>
                <c:ptCount val="1"/>
                <c:pt idx="0">
                  <c:v>Nva Maintencillo - Vss 512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Tensión'!$D$18:$O$18</c:f>
              <c:numCache>
                <c:formatCode>0%</c:formatCode>
                <c:ptCount val="12"/>
                <c:pt idx="0">
                  <c:v>0.99995257256490933</c:v>
                </c:pt>
                <c:pt idx="1">
                  <c:v>0.99994142854531765</c:v>
                </c:pt>
                <c:pt idx="2">
                  <c:v>1</c:v>
                </c:pt>
                <c:pt idx="3">
                  <c:v>0.99997604897087289</c:v>
                </c:pt>
                <c:pt idx="4">
                  <c:v>1</c:v>
                </c:pt>
                <c:pt idx="5">
                  <c:v>1</c:v>
                </c:pt>
                <c:pt idx="6">
                  <c:v>0.9975664315865046</c:v>
                </c:pt>
                <c:pt idx="7">
                  <c:v>0.99886444196757251</c:v>
                </c:pt>
                <c:pt idx="8">
                  <c:v>0.99957610270293451</c:v>
                </c:pt>
                <c:pt idx="9">
                  <c:v>0.99984867783660869</c:v>
                </c:pt>
                <c:pt idx="10">
                  <c:v>0.99999884125234362</c:v>
                </c:pt>
                <c:pt idx="11">
                  <c:v>0.99997570042587802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9-4E3B-BB7A-9C7516D9E1D3}"/>
            </c:ext>
          </c:extLst>
        </c:ser>
        <c:ser>
          <c:idx val="4"/>
          <c:order val="4"/>
          <c:tx>
            <c:strRef>
              <c:f>'Control de Tensión'!$B$19</c:f>
              <c:strCache>
                <c:ptCount val="1"/>
                <c:pt idx="0">
                  <c:v>Nva Pan de Azúcar - Vss 514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Tensión'!$D$19:$O$19</c:f>
              <c:numCache>
                <c:formatCode>0%</c:formatCode>
                <c:ptCount val="12"/>
                <c:pt idx="0">
                  <c:v>1</c:v>
                </c:pt>
                <c:pt idx="1">
                  <c:v>0.99999626078452064</c:v>
                </c:pt>
                <c:pt idx="2">
                  <c:v>1</c:v>
                </c:pt>
                <c:pt idx="3">
                  <c:v>1</c:v>
                </c:pt>
                <c:pt idx="4">
                  <c:v>0.99970000000000003</c:v>
                </c:pt>
                <c:pt idx="5">
                  <c:v>1</c:v>
                </c:pt>
                <c:pt idx="6">
                  <c:v>0.99999924907561211</c:v>
                </c:pt>
                <c:pt idx="7">
                  <c:v>0.9999947544108847</c:v>
                </c:pt>
                <c:pt idx="8">
                  <c:v>0.99946349836942927</c:v>
                </c:pt>
                <c:pt idx="9">
                  <c:v>0.99985769128070734</c:v>
                </c:pt>
                <c:pt idx="10">
                  <c:v>0.99999884145818707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9-4E3B-BB7A-9C7516D9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124642449033077E-3"/>
          <c:y val="0.83885633806904858"/>
          <c:w val="0.98359465183815764"/>
          <c:h val="0.1432660967895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Tensión'!$B$4</c:f>
              <c:strCache>
                <c:ptCount val="1"/>
                <c:pt idx="0">
                  <c:v>Parinacota - Vss 220 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Tensión'!$D$4:$O$4</c:f>
              <c:numCache>
                <c:formatCode>0%</c:formatCode>
                <c:ptCount val="12"/>
                <c:pt idx="0">
                  <c:v>0.98077783345668157</c:v>
                </c:pt>
                <c:pt idx="1">
                  <c:v>0.97502374104359402</c:v>
                </c:pt>
                <c:pt idx="2">
                  <c:v>0.95719789847833858</c:v>
                </c:pt>
                <c:pt idx="3">
                  <c:v>0.9674710861362501</c:v>
                </c:pt>
                <c:pt idx="4">
                  <c:v>0.9516</c:v>
                </c:pt>
                <c:pt idx="5">
                  <c:v>0.97684354572609078</c:v>
                </c:pt>
                <c:pt idx="6">
                  <c:v>0.96808638362373001</c:v>
                </c:pt>
                <c:pt idx="8">
                  <c:v>0.87141749710703409</c:v>
                </c:pt>
                <c:pt idx="9">
                  <c:v>0.94587339179414964</c:v>
                </c:pt>
                <c:pt idx="10">
                  <c:v>0.92811484052367976</c:v>
                </c:pt>
                <c:pt idx="11">
                  <c:v>0.96643244918214355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8-49BE-AEBC-61F5E916C83D}"/>
            </c:ext>
          </c:extLst>
        </c:ser>
        <c:ser>
          <c:idx val="1"/>
          <c:order val="1"/>
          <c:tx>
            <c:strRef>
              <c:f>'Control de Tensión'!$B$5</c:f>
              <c:strCache>
                <c:ptCount val="1"/>
                <c:pt idx="0">
                  <c:v>Atacama - Vss 220 kV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Tensión'!$D$5:$O$5</c:f>
              <c:numCache>
                <c:formatCode>0%</c:formatCode>
                <c:ptCount val="12"/>
                <c:pt idx="0">
                  <c:v>0.99654114776472524</c:v>
                </c:pt>
                <c:pt idx="1">
                  <c:v>0.99764289123813632</c:v>
                </c:pt>
                <c:pt idx="2">
                  <c:v>0.98990561085072548</c:v>
                </c:pt>
                <c:pt idx="3">
                  <c:v>1</c:v>
                </c:pt>
                <c:pt idx="4">
                  <c:v>0.99790000000000001</c:v>
                </c:pt>
                <c:pt idx="5">
                  <c:v>0.99899735106476328</c:v>
                </c:pt>
                <c:pt idx="6">
                  <c:v>0.99384868924537517</c:v>
                </c:pt>
                <c:pt idx="7">
                  <c:v>0.97090824563627909</c:v>
                </c:pt>
                <c:pt idx="8">
                  <c:v>0.97359840816978371</c:v>
                </c:pt>
                <c:pt idx="9">
                  <c:v>0.98584339486474604</c:v>
                </c:pt>
                <c:pt idx="10">
                  <c:v>0.97495915295553714</c:v>
                </c:pt>
                <c:pt idx="11">
                  <c:v>0.99855192722489006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8-49BE-AEBC-61F5E916C83D}"/>
            </c:ext>
          </c:extLst>
        </c:ser>
        <c:ser>
          <c:idx val="2"/>
          <c:order val="2"/>
          <c:tx>
            <c:strRef>
              <c:f>'Control de Tensión'!$B$6</c:f>
              <c:strCache>
                <c:ptCount val="1"/>
                <c:pt idx="0">
                  <c:v>Crucero - Vss 220 kV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Tensión'!$D$6:$O$6</c:f>
              <c:numCache>
                <c:formatCode>0%</c:formatCode>
                <c:ptCount val="12"/>
                <c:pt idx="0">
                  <c:v>0.97967447942442087</c:v>
                </c:pt>
                <c:pt idx="1">
                  <c:v>0.98645622541540245</c:v>
                </c:pt>
                <c:pt idx="2">
                  <c:v>0.96428508675352176</c:v>
                </c:pt>
                <c:pt idx="3">
                  <c:v>0.97794856518418705</c:v>
                </c:pt>
                <c:pt idx="4">
                  <c:v>0.97489999999999999</c:v>
                </c:pt>
                <c:pt idx="5">
                  <c:v>0.98691985744508959</c:v>
                </c:pt>
                <c:pt idx="6">
                  <c:v>0.94559036936474627</c:v>
                </c:pt>
                <c:pt idx="7">
                  <c:v>0.90782126802586938</c:v>
                </c:pt>
                <c:pt idx="8">
                  <c:v>0.97707224973863172</c:v>
                </c:pt>
                <c:pt idx="9">
                  <c:v>0.95480857674845898</c:v>
                </c:pt>
                <c:pt idx="10">
                  <c:v>0.95923221061874742</c:v>
                </c:pt>
                <c:pt idx="11">
                  <c:v>0.98887934063257887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8-49BE-AEBC-61F5E916C83D}"/>
            </c:ext>
          </c:extLst>
        </c:ser>
        <c:ser>
          <c:idx val="3"/>
          <c:order val="3"/>
          <c:tx>
            <c:strRef>
              <c:f>'Control de Tensión'!$B$7</c:f>
              <c:strCache>
                <c:ptCount val="1"/>
                <c:pt idx="0">
                  <c:v>Encuentro - Vss 220 kV</c:v>
                </c:pt>
              </c:strCache>
            </c:strRef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Tensión'!$D$7:$O$7</c:f>
              <c:numCache>
                <c:formatCode>0%</c:formatCode>
                <c:ptCount val="12"/>
                <c:pt idx="0">
                  <c:v>0.95881753259496849</c:v>
                </c:pt>
                <c:pt idx="1">
                  <c:v>0.94285202913631638</c:v>
                </c:pt>
                <c:pt idx="2">
                  <c:v>0.94085843957876603</c:v>
                </c:pt>
                <c:pt idx="3">
                  <c:v>0.99452026386881576</c:v>
                </c:pt>
                <c:pt idx="4">
                  <c:v>0.93340000000000001</c:v>
                </c:pt>
                <c:pt idx="5">
                  <c:v>0.95230770972905077</c:v>
                </c:pt>
                <c:pt idx="6">
                  <c:v>0.88954932018607324</c:v>
                </c:pt>
                <c:pt idx="7">
                  <c:v>0.86586861750893407</c:v>
                </c:pt>
                <c:pt idx="8">
                  <c:v>0.95065252582992343</c:v>
                </c:pt>
                <c:pt idx="9">
                  <c:v>0.92349748547434207</c:v>
                </c:pt>
                <c:pt idx="10">
                  <c:v>0.94736958413860883</c:v>
                </c:pt>
                <c:pt idx="11">
                  <c:v>0.98320307269829854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8-49BE-AEBC-61F5E916C83D}"/>
            </c:ext>
          </c:extLst>
        </c:ser>
        <c:ser>
          <c:idx val="4"/>
          <c:order val="4"/>
          <c:tx>
            <c:strRef>
              <c:f>'Control de Tensión'!$B$8</c:f>
              <c:strCache>
                <c:ptCount val="1"/>
                <c:pt idx="0">
                  <c:v>Lagunas - Vss 220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Tensión'!$D$8:$O$8</c:f>
              <c:numCache>
                <c:formatCode>0%</c:formatCode>
                <c:ptCount val="12"/>
                <c:pt idx="0">
                  <c:v>0.95763499835444166</c:v>
                </c:pt>
                <c:pt idx="1">
                  <c:v>0.92938890725149448</c:v>
                </c:pt>
                <c:pt idx="2">
                  <c:v>0.9344483181709361</c:v>
                </c:pt>
                <c:pt idx="3">
                  <c:v>0.97935436131267428</c:v>
                </c:pt>
                <c:pt idx="4">
                  <c:v>0.9214</c:v>
                </c:pt>
                <c:pt idx="5">
                  <c:v>0.93226443924124347</c:v>
                </c:pt>
                <c:pt idx="6">
                  <c:v>0.86770201757685861</c:v>
                </c:pt>
                <c:pt idx="7">
                  <c:v>0.87630297337439633</c:v>
                </c:pt>
                <c:pt idx="8">
                  <c:v>0.94241306698492722</c:v>
                </c:pt>
                <c:pt idx="9">
                  <c:v>0.81963434475508035</c:v>
                </c:pt>
                <c:pt idx="10">
                  <c:v>0.82824543858410482</c:v>
                </c:pt>
                <c:pt idx="11">
                  <c:v>0.81042185967406666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78-49BE-AEBC-61F5E916C83D}"/>
            </c:ext>
          </c:extLst>
        </c:ser>
        <c:ser>
          <c:idx val="5"/>
          <c:order val="5"/>
          <c:tx>
            <c:strRef>
              <c:f>'Control de Tensión'!$B$9</c:f>
              <c:strCache>
                <c:ptCount val="1"/>
                <c:pt idx="0">
                  <c:v>Tarapacá - Vss 220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Tensión'!$D$9:$O$9</c:f>
              <c:numCache>
                <c:formatCode>0%</c:formatCode>
                <c:ptCount val="12"/>
                <c:pt idx="0">
                  <c:v>0.99142777593954023</c:v>
                </c:pt>
                <c:pt idx="1">
                  <c:v>0.98361474258811987</c:v>
                </c:pt>
                <c:pt idx="2">
                  <c:v>0.97846015030381517</c:v>
                </c:pt>
                <c:pt idx="3">
                  <c:v>0.99721986326151468</c:v>
                </c:pt>
                <c:pt idx="4">
                  <c:v>0.98250000000000004</c:v>
                </c:pt>
                <c:pt idx="5">
                  <c:v>0.98278466572227308</c:v>
                </c:pt>
                <c:pt idx="6">
                  <c:v>0.99398200020316485</c:v>
                </c:pt>
                <c:pt idx="7">
                  <c:v>0.98764755185750497</c:v>
                </c:pt>
                <c:pt idx="8">
                  <c:v>0.99575570175626271</c:v>
                </c:pt>
                <c:pt idx="9">
                  <c:v>0.98459501889152512</c:v>
                </c:pt>
                <c:pt idx="10">
                  <c:v>0.97927040066045767</c:v>
                </c:pt>
                <c:pt idx="11">
                  <c:v>0.98067947428532465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A5C-A0D9-1736A191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53485979686277E-2"/>
          <c:y val="0.83007994089956072"/>
          <c:w val="0.9795464617492905"/>
          <c:h val="0.13739442435822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230673768906785E-2"/>
          <c:y val="4.8217605328028129E-2"/>
          <c:w val="0.90243048432795414"/>
          <c:h val="0.72790636189366431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Tensión'!$B$10</c:f>
              <c:strCache>
                <c:ptCount val="1"/>
                <c:pt idx="0">
                  <c:v>Alto Jahuel - Vss 500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Tensión'!$D$10:$O$10</c:f>
              <c:numCache>
                <c:formatCode>0%</c:formatCode>
                <c:ptCount val="12"/>
                <c:pt idx="0">
                  <c:v>0.99691814152666725</c:v>
                </c:pt>
                <c:pt idx="1">
                  <c:v>0.9974292176548839</c:v>
                </c:pt>
                <c:pt idx="2">
                  <c:v>0.99392420033430917</c:v>
                </c:pt>
                <c:pt idx="3">
                  <c:v>0.98820011190936463</c:v>
                </c:pt>
                <c:pt idx="4">
                  <c:v>0.98699999999999999</c:v>
                </c:pt>
                <c:pt idx="5">
                  <c:v>0.99845428594201113</c:v>
                </c:pt>
                <c:pt idx="6">
                  <c:v>0.99864593066531526</c:v>
                </c:pt>
                <c:pt idx="7">
                  <c:v>0.99734079786629881</c:v>
                </c:pt>
                <c:pt idx="8">
                  <c:v>0.98959982375858013</c:v>
                </c:pt>
                <c:pt idx="9">
                  <c:v>0.99487941763900845</c:v>
                </c:pt>
                <c:pt idx="10">
                  <c:v>0.99801853439578447</c:v>
                </c:pt>
                <c:pt idx="11">
                  <c:v>0.9994978152529348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F-4C21-AF93-8F731C131E3C}"/>
            </c:ext>
          </c:extLst>
        </c:ser>
        <c:ser>
          <c:idx val="1"/>
          <c:order val="1"/>
          <c:tx>
            <c:strRef>
              <c:f>'Control de Tensión'!$B$11</c:f>
              <c:strCache>
                <c:ptCount val="1"/>
                <c:pt idx="0">
                  <c:v>Charrua - Vss 510 kV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Tensión'!$D$11:$O$11</c:f>
              <c:numCache>
                <c:formatCode>0%</c:formatCode>
                <c:ptCount val="12"/>
                <c:pt idx="0">
                  <c:v>0.99710739281770355</c:v>
                </c:pt>
                <c:pt idx="1">
                  <c:v>0.99291009621332527</c:v>
                </c:pt>
                <c:pt idx="2">
                  <c:v>0.98504581936409108</c:v>
                </c:pt>
                <c:pt idx="3">
                  <c:v>0.98494979147143624</c:v>
                </c:pt>
                <c:pt idx="4">
                  <c:v>0.99109999999999998</c:v>
                </c:pt>
                <c:pt idx="5">
                  <c:v>0.98169681683939258</c:v>
                </c:pt>
                <c:pt idx="6">
                  <c:v>0.99953103981636504</c:v>
                </c:pt>
                <c:pt idx="7">
                  <c:v>0.99823112545765136</c:v>
                </c:pt>
                <c:pt idx="8">
                  <c:v>0.98666878175043815</c:v>
                </c:pt>
                <c:pt idx="9">
                  <c:v>0.99769077842365772</c:v>
                </c:pt>
                <c:pt idx="10">
                  <c:v>0.99689754193132751</c:v>
                </c:pt>
                <c:pt idx="11">
                  <c:v>0.99734173454259523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F-4C21-AF93-8F731C131E3C}"/>
            </c:ext>
          </c:extLst>
        </c:ser>
        <c:ser>
          <c:idx val="2"/>
          <c:order val="2"/>
          <c:tx>
            <c:strRef>
              <c:f>'Control de Tensión'!$B$12</c:f>
              <c:strCache>
                <c:ptCount val="1"/>
                <c:pt idx="0">
                  <c:v>Lo Aguirre - Vss 500 kV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Tensión'!$D$12:$O$12</c:f>
              <c:numCache>
                <c:formatCode>0%</c:formatCode>
                <c:ptCount val="12"/>
                <c:pt idx="0">
                  <c:v>0.9966265463843329</c:v>
                </c:pt>
                <c:pt idx="1">
                  <c:v>0.99562059499502487</c:v>
                </c:pt>
                <c:pt idx="2">
                  <c:v>0.98859471671477595</c:v>
                </c:pt>
                <c:pt idx="3">
                  <c:v>0.98050449316210753</c:v>
                </c:pt>
                <c:pt idx="4">
                  <c:v>0.90539999999999998</c:v>
                </c:pt>
                <c:pt idx="5">
                  <c:v>0.97252714558503173</c:v>
                </c:pt>
                <c:pt idx="6">
                  <c:v>0.99580241150953852</c:v>
                </c:pt>
                <c:pt idx="7">
                  <c:v>0.98257165510822275</c:v>
                </c:pt>
                <c:pt idx="8">
                  <c:v>0.94218032715888989</c:v>
                </c:pt>
                <c:pt idx="9">
                  <c:v>0.97782261683249472</c:v>
                </c:pt>
                <c:pt idx="10">
                  <c:v>0.99531660761340368</c:v>
                </c:pt>
                <c:pt idx="11">
                  <c:v>0.99518289545337935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F-4C21-AF93-8F731C131E3C}"/>
            </c:ext>
          </c:extLst>
        </c:ser>
        <c:ser>
          <c:idx val="3"/>
          <c:order val="3"/>
          <c:tx>
            <c:strRef>
              <c:f>'Control de Tensión'!$B$13</c:f>
              <c:strCache>
                <c:ptCount val="1"/>
                <c:pt idx="0">
                  <c:v>Polpaico - Vss 504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Tensión'!$D$13:$O$13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0.99969212025102261</c:v>
                </c:pt>
                <c:pt idx="9">
                  <c:v>0.99952550894591508</c:v>
                </c:pt>
                <c:pt idx="10">
                  <c:v>0.99948403530871888</c:v>
                </c:pt>
                <c:pt idx="11">
                  <c:v>0.99999887447212743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F-4C21-AF93-8F731C131E3C}"/>
            </c:ext>
          </c:extLst>
        </c:ser>
        <c:ser>
          <c:idx val="4"/>
          <c:order val="4"/>
          <c:tx>
            <c:strRef>
              <c:f>'Control de Tensión'!$B$14</c:f>
              <c:strCache>
                <c:ptCount val="1"/>
                <c:pt idx="0">
                  <c:v>Ancoa - Vss 510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Tensión'!$D$14:$O$14</c:f>
              <c:numCache>
                <c:formatCode>0%</c:formatCode>
                <c:ptCount val="12"/>
                <c:pt idx="0">
                  <c:v>0.98986702526254655</c:v>
                </c:pt>
                <c:pt idx="1">
                  <c:v>0.97942260645605528</c:v>
                </c:pt>
                <c:pt idx="2">
                  <c:v>0.96574041080909878</c:v>
                </c:pt>
                <c:pt idx="3">
                  <c:v>0.96111476204946877</c:v>
                </c:pt>
                <c:pt idx="4">
                  <c:v>0.92769999999999997</c:v>
                </c:pt>
                <c:pt idx="5">
                  <c:v>0.96131618606212021</c:v>
                </c:pt>
                <c:pt idx="6">
                  <c:v>0.99014246309780951</c:v>
                </c:pt>
                <c:pt idx="7">
                  <c:v>0.97798467539840117</c:v>
                </c:pt>
                <c:pt idx="8">
                  <c:v>0.94530725645381108</c:v>
                </c:pt>
                <c:pt idx="9">
                  <c:v>0.97536876345200141</c:v>
                </c:pt>
                <c:pt idx="10">
                  <c:v>0.98977066586300222</c:v>
                </c:pt>
                <c:pt idx="11">
                  <c:v>0.99530019086712562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4F-4C21-AF93-8F731C13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638056633769166"/>
          <c:w val="1"/>
          <c:h val="0.1432660967895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4257747703547E-2"/>
          <c:y val="4.7774142185696075E-2"/>
          <c:w val="0.90204695094242882"/>
          <c:h val="0.65983237671056727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Tensión'!$B$20</c:f>
              <c:strCache>
                <c:ptCount val="1"/>
                <c:pt idx="0">
                  <c:v>Cardones - Vss 224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Tensión'!$D$20:$O$20</c:f>
              <c:numCache>
                <c:formatCode>0%</c:formatCode>
                <c:ptCount val="12"/>
                <c:pt idx="0">
                  <c:v>0.99848093668833315</c:v>
                </c:pt>
                <c:pt idx="1">
                  <c:v>0.99919929706983213</c:v>
                </c:pt>
                <c:pt idx="2">
                  <c:v>0.99523080346755699</c:v>
                </c:pt>
                <c:pt idx="3">
                  <c:v>1</c:v>
                </c:pt>
                <c:pt idx="4">
                  <c:v>0.91969999999999996</c:v>
                </c:pt>
                <c:pt idx="5">
                  <c:v>0.96687289938417487</c:v>
                </c:pt>
                <c:pt idx="6">
                  <c:v>0.91135559744300665</c:v>
                </c:pt>
                <c:pt idx="7">
                  <c:v>0.99141472373154005</c:v>
                </c:pt>
                <c:pt idx="8">
                  <c:v>0.9964286179172217</c:v>
                </c:pt>
                <c:pt idx="9">
                  <c:v>0.99572897634485102</c:v>
                </c:pt>
                <c:pt idx="10">
                  <c:v>0.99615895524926679</c:v>
                </c:pt>
                <c:pt idx="11">
                  <c:v>0.99728753371635326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7-45E5-99C8-DDC6E85A7087}"/>
            </c:ext>
          </c:extLst>
        </c:ser>
        <c:ser>
          <c:idx val="1"/>
          <c:order val="1"/>
          <c:tx>
            <c:strRef>
              <c:f>'Control de Tensión'!$B$21</c:f>
              <c:strCache>
                <c:ptCount val="1"/>
                <c:pt idx="0">
                  <c:v>Carrera Pinto - Vss 224 kV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Tensión'!$D$21:$O$21</c:f>
              <c:numCache>
                <c:formatCode>0%</c:formatCode>
                <c:ptCount val="12"/>
                <c:pt idx="0">
                  <c:v>0.99298929559611171</c:v>
                </c:pt>
                <c:pt idx="1">
                  <c:v>0.99123377254815637</c:v>
                </c:pt>
                <c:pt idx="2">
                  <c:v>0.97471909692035352</c:v>
                </c:pt>
                <c:pt idx="3">
                  <c:v>0.99999812905200558</c:v>
                </c:pt>
                <c:pt idx="7">
                  <c:v>0.98193679754785801</c:v>
                </c:pt>
                <c:pt idx="8">
                  <c:v>0.99500152189812219</c:v>
                </c:pt>
                <c:pt idx="9">
                  <c:v>0.99262096422742518</c:v>
                </c:pt>
                <c:pt idx="10">
                  <c:v>0.99714143372545094</c:v>
                </c:pt>
                <c:pt idx="11">
                  <c:v>0.99177172554974802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7-45E5-99C8-DDC6E85A7087}"/>
            </c:ext>
          </c:extLst>
        </c:ser>
        <c:ser>
          <c:idx val="2"/>
          <c:order val="2"/>
          <c:tx>
            <c:strRef>
              <c:f>'Control de Tensión'!$B$22</c:f>
              <c:strCache>
                <c:ptCount val="1"/>
                <c:pt idx="0">
                  <c:v>Diego de Almagro - Vss 224 kV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Tensión'!$D$22:$O$22</c:f>
              <c:numCache>
                <c:formatCode>0%</c:formatCode>
                <c:ptCount val="12"/>
                <c:pt idx="0">
                  <c:v>0.9998243813927975</c:v>
                </c:pt>
                <c:pt idx="1">
                  <c:v>0.99955652194058053</c:v>
                </c:pt>
                <c:pt idx="2">
                  <c:v>0.99932895079284534</c:v>
                </c:pt>
                <c:pt idx="3">
                  <c:v>1</c:v>
                </c:pt>
                <c:pt idx="4">
                  <c:v>0.99580000000000002</c:v>
                </c:pt>
                <c:pt idx="5">
                  <c:v>0.92970059708957964</c:v>
                </c:pt>
                <c:pt idx="6">
                  <c:v>0.89909466092446977</c:v>
                </c:pt>
                <c:pt idx="7">
                  <c:v>0.99591977642364604</c:v>
                </c:pt>
                <c:pt idx="8">
                  <c:v>0.99892308840458155</c:v>
                </c:pt>
                <c:pt idx="9">
                  <c:v>0.99996970298829524</c:v>
                </c:pt>
                <c:pt idx="10">
                  <c:v>0.99919918195258217</c:v>
                </c:pt>
                <c:pt idx="11">
                  <c:v>0.99978368927132522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7-45E5-99C8-DDC6E85A7087}"/>
            </c:ext>
          </c:extLst>
        </c:ser>
        <c:ser>
          <c:idx val="3"/>
          <c:order val="3"/>
          <c:tx>
            <c:strRef>
              <c:f>'Control de Tensión'!$B$23</c:f>
              <c:strCache>
                <c:ptCount val="1"/>
                <c:pt idx="0">
                  <c:v>Las Palmas - Vss 228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Tensión'!$D$23:$O$23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0.99997943133243827</c:v>
                </c:pt>
                <c:pt idx="7">
                  <c:v>0.99974602652450606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7-45E5-99C8-DDC6E85A7087}"/>
            </c:ext>
          </c:extLst>
        </c:ser>
        <c:ser>
          <c:idx val="4"/>
          <c:order val="4"/>
          <c:tx>
            <c:strRef>
              <c:f>'Control de Tensión'!$B$24</c:f>
              <c:strCache>
                <c:ptCount val="1"/>
                <c:pt idx="0">
                  <c:v>Los Vilos - Vss 226 kV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Tensión'!$D$24:$O$24</c:f>
              <c:numCache>
                <c:formatCode>0%</c:formatCode>
                <c:ptCount val="12"/>
                <c:pt idx="0">
                  <c:v>0.99768834669718987</c:v>
                </c:pt>
                <c:pt idx="1">
                  <c:v>1</c:v>
                </c:pt>
                <c:pt idx="2">
                  <c:v>1</c:v>
                </c:pt>
                <c:pt idx="3">
                  <c:v>0.99992966906677216</c:v>
                </c:pt>
                <c:pt idx="4">
                  <c:v>1</c:v>
                </c:pt>
                <c:pt idx="5">
                  <c:v>1</c:v>
                </c:pt>
                <c:pt idx="6">
                  <c:v>0.999948803515741</c:v>
                </c:pt>
                <c:pt idx="7">
                  <c:v>0.96944419942860649</c:v>
                </c:pt>
                <c:pt idx="8">
                  <c:v>0.97929748686064011</c:v>
                </c:pt>
                <c:pt idx="9">
                  <c:v>0.96877725723049157</c:v>
                </c:pt>
                <c:pt idx="10">
                  <c:v>0.99654789339221139</c:v>
                </c:pt>
                <c:pt idx="11">
                  <c:v>0.99899335787942389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7-45E5-99C8-DDC6E85A7087}"/>
            </c:ext>
          </c:extLst>
        </c:ser>
        <c:ser>
          <c:idx val="5"/>
          <c:order val="5"/>
          <c:tx>
            <c:strRef>
              <c:f>'Control de Tensión'!$B$25</c:f>
              <c:strCache>
                <c:ptCount val="1"/>
                <c:pt idx="0">
                  <c:v>Maintencillo - Vss 226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Tensión'!$D$25:$O$25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0.98779904766072413</c:v>
                </c:pt>
                <c:pt idx="7">
                  <c:v>0.99808853436564116</c:v>
                </c:pt>
                <c:pt idx="8">
                  <c:v>0.99786137192142577</c:v>
                </c:pt>
                <c:pt idx="9">
                  <c:v>0.99630263608353309</c:v>
                </c:pt>
                <c:pt idx="10">
                  <c:v>0.99829421707895849</c:v>
                </c:pt>
                <c:pt idx="11">
                  <c:v>0.9991281314678937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7-45E5-99C8-DDC6E85A7087}"/>
            </c:ext>
          </c:extLst>
        </c:ser>
        <c:ser>
          <c:idx val="6"/>
          <c:order val="6"/>
          <c:tx>
            <c:strRef>
              <c:f>'Control de Tensión'!$B$26</c:f>
              <c:strCache>
                <c:ptCount val="1"/>
                <c:pt idx="0">
                  <c:v>Nogales - Vss 226 kV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Tensión'!$D$26:$O$26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0.99980624004315088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7-45E5-99C8-DDC6E85A7087}"/>
            </c:ext>
          </c:extLst>
        </c:ser>
        <c:ser>
          <c:idx val="7"/>
          <c:order val="7"/>
          <c:tx>
            <c:strRef>
              <c:f>'Control de Tensión'!$B$27</c:f>
              <c:strCache>
                <c:ptCount val="1"/>
                <c:pt idx="0">
                  <c:v>Pan de Azúcar - Vss 228 kV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Tensión'!$D$27:$O$27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7-45E5-99C8-DDC6E85A7087}"/>
            </c:ext>
          </c:extLst>
        </c:ser>
        <c:ser>
          <c:idx val="8"/>
          <c:order val="8"/>
          <c:tx>
            <c:strRef>
              <c:f>'Control de Tensión'!$B$28</c:f>
              <c:strCache>
                <c:ptCount val="1"/>
                <c:pt idx="0">
                  <c:v>Punta Colorada - Vss 228 kV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Tensión'!$D$28:$O$28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0.99950328780639197</c:v>
                </c:pt>
                <c:pt idx="4">
                  <c:v>1</c:v>
                </c:pt>
                <c:pt idx="5">
                  <c:v>1</c:v>
                </c:pt>
                <c:pt idx="6">
                  <c:v>0.99910088588158008</c:v>
                </c:pt>
                <c:pt idx="7">
                  <c:v>0.99940970385244321</c:v>
                </c:pt>
                <c:pt idx="8">
                  <c:v>0.99925505258922886</c:v>
                </c:pt>
                <c:pt idx="9">
                  <c:v>0.9955863884008217</c:v>
                </c:pt>
                <c:pt idx="10">
                  <c:v>0.99868856845501541</c:v>
                </c:pt>
                <c:pt idx="11">
                  <c:v>0.99786278221645763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7-45E5-99C8-DDC6E85A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07994089956072"/>
          <c:w val="1"/>
          <c:h val="0.16992029081049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Tensión'!$B$29</c:f>
              <c:strCache>
                <c:ptCount val="1"/>
                <c:pt idx="0">
                  <c:v>AltoJahuel - Vss 224 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Tensión'!$D$29:$O$29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0.99992878616772507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0.99996444241061899</c:v>
                </c:pt>
                <c:pt idx="9">
                  <c:v>0.99996670000407828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F-4E58-B67B-D8DBBDEC7BF4}"/>
            </c:ext>
          </c:extLst>
        </c:ser>
        <c:ser>
          <c:idx val="1"/>
          <c:order val="1"/>
          <c:tx>
            <c:strRef>
              <c:f>'Control de Tensión'!$B$30</c:f>
              <c:strCache>
                <c:ptCount val="1"/>
                <c:pt idx="0">
                  <c:v>Ancoa - Vss 226 kV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Tensión'!$D$30:$O$30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0.99999212800021586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F-4E58-B67B-D8DBBDEC7BF4}"/>
            </c:ext>
          </c:extLst>
        </c:ser>
        <c:ser>
          <c:idx val="2"/>
          <c:order val="2"/>
          <c:tx>
            <c:strRef>
              <c:f>'Control de Tensión'!$B$31</c:f>
              <c:strCache>
                <c:ptCount val="1"/>
                <c:pt idx="0">
                  <c:v>Candelaria - Vss 226 kV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Tensión'!$D$31:$O$31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F-4E58-B67B-D8DBBDEC7BF4}"/>
            </c:ext>
          </c:extLst>
        </c:ser>
        <c:ser>
          <c:idx val="3"/>
          <c:order val="3"/>
          <c:tx>
            <c:strRef>
              <c:f>'Control de Tensión'!$B$32</c:f>
              <c:strCache>
                <c:ptCount val="1"/>
                <c:pt idx="0">
                  <c:v>Cerro Navia - Vss 224 kV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Tensión'!$D$32:$O$32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0.99999595301286048</c:v>
                </c:pt>
                <c:pt idx="9">
                  <c:v>0.99988127677256655</c:v>
                </c:pt>
                <c:pt idx="10">
                  <c:v>0.99987070421768443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F-4E58-B67B-D8DBBDEC7BF4}"/>
            </c:ext>
          </c:extLst>
        </c:ser>
        <c:ser>
          <c:idx val="4"/>
          <c:order val="4"/>
          <c:tx>
            <c:strRef>
              <c:f>'Control de Tensión'!$B$33</c:f>
              <c:strCache>
                <c:ptCount val="1"/>
                <c:pt idx="0">
                  <c:v>Chena - Vss 224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Tensión'!$D$33:$O$33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0.99998430850378217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F-4E58-B67B-D8DBBDEC7BF4}"/>
            </c:ext>
          </c:extLst>
        </c:ser>
        <c:ser>
          <c:idx val="5"/>
          <c:order val="5"/>
          <c:tx>
            <c:strRef>
              <c:f>'Control de Tensión'!$B$34</c:f>
              <c:strCache>
                <c:ptCount val="1"/>
                <c:pt idx="0">
                  <c:v>Colbún - Vss 224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Tensión'!$D$34:$O$34</c:f>
              <c:numCache>
                <c:formatCode>0%</c:formatCode>
                <c:ptCount val="12"/>
                <c:pt idx="0">
                  <c:v>0.99988632633346153</c:v>
                </c:pt>
                <c:pt idx="1">
                  <c:v>1</c:v>
                </c:pt>
                <c:pt idx="2">
                  <c:v>0.99873484184021777</c:v>
                </c:pt>
                <c:pt idx="3">
                  <c:v>0.98887128097155153</c:v>
                </c:pt>
                <c:pt idx="4">
                  <c:v>0.99690000000000001</c:v>
                </c:pt>
                <c:pt idx="5">
                  <c:v>0.99839735294776588</c:v>
                </c:pt>
                <c:pt idx="6">
                  <c:v>0.98979827502747963</c:v>
                </c:pt>
                <c:pt idx="7">
                  <c:v>0.97826745086345157</c:v>
                </c:pt>
                <c:pt idx="8">
                  <c:v>0.97767347069647914</c:v>
                </c:pt>
                <c:pt idx="9">
                  <c:v>0.99910262304145325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F-4E58-B67B-D8DBBDEC7BF4}"/>
            </c:ext>
          </c:extLst>
        </c:ser>
        <c:ser>
          <c:idx val="6"/>
          <c:order val="6"/>
          <c:tx>
            <c:strRef>
              <c:f>'Control de Tensión'!$B$35</c:f>
              <c:strCache>
                <c:ptCount val="1"/>
                <c:pt idx="0">
                  <c:v>Lo Aguirre - Vss 222 kV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Tensión'!$D$35:$O$35</c:f>
              <c:numCache>
                <c:formatCode>0%</c:formatCode>
                <c:ptCount val="12"/>
                <c:pt idx="0">
                  <c:v>0.99256328646582448</c:v>
                </c:pt>
                <c:pt idx="1">
                  <c:v>0.99734383332843746</c:v>
                </c:pt>
                <c:pt idx="2">
                  <c:v>0.98607042810095513</c:v>
                </c:pt>
                <c:pt idx="3">
                  <c:v>0.99893897635732432</c:v>
                </c:pt>
                <c:pt idx="4">
                  <c:v>0.99819999999999998</c:v>
                </c:pt>
                <c:pt idx="5">
                  <c:v>0.98784307007819117</c:v>
                </c:pt>
                <c:pt idx="6">
                  <c:v>0.99205963019494858</c:v>
                </c:pt>
                <c:pt idx="7">
                  <c:v>0.99290757287461373</c:v>
                </c:pt>
                <c:pt idx="8">
                  <c:v>0.99649553715569705</c:v>
                </c:pt>
                <c:pt idx="9">
                  <c:v>0.99526671737239614</c:v>
                </c:pt>
                <c:pt idx="10">
                  <c:v>0.99871747467824701</c:v>
                </c:pt>
                <c:pt idx="11">
                  <c:v>0.99729366644438933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F-4E58-B67B-D8DBBDEC7BF4}"/>
            </c:ext>
          </c:extLst>
        </c:ser>
        <c:ser>
          <c:idx val="7"/>
          <c:order val="7"/>
          <c:tx>
            <c:strRef>
              <c:f>'Control de Tensión'!$B$36</c:f>
              <c:strCache>
                <c:ptCount val="1"/>
                <c:pt idx="0">
                  <c:v>Polpaico - Vss 224 kV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Tensión'!$D$36:$O$36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CF-4E58-B67B-D8DBBDEC7BF4}"/>
            </c:ext>
          </c:extLst>
        </c:ser>
        <c:ser>
          <c:idx val="8"/>
          <c:order val="8"/>
          <c:tx>
            <c:strRef>
              <c:f>'Control de Tensión'!$B$37</c:f>
              <c:strCache>
                <c:ptCount val="1"/>
                <c:pt idx="0">
                  <c:v>Quillota - Vss 226 kV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Tensión'!$D$37:$O$37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CF-4E58-B67B-D8DBBDEC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53485979686277E-2"/>
          <c:y val="0.83007994089956072"/>
          <c:w val="0.97954655622921105"/>
          <c:h val="0.16992029081049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Tensión'!$B$38</c:f>
              <c:strCache>
                <c:ptCount val="1"/>
                <c:pt idx="0">
                  <c:v>Cautín - Vss 230 kV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Tensión'!$D$38:$O$38</c:f>
              <c:numCache>
                <c:formatCode>0%</c:formatCode>
                <c:ptCount val="12"/>
                <c:pt idx="0">
                  <c:v>0.99787435758195797</c:v>
                </c:pt>
                <c:pt idx="1">
                  <c:v>0.99194592205922216</c:v>
                </c:pt>
                <c:pt idx="2">
                  <c:v>0.96267353448774418</c:v>
                </c:pt>
                <c:pt idx="3">
                  <c:v>0.99090849860669372</c:v>
                </c:pt>
                <c:pt idx="4">
                  <c:v>0.97699999999999998</c:v>
                </c:pt>
                <c:pt idx="5">
                  <c:v>0.9593720954971422</c:v>
                </c:pt>
                <c:pt idx="6">
                  <c:v>0.99943644061132531</c:v>
                </c:pt>
                <c:pt idx="7">
                  <c:v>0.9962276411770451</c:v>
                </c:pt>
                <c:pt idx="8">
                  <c:v>0.9985380313526433</c:v>
                </c:pt>
                <c:pt idx="9">
                  <c:v>1</c:v>
                </c:pt>
                <c:pt idx="10">
                  <c:v>0.99906610677265606</c:v>
                </c:pt>
                <c:pt idx="11">
                  <c:v>0.98834851491101494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663-A299-E2D2133F68DF}"/>
            </c:ext>
          </c:extLst>
        </c:ser>
        <c:ser>
          <c:idx val="1"/>
          <c:order val="1"/>
          <c:tx>
            <c:strRef>
              <c:f>'Control de Tensión'!$B$39</c:f>
              <c:strCache>
                <c:ptCount val="1"/>
                <c:pt idx="0">
                  <c:v>Ciruelos - Vss 232 kV</c:v>
                </c:pt>
              </c:strCache>
            </c:strRef>
          </c:tx>
          <c:spPr>
            <a:ln w="412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Tensión'!$D$39:$O$39</c:f>
              <c:numCache>
                <c:formatCode>0%</c:formatCode>
                <c:ptCount val="12"/>
                <c:pt idx="0">
                  <c:v>0.9965674514466194</c:v>
                </c:pt>
                <c:pt idx="1">
                  <c:v>0.99496959383316208</c:v>
                </c:pt>
                <c:pt idx="2">
                  <c:v>0.98030373802661286</c:v>
                </c:pt>
                <c:pt idx="3">
                  <c:v>0.9900497475225345</c:v>
                </c:pt>
                <c:pt idx="4">
                  <c:v>0.98109999999999997</c:v>
                </c:pt>
                <c:pt idx="5">
                  <c:v>0.95482365305554695</c:v>
                </c:pt>
                <c:pt idx="6">
                  <c:v>0.99248291171579572</c:v>
                </c:pt>
                <c:pt idx="7">
                  <c:v>0.98965513890933876</c:v>
                </c:pt>
                <c:pt idx="8">
                  <c:v>0.99963461753348659</c:v>
                </c:pt>
                <c:pt idx="9">
                  <c:v>1</c:v>
                </c:pt>
                <c:pt idx="10">
                  <c:v>1</c:v>
                </c:pt>
                <c:pt idx="11">
                  <c:v>0.99731777678824551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3-4663-A299-E2D2133F68DF}"/>
            </c:ext>
          </c:extLst>
        </c:ser>
        <c:ser>
          <c:idx val="2"/>
          <c:order val="2"/>
          <c:tx>
            <c:strRef>
              <c:f>'Control de Tensión'!$B$40</c:f>
              <c:strCache>
                <c:ptCount val="1"/>
                <c:pt idx="0">
                  <c:v>Charrua - Vss 226 kV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Tensión'!$D$40:$O$40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3-4663-A299-E2D2133F68DF}"/>
            </c:ext>
          </c:extLst>
        </c:ser>
        <c:ser>
          <c:idx val="3"/>
          <c:order val="3"/>
          <c:tx>
            <c:strRef>
              <c:f>'Control de Tensión'!$B$41</c:f>
              <c:strCache>
                <c:ptCount val="1"/>
                <c:pt idx="0">
                  <c:v>Mulchén - Vss 230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Tensión'!$D$41:$O$41</c:f>
              <c:numCache>
                <c:formatCode>0%</c:formatCode>
                <c:ptCount val="12"/>
                <c:pt idx="0">
                  <c:v>0.97203956710862649</c:v>
                </c:pt>
                <c:pt idx="1">
                  <c:v>0.98752009762086446</c:v>
                </c:pt>
                <c:pt idx="2">
                  <c:v>0.89587669752983101</c:v>
                </c:pt>
                <c:pt idx="3">
                  <c:v>0.93991232845931483</c:v>
                </c:pt>
                <c:pt idx="4">
                  <c:v>0.98129999999999995</c:v>
                </c:pt>
                <c:pt idx="5">
                  <c:v>0.94446825428914138</c:v>
                </c:pt>
                <c:pt idx="6">
                  <c:v>0.99983972116444808</c:v>
                </c:pt>
                <c:pt idx="7">
                  <c:v>0.99837744156162422</c:v>
                </c:pt>
                <c:pt idx="8">
                  <c:v>0.99995628420866778</c:v>
                </c:pt>
                <c:pt idx="9">
                  <c:v>1</c:v>
                </c:pt>
                <c:pt idx="10">
                  <c:v>0.99972596967427674</c:v>
                </c:pt>
                <c:pt idx="11">
                  <c:v>0.98327286621046694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3-4663-A299-E2D2133F68DF}"/>
            </c:ext>
          </c:extLst>
        </c:ser>
        <c:ser>
          <c:idx val="4"/>
          <c:order val="4"/>
          <c:tx>
            <c:strRef>
              <c:f>'Control de Tensión'!$B$42</c:f>
              <c:strCache>
                <c:ptCount val="1"/>
                <c:pt idx="0">
                  <c:v>Puerto Montt - Vss 228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Tensión'!$D$42:$O$42</c:f>
              <c:numCache>
                <c:formatCode>0%</c:formatCode>
                <c:ptCount val="12"/>
                <c:pt idx="0">
                  <c:v>0.99489404199931619</c:v>
                </c:pt>
                <c:pt idx="1">
                  <c:v>0.99905865350991319</c:v>
                </c:pt>
                <c:pt idx="2">
                  <c:v>0.99601910027645135</c:v>
                </c:pt>
                <c:pt idx="3">
                  <c:v>0.99427460646103749</c:v>
                </c:pt>
                <c:pt idx="4">
                  <c:v>0.98040000000000005</c:v>
                </c:pt>
                <c:pt idx="5">
                  <c:v>0.99664716024995637</c:v>
                </c:pt>
                <c:pt idx="6">
                  <c:v>0.9955760728466968</c:v>
                </c:pt>
                <c:pt idx="7">
                  <c:v>1</c:v>
                </c:pt>
                <c:pt idx="8">
                  <c:v>0.99998912472132095</c:v>
                </c:pt>
                <c:pt idx="9">
                  <c:v>0.99995456393039195</c:v>
                </c:pt>
                <c:pt idx="10">
                  <c:v>0.99999513121378836</c:v>
                </c:pt>
                <c:pt idx="11">
                  <c:v>0.99999480326188861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3-4663-A299-E2D2133F68DF}"/>
            </c:ext>
          </c:extLst>
        </c:ser>
        <c:ser>
          <c:idx val="5"/>
          <c:order val="5"/>
          <c:tx>
            <c:strRef>
              <c:f>'Control de Tensión'!$B$43</c:f>
              <c:strCache>
                <c:ptCount val="1"/>
                <c:pt idx="0">
                  <c:v>Temuco - Vss 228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Tensión'!$D$43:$O$43</c:f>
              <c:numCache>
                <c:formatCode>0%</c:formatCode>
                <c:ptCount val="12"/>
                <c:pt idx="0">
                  <c:v>0.99815282512725956</c:v>
                </c:pt>
                <c:pt idx="1">
                  <c:v>0.99018701983841662</c:v>
                </c:pt>
                <c:pt idx="2">
                  <c:v>0.9623636708447405</c:v>
                </c:pt>
                <c:pt idx="3">
                  <c:v>0.99255304337932693</c:v>
                </c:pt>
                <c:pt idx="4">
                  <c:v>0.98299999999999998</c:v>
                </c:pt>
                <c:pt idx="5">
                  <c:v>0.96790355118540572</c:v>
                </c:pt>
                <c:pt idx="6">
                  <c:v>0.99991021038828398</c:v>
                </c:pt>
                <c:pt idx="7">
                  <c:v>0.99856502248867707</c:v>
                </c:pt>
                <c:pt idx="8">
                  <c:v>0.99928436545586774</c:v>
                </c:pt>
                <c:pt idx="9">
                  <c:v>1</c:v>
                </c:pt>
                <c:pt idx="10">
                  <c:v>0.9995143596944881</c:v>
                </c:pt>
                <c:pt idx="11">
                  <c:v>0.98165847938270256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3-4663-A299-E2D2133F68DF}"/>
            </c:ext>
          </c:extLst>
        </c:ser>
        <c:ser>
          <c:idx val="6"/>
          <c:order val="6"/>
          <c:tx>
            <c:strRef>
              <c:f>'Control de Tensión'!$B$44</c:f>
              <c:strCache>
                <c:ptCount val="1"/>
                <c:pt idx="0">
                  <c:v>Valdivia - Vss 228 kV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Tensión'!$D$44:$O$44</c:f>
              <c:numCache>
                <c:formatCode>0%</c:formatCode>
                <c:ptCount val="12"/>
                <c:pt idx="0">
                  <c:v>0.99208144415797639</c:v>
                </c:pt>
                <c:pt idx="1">
                  <c:v>0.986492985938765</c:v>
                </c:pt>
                <c:pt idx="2">
                  <c:v>0.95414932605439151</c:v>
                </c:pt>
                <c:pt idx="3">
                  <c:v>0.97755121445047455</c:v>
                </c:pt>
                <c:pt idx="4">
                  <c:v>0.98570000000000002</c:v>
                </c:pt>
                <c:pt idx="5">
                  <c:v>0.97745536421915702</c:v>
                </c:pt>
                <c:pt idx="6">
                  <c:v>0.98465822514837487</c:v>
                </c:pt>
                <c:pt idx="7">
                  <c:v>0.98682782789789092</c:v>
                </c:pt>
                <c:pt idx="8">
                  <c:v>0.99937771957623056</c:v>
                </c:pt>
                <c:pt idx="9">
                  <c:v>0.99998503701281916</c:v>
                </c:pt>
                <c:pt idx="10">
                  <c:v>1</c:v>
                </c:pt>
                <c:pt idx="11">
                  <c:v>0.99981708439268835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33-4663-A299-E2D2133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76327404732239"/>
          <c:w val="1"/>
          <c:h val="0.15236725952677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07285848324869E-2"/>
          <c:y val="5.054563597951979E-2"/>
          <c:w val="0.89954415494139217"/>
          <c:h val="0.7882901283323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'FMIK y TTIK'!$C$2</c:f>
              <c:strCache>
                <c:ptCount val="1"/>
                <c:pt idx="0">
                  <c:v>FMIK [veces/año]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TTIK'!$C$3:$C$14</c:f>
              <c:numCache>
                <c:formatCode>0.0</c:formatCode>
                <c:ptCount val="12"/>
                <c:pt idx="0">
                  <c:v>0.84026789047634909</c:v>
                </c:pt>
                <c:pt idx="1">
                  <c:v>0.84800810970320728</c:v>
                </c:pt>
                <c:pt idx="2">
                  <c:v>0.84350584939917062</c:v>
                </c:pt>
                <c:pt idx="3">
                  <c:v>0.852293365609326</c:v>
                </c:pt>
                <c:pt idx="4">
                  <c:v>0.88491428799402783</c:v>
                </c:pt>
                <c:pt idx="5">
                  <c:v>0.8207962210216303</c:v>
                </c:pt>
                <c:pt idx="6">
                  <c:v>0.89335180582884832</c:v>
                </c:pt>
                <c:pt idx="7">
                  <c:v>0.80599808552791619</c:v>
                </c:pt>
                <c:pt idx="8">
                  <c:v>0.75501147210256558</c:v>
                </c:pt>
                <c:pt idx="9">
                  <c:v>0.75838605028029327</c:v>
                </c:pt>
                <c:pt idx="10">
                  <c:v>0.78093495580503369</c:v>
                </c:pt>
                <c:pt idx="11">
                  <c:v>0.78093495580503369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8-4F01-B713-89378FC90716}"/>
            </c:ext>
          </c:extLst>
        </c:ser>
        <c:ser>
          <c:idx val="1"/>
          <c:order val="1"/>
          <c:tx>
            <c:strRef>
              <c:f>'FMIK y TTIK'!$D$2</c:f>
              <c:strCache>
                <c:ptCount val="1"/>
                <c:pt idx="0">
                  <c:v>TTIK [horas/año]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TTIK'!$D$3:$D$14</c:f>
              <c:numCache>
                <c:formatCode>0.0</c:formatCode>
                <c:ptCount val="12"/>
                <c:pt idx="0">
                  <c:v>1.0933237452194449</c:v>
                </c:pt>
                <c:pt idx="1">
                  <c:v>1.1513722342833179</c:v>
                </c:pt>
                <c:pt idx="2">
                  <c:v>1.1541692823242258</c:v>
                </c:pt>
                <c:pt idx="3">
                  <c:v>1.197947492923547</c:v>
                </c:pt>
                <c:pt idx="4">
                  <c:v>1.3882432482461065</c:v>
                </c:pt>
                <c:pt idx="5">
                  <c:v>1.2959687478085116</c:v>
                </c:pt>
                <c:pt idx="6">
                  <c:v>1.4416611722239832</c:v>
                </c:pt>
                <c:pt idx="7">
                  <c:v>1.3210697244929785</c:v>
                </c:pt>
                <c:pt idx="8">
                  <c:v>1.2360010201533027</c:v>
                </c:pt>
                <c:pt idx="9">
                  <c:v>1.2326152148450911</c:v>
                </c:pt>
                <c:pt idx="10">
                  <c:v>1.2913070521355143</c:v>
                </c:pt>
                <c:pt idx="11">
                  <c:v>1.2913070521355143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8-4F01-B713-89378FC9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808255"/>
        <c:axId val="973462991"/>
      </c:barChart>
      <c:lineChart>
        <c:grouping val="standard"/>
        <c:varyColors val="0"/>
        <c:ser>
          <c:idx val="2"/>
          <c:order val="2"/>
          <c:tx>
            <c:strRef>
              <c:f>'FMIK y TTIK'!$E$2</c:f>
              <c:strCache>
                <c:ptCount val="1"/>
                <c:pt idx="0">
                  <c:v>N° Interrupciones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TTIK'!$E$3:$E$14</c:f>
              <c:numCache>
                <c:formatCode>0</c:formatCode>
                <c:ptCount val="12"/>
                <c:pt idx="0">
                  <c:v>527</c:v>
                </c:pt>
                <c:pt idx="1">
                  <c:v>537</c:v>
                </c:pt>
                <c:pt idx="2">
                  <c:v>504</c:v>
                </c:pt>
                <c:pt idx="3">
                  <c:v>490</c:v>
                </c:pt>
                <c:pt idx="4">
                  <c:v>497</c:v>
                </c:pt>
                <c:pt idx="5">
                  <c:v>492</c:v>
                </c:pt>
                <c:pt idx="6">
                  <c:v>528</c:v>
                </c:pt>
                <c:pt idx="7">
                  <c:v>494</c:v>
                </c:pt>
                <c:pt idx="8">
                  <c:v>493</c:v>
                </c:pt>
                <c:pt idx="9">
                  <c:v>495</c:v>
                </c:pt>
                <c:pt idx="10">
                  <c:v>510</c:v>
                </c:pt>
                <c:pt idx="11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8-4F01-B713-89378FC9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731919"/>
        <c:axId val="585661391"/>
      </c:lineChart>
      <c:catAx>
        <c:axId val="70880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73462991"/>
        <c:crosses val="autoZero"/>
        <c:auto val="1"/>
        <c:lblAlgn val="ctr"/>
        <c:lblOffset val="100"/>
        <c:noMultiLvlLbl val="0"/>
      </c:catAx>
      <c:valAx>
        <c:axId val="973462991"/>
        <c:scaling>
          <c:orientation val="minMax"/>
          <c:max val="2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8808255"/>
        <c:crosses val="autoZero"/>
        <c:crossBetween val="between"/>
        <c:majorUnit val="0.5"/>
      </c:valAx>
      <c:valAx>
        <c:axId val="585661391"/>
        <c:scaling>
          <c:orientation val="minMax"/>
          <c:max val="650"/>
          <c:min val="-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8731919"/>
        <c:crosses val="max"/>
        <c:crossBetween val="between"/>
      </c:valAx>
      <c:catAx>
        <c:axId val="70873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661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82872085173375"/>
          <c:y val="0.92245785662623614"/>
          <c:w val="0.54034255829653255"/>
          <c:h val="7.7542143373763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4129383402146E-2"/>
          <c:y val="0.11019281834358155"/>
          <c:w val="0.87485384930856525"/>
          <c:h val="0.686728932261090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'EAF-ENS'!$D$19</c:f>
              <c:strCache>
                <c:ptCount val="1"/>
                <c:pt idx="0">
                  <c:v>ENS KPI Acumulada [MWh]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3802379155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6-4928-AA41-A0AC788A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'EAF-ENS'!$B$20:$B$31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'EAF-ENS'!$D$20:$D$31</c:f>
              <c:numCache>
                <c:formatCode>#,##0</c:formatCode>
                <c:ptCount val="12"/>
                <c:pt idx="0">
                  <c:v>454.8096324</c:v>
                </c:pt>
                <c:pt idx="1">
                  <c:v>1701.4196324000004</c:v>
                </c:pt>
                <c:pt idx="2">
                  <c:v>3139.1996323999997</c:v>
                </c:pt>
                <c:pt idx="3">
                  <c:v>3837.5496323999996</c:v>
                </c:pt>
                <c:pt idx="4">
                  <c:v>4903.5496323999996</c:v>
                </c:pt>
                <c:pt idx="5">
                  <c:v>5839.1396323999998</c:v>
                </c:pt>
                <c:pt idx="6">
                  <c:v>7213.9429543999995</c:v>
                </c:pt>
                <c:pt idx="7">
                  <c:v>7448.3629543999996</c:v>
                </c:pt>
                <c:pt idx="8">
                  <c:v>7860.1729544</c:v>
                </c:pt>
                <c:pt idx="9">
                  <c:v>8514.5629544000003</c:v>
                </c:pt>
                <c:pt idx="10">
                  <c:v>9054.512954400001</c:v>
                </c:pt>
                <c:pt idx="11">
                  <c:v>9864.2492544000015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6-4928-AA41-A0AC788A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4820783"/>
        <c:axId val="3781845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'EAF-ENS'!$C$19</c15:sqref>
                        </c15:formulaRef>
                      </c:ext>
                    </c:extLst>
                    <c:strCache>
                      <c:ptCount val="1"/>
                      <c:pt idx="0">
                        <c:v>ENS [MWh]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'EAF-ENS'!$C$20:$C$31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454.8096324</c:v>
                      </c:pt>
                      <c:pt idx="1">
                        <c:v>1246.6100000000004</c:v>
                      </c:pt>
                      <c:pt idx="2">
                        <c:v>1437.7799999999993</c:v>
                      </c:pt>
                      <c:pt idx="3">
                        <c:v>698.34999999999991</c:v>
                      </c:pt>
                      <c:pt idx="4">
                        <c:v>1066.0000000000002</c:v>
                      </c:pt>
                      <c:pt idx="5">
                        <c:v>935.59000000000037</c:v>
                      </c:pt>
                      <c:pt idx="6">
                        <c:v>1374.8033219999998</c:v>
                      </c:pt>
                      <c:pt idx="7">
                        <c:v>234.42000000000002</c:v>
                      </c:pt>
                      <c:pt idx="8">
                        <c:v>411.81</c:v>
                      </c:pt>
                      <c:pt idx="9">
                        <c:v>654.3900000000001</c:v>
                      </c:pt>
                      <c:pt idx="10">
                        <c:v>539.95000000000005</c:v>
                      </c:pt>
                      <c:pt idx="11">
                        <c:v>809.73629999999991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876-4928-AA41-A0AC788A87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'EAF-ENS'!$E$19</c15:sqref>
                        </c15:formulaRef>
                      </c:ext>
                    </c:extLst>
                    <c:strCache>
                      <c:ptCount val="1"/>
                      <c:pt idx="0">
                        <c:v>Ventas [GWh]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'EAF-ENS'!$E$20:$E$31</c15:sqref>
                        </c15:formulaRef>
                      </c:ext>
                    </c:extLst>
                    <c:numCache>
                      <c:formatCode>#,##0.0</c:formatCode>
                      <c:ptCount val="12"/>
                      <c:pt idx="0">
                        <c:v>6542.5</c:v>
                      </c:pt>
                      <c:pt idx="1">
                        <c:v>6042.9</c:v>
                      </c:pt>
                      <c:pt idx="2">
                        <c:v>6459.3</c:v>
                      </c:pt>
                      <c:pt idx="3">
                        <c:v>6073.1</c:v>
                      </c:pt>
                      <c:pt idx="4">
                        <c:v>6505.9</c:v>
                      </c:pt>
                      <c:pt idx="5">
                        <c:v>6520</c:v>
                      </c:pt>
                      <c:pt idx="6">
                        <c:v>6650.5</c:v>
                      </c:pt>
                      <c:pt idx="7">
                        <c:v>6469.7</c:v>
                      </c:pt>
                      <c:pt idx="8">
                        <c:v>6111.8</c:v>
                      </c:pt>
                      <c:pt idx="9">
                        <c:v>6263</c:v>
                      </c:pt>
                      <c:pt idx="10">
                        <c:v>6340.8</c:v>
                      </c:pt>
                      <c:pt idx="11">
                        <c:v>6775.8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76-4928-AA41-A0AC788A87F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'EAF-ENS'!$F$19</c15:sqref>
                        </c15:formulaRef>
                      </c:ext>
                    </c:extLst>
                    <c:strCache>
                      <c:ptCount val="1"/>
                      <c:pt idx="0">
                        <c:v>Ventas Acum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'EAF-ENS'!$F$20:$F$31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6542.5</c:v>
                      </c:pt>
                      <c:pt idx="1">
                        <c:v>12585.4</c:v>
                      </c:pt>
                      <c:pt idx="2">
                        <c:v>19044.7</c:v>
                      </c:pt>
                      <c:pt idx="3">
                        <c:v>25117.800000000003</c:v>
                      </c:pt>
                      <c:pt idx="4">
                        <c:v>31623.700000000004</c:v>
                      </c:pt>
                      <c:pt idx="5">
                        <c:v>38143.700000000004</c:v>
                      </c:pt>
                      <c:pt idx="6">
                        <c:v>44794.200000000004</c:v>
                      </c:pt>
                      <c:pt idx="7">
                        <c:v>51263.9</c:v>
                      </c:pt>
                      <c:pt idx="8">
                        <c:v>57375.700000000004</c:v>
                      </c:pt>
                      <c:pt idx="9">
                        <c:v>63638.700000000004</c:v>
                      </c:pt>
                      <c:pt idx="10">
                        <c:v>69979.5</c:v>
                      </c:pt>
                      <c:pt idx="11">
                        <c:v>76755.3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76-4928-AA41-A0AC788A87F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'EAF-ENS'!$G$19</c:f>
              <c:strCache>
                <c:ptCount val="1"/>
                <c:pt idx="0">
                  <c:v>ENS KPI vs Ventas Acum. [%]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7299358068862351E-2"/>
                  <c:y val="-0.10335446578272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6-4928-AA41-A0AC788A87F7}"/>
                </c:ext>
              </c:extLst>
            </c:dLbl>
            <c:dLbl>
              <c:idx val="5"/>
              <c:layout>
                <c:manualLayout>
                  <c:x val="-3.7299358068862289E-2"/>
                  <c:y val="6.6662734935983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6-4928-AA41-A0AC788A87F7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'EAF-ENS'!$B$20:$B$31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'EAF-ENS'!$G$20:$G$31</c:f>
              <c:numCache>
                <c:formatCode>0.000%</c:formatCode>
                <c:ptCount val="12"/>
                <c:pt idx="0">
                  <c:v>1.2079683134188616E-4</c:v>
                </c:pt>
                <c:pt idx="1">
                  <c:v>1.0552105627420284E-4</c:v>
                </c:pt>
                <c:pt idx="2">
                  <c:v>1.3487703325271142E-4</c:v>
                </c:pt>
                <c:pt idx="3">
                  <c:v>1.3244484224269842E-4</c:v>
                </c:pt>
                <c:pt idx="4">
                  <c:v>1.3520349406966541E-4</c:v>
                </c:pt>
                <c:pt idx="5">
                  <c:v>1.3688848460678221E-4</c:v>
                </c:pt>
                <c:pt idx="6">
                  <c:v>1.2886970895608697E-4</c:v>
                </c:pt>
                <c:pt idx="7">
                  <c:v>1.3447517381099178E-4</c:v>
                </c:pt>
                <c:pt idx="8">
                  <c:v>1.4154350051439501E-4</c:v>
                </c:pt>
                <c:pt idx="9">
                  <c:v>1.4226761768062189E-4</c:v>
                </c:pt>
                <c:pt idx="10">
                  <c:v>1.3898249922138562E-4</c:v>
                </c:pt>
                <c:pt idx="11">
                  <c:v>1.3621618862478014E-4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6-4928-AA41-A0AC788A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775583"/>
        <c:axId val="378218623"/>
      </c:lineChart>
      <c:catAx>
        <c:axId val="6148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8184511"/>
        <c:crosses val="autoZero"/>
        <c:auto val="1"/>
        <c:lblAlgn val="ctr"/>
        <c:lblOffset val="100"/>
        <c:noMultiLvlLbl val="0"/>
      </c:catAx>
      <c:valAx>
        <c:axId val="37818451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[MWh]</a:t>
                </a:r>
              </a:p>
            </c:rich>
          </c:tx>
          <c:layout>
            <c:manualLayout>
              <c:xMode val="edge"/>
              <c:yMode val="edge"/>
              <c:x val="2.304147465437788E-3"/>
              <c:y val="2.35066443666480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4820783"/>
        <c:crosses val="autoZero"/>
        <c:crossBetween val="between"/>
      </c:valAx>
      <c:valAx>
        <c:axId val="378218623"/>
        <c:scaling>
          <c:orientation val="minMax"/>
          <c:max val="3.0000000000000008E-4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4775583"/>
        <c:crosses val="max"/>
        <c:crossBetween val="between"/>
      </c:valAx>
      <c:catAx>
        <c:axId val="614775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18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9698728549045E-2"/>
          <c:y val="0.15211079501697561"/>
          <c:w val="0.93217307502765223"/>
          <c:h val="0.642624702182872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'EAF-ENS'!$C$2</c:f>
              <c:strCache>
                <c:ptCount val="1"/>
                <c:pt idx="0">
                  <c:v>Promedio de Pérdida de Consumo [MW]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'EAF-ENS'!$C$3:$C$14</c:f>
              <c:numCache>
                <c:formatCode>0.0</c:formatCode>
                <c:ptCount val="12"/>
                <c:pt idx="0">
                  <c:v>566.73</c:v>
                </c:pt>
                <c:pt idx="1">
                  <c:v>916.25000000000023</c:v>
                </c:pt>
                <c:pt idx="2">
                  <c:v>1147.3399999999999</c:v>
                </c:pt>
                <c:pt idx="3">
                  <c:v>676.14</c:v>
                </c:pt>
                <c:pt idx="4">
                  <c:v>667.48000000000025</c:v>
                </c:pt>
                <c:pt idx="5">
                  <c:v>481.67</c:v>
                </c:pt>
                <c:pt idx="6">
                  <c:v>1283.0699999999997</c:v>
                </c:pt>
                <c:pt idx="7">
                  <c:v>405.38</c:v>
                </c:pt>
                <c:pt idx="8">
                  <c:v>570.1099999999999</c:v>
                </c:pt>
                <c:pt idx="9">
                  <c:v>371.18000000000012</c:v>
                </c:pt>
                <c:pt idx="10">
                  <c:v>546.71000000000015</c:v>
                </c:pt>
                <c:pt idx="11">
                  <c:v>1748.953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E2B-BF26-2E1096BD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46790656"/>
        <c:axId val="46796160"/>
      </c:barChart>
      <c:lineChart>
        <c:grouping val="standard"/>
        <c:varyColors val="0"/>
        <c:ser>
          <c:idx val="4"/>
          <c:order val="1"/>
          <c:tx>
            <c:strRef>
              <c:f>'EAF-ENS'!$D$2</c:f>
              <c:strCache>
                <c:ptCount val="1"/>
                <c:pt idx="0">
                  <c:v>Cantidad de EAF</c:v>
                </c:pt>
              </c:strCache>
            </c:strRef>
          </c:tx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Pt>
            <c:idx val="12"/>
            <c:bubble3D val="0"/>
            <c:spPr>
              <a:ln w="12700">
                <a:solidFill>
                  <a:srgbClr val="FF0000"/>
                </a:solidFill>
                <a:prstDash val="soli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98-4E2B-BF26-2E1096BD56F6}"/>
              </c:ext>
            </c:extLst>
          </c:dPt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'EAF-ENS'!$B$3:$B$14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'EAF-ENS'!$D$3:$D$14</c:f>
              <c:numCache>
                <c:formatCode>General</c:formatCode>
                <c:ptCount val="12"/>
                <c:pt idx="0">
                  <c:v>32</c:v>
                </c:pt>
                <c:pt idx="1">
                  <c:v>43</c:v>
                </c:pt>
                <c:pt idx="2">
                  <c:v>38</c:v>
                </c:pt>
                <c:pt idx="3">
                  <c:v>60</c:v>
                </c:pt>
                <c:pt idx="4">
                  <c:v>35</c:v>
                </c:pt>
                <c:pt idx="5">
                  <c:v>36</c:v>
                </c:pt>
                <c:pt idx="6">
                  <c:v>73</c:v>
                </c:pt>
                <c:pt idx="7">
                  <c:v>23</c:v>
                </c:pt>
                <c:pt idx="8">
                  <c:v>26</c:v>
                </c:pt>
                <c:pt idx="9">
                  <c:v>36</c:v>
                </c:pt>
                <c:pt idx="10">
                  <c:v>35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98-4E2B-BF26-2E1096BD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1680"/>
        <c:axId val="46796736"/>
      </c:lineChart>
      <c:catAx>
        <c:axId val="467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796160"/>
        <c:crosses val="autoZero"/>
        <c:auto val="1"/>
        <c:lblAlgn val="ctr"/>
        <c:lblOffset val="100"/>
        <c:noMultiLvlLbl val="0"/>
      </c:catAx>
      <c:valAx>
        <c:axId val="46796160"/>
        <c:scaling>
          <c:orientation val="minMax"/>
          <c:max val="18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  <a:tailEnd type="none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L" b="0"/>
                  <a:t>[MW]</a:t>
                </a:r>
              </a:p>
            </c:rich>
          </c:tx>
          <c:layout>
            <c:manualLayout>
              <c:xMode val="edge"/>
              <c:yMode val="edge"/>
              <c:x val="3.8812548802113355E-3"/>
              <c:y val="1.72959095818788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6790656"/>
        <c:crosses val="autoZero"/>
        <c:crossBetween val="between"/>
      </c:valAx>
      <c:valAx>
        <c:axId val="46796736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>
              <a:alpha val="0"/>
            </a:schemeClr>
          </a:solidFill>
          <a:ln>
            <a:noFill/>
          </a:ln>
        </c:spPr>
        <c:txPr>
          <a:bodyPr/>
          <a:lstStyle/>
          <a:p>
            <a:pPr>
              <a:defRPr sz="700">
                <a:solidFill>
                  <a:schemeClr val="bg1"/>
                </a:solidFill>
              </a:defRPr>
            </a:pPr>
            <a:endParaRPr lang="es-CL"/>
          </a:p>
        </c:txPr>
        <c:crossAx val="46791680"/>
        <c:crosses val="max"/>
        <c:crossBetween val="between"/>
        <c:majorUnit val="100"/>
      </c:valAx>
      <c:catAx>
        <c:axId val="4679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96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714494832791246"/>
          <c:y val="0.90287088307509944"/>
          <c:w val="0.6009765677760377"/>
          <c:h val="7.469124054464639E-2"/>
        </c:manualLayout>
      </c:layout>
      <c:overlay val="0"/>
    </c:legend>
    <c:plotVisOnly val="1"/>
    <c:dispBlanksAs val="gap"/>
    <c:showDLblsOverMax val="0"/>
  </c:chart>
  <c:spPr>
    <a:ln>
      <a:noFill/>
    </a:ln>
    <a:effectLst/>
  </c:spPr>
  <c:txPr>
    <a:bodyPr/>
    <a:lstStyle/>
    <a:p>
      <a:pPr>
        <a:defRPr sz="900">
          <a:latin typeface="Calibri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651509</xdr:colOff>
      <xdr:row>31</xdr:row>
      <xdr:rowOff>37274</xdr:rowOff>
    </xdr:from>
    <xdr:to>
      <xdr:col>15</xdr:col>
      <xdr:colOff>131700</xdr:colOff>
      <xdr:row>45</xdr:row>
      <xdr:rowOff>132144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96D778-75F1-436B-B176-6A039A8BE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661737</xdr:colOff>
      <xdr:row>73</xdr:row>
      <xdr:rowOff>70184</xdr:rowOff>
    </xdr:from>
    <xdr:to>
      <xdr:col>26</xdr:col>
      <xdr:colOff>501325</xdr:colOff>
      <xdr:row>89</xdr:row>
      <xdr:rowOff>102547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C759F6-ED72-4BB8-854C-5AB27455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31750</xdr:rowOff>
    </xdr:from>
    <xdr:to>
      <xdr:col>16</xdr:col>
      <xdr:colOff>370800</xdr:colOff>
      <xdr:row>16</xdr:row>
      <xdr:rowOff>162250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735B41-23A7-49FB-B369-FB1F8B6BD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279400</xdr:colOff>
      <xdr:row>20</xdr:row>
      <xdr:rowOff>19050</xdr:rowOff>
    </xdr:from>
    <xdr:to>
      <xdr:col>16</xdr:col>
      <xdr:colOff>345400</xdr:colOff>
      <xdr:row>35</xdr:row>
      <xdr:rowOff>130450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1ECC9B-06F2-40A2-B85B-036AEE84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282297</xdr:colOff>
      <xdr:row>14</xdr:row>
      <xdr:rowOff>17089</xdr:rowOff>
    </xdr:from>
    <xdr:to>
      <xdr:col>21</xdr:col>
      <xdr:colOff>322180</xdr:colOff>
      <xdr:row>31</xdr:row>
      <xdr:rowOff>41412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5BFDE-1441-4BD6-BCD4-193A5DDB4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427999</xdr:colOff>
      <xdr:row>0</xdr:row>
      <xdr:rowOff>180784</xdr:rowOff>
    </xdr:from>
    <xdr:to>
      <xdr:col>24</xdr:col>
      <xdr:colOff>240493</xdr:colOff>
      <xdr:row>13</xdr:row>
      <xdr:rowOff>167928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4842CA-032D-4A06-98FC-B2ED84E69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105682</xdr:colOff>
      <xdr:row>22</xdr:row>
      <xdr:rowOff>97517</xdr:rowOff>
    </xdr:from>
    <xdr:to>
      <xdr:col>13</xdr:col>
      <xdr:colOff>171682</xdr:colOff>
      <xdr:row>34</xdr:row>
      <xdr:rowOff>80375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8387DF-7FB9-4BD3-818E-18A66055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3175</xdr:rowOff>
    </xdr:from>
    <xdr:to>
      <xdr:col>3</xdr:col>
      <xdr:colOff>752381</xdr:colOff>
      <xdr:row>27</xdr:row>
      <xdr:rowOff>116407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8919F-3567-4890-8BF1-B3425914C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693733</xdr:colOff>
      <xdr:row>15</xdr:row>
      <xdr:rowOff>142873</xdr:rowOff>
    </xdr:from>
    <xdr:to>
      <xdr:col>9</xdr:col>
      <xdr:colOff>321942</xdr:colOff>
      <xdr:row>27</xdr:row>
      <xdr:rowOff>70036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B4DEAA-2427-4C9E-B3DB-E8307909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15</xdr:row>
      <xdr:rowOff>101600</xdr:rowOff>
    </xdr:from>
    <xdr:to>
      <xdr:col>15</xdr:col>
      <xdr:colOff>416791</xdr:colOff>
      <xdr:row>27</xdr:row>
      <xdr:rowOff>28763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4BB3BD-EEC8-46F0-BFA1-DB71C465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276225</xdr:colOff>
      <xdr:row>0</xdr:row>
      <xdr:rowOff>48357</xdr:rowOff>
    </xdr:from>
    <xdr:to>
      <xdr:col>17</xdr:col>
      <xdr:colOff>1900</xdr:colOff>
      <xdr:row>11</xdr:row>
      <xdr:rowOff>161590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862473-2A76-453B-B102-66C1AA79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128716</xdr:colOff>
      <xdr:row>4</xdr:row>
      <xdr:rowOff>128716</xdr:rowOff>
    </xdr:from>
    <xdr:to>
      <xdr:col>10</xdr:col>
      <xdr:colOff>613177</xdr:colOff>
      <xdr:row>19</xdr:row>
      <xdr:rowOff>90932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8D30A4EC-9EB5-4058-A2C1-1818A17FF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763941</xdr:colOff>
      <xdr:row>22</xdr:row>
      <xdr:rowOff>70521</xdr:rowOff>
    </xdr:from>
    <xdr:to>
      <xdr:col>22</xdr:col>
      <xdr:colOff>542596</xdr:colOff>
      <xdr:row>38</xdr:row>
      <xdr:rowOff>127221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6F5B1D4-0CE6-490F-AD06-BACCF3569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235020</xdr:colOff>
      <xdr:row>93</xdr:row>
      <xdr:rowOff>46730</xdr:rowOff>
    </xdr:from>
    <xdr:to>
      <xdr:col>22</xdr:col>
      <xdr:colOff>3840</xdr:colOff>
      <xdr:row>109</xdr:row>
      <xdr:rowOff>107649</xdr:rowOff>
    </xdr:to>
    <xdr:graphicFrame macro="">
      <xdr:nvGraphicFramePr>
        <xdr:cNvPr id="6" name="Gráfico 3">
          <a:extLst>
            <a:ext uri="{FF2B5EF4-FFF2-40B4-BE49-F238E27FC236}">
              <a16:creationId xmlns:a16="http://schemas.microsoft.com/office/drawing/2014/main" id="{392A9144-1C7F-4A63-A737-E800559BB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506170</xdr:colOff>
      <xdr:row>61</xdr:row>
      <xdr:rowOff>156881</xdr:rowOff>
    </xdr:from>
    <xdr:to>
      <xdr:col>22</xdr:col>
      <xdr:colOff>281015</xdr:colOff>
      <xdr:row>78</xdr:row>
      <xdr:rowOff>34287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91DB076-77C4-4504-8C2F-EA7EF56B1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416858</xdr:colOff>
      <xdr:row>21</xdr:row>
      <xdr:rowOff>83727</xdr:rowOff>
    </xdr:from>
    <xdr:to>
      <xdr:col>11</xdr:col>
      <xdr:colOff>88838</xdr:colOff>
      <xdr:row>31</xdr:row>
      <xdr:rowOff>1587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89FFCB-8B49-4AA2-B157-7EEACD20A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328112</xdr:colOff>
      <xdr:row>31</xdr:row>
      <xdr:rowOff>131153</xdr:rowOff>
    </xdr:from>
    <xdr:to>
      <xdr:col>4</xdr:col>
      <xdr:colOff>327752</xdr:colOff>
      <xdr:row>41</xdr:row>
      <xdr:rowOff>41393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A2C467-B6DB-477E-9543-80DA7A082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43478</xdr:colOff>
      <xdr:row>31</xdr:row>
      <xdr:rowOff>183845</xdr:rowOff>
    </xdr:from>
    <xdr:to>
      <xdr:col>11</xdr:col>
      <xdr:colOff>165038</xdr:colOff>
      <xdr:row>41</xdr:row>
      <xdr:rowOff>94085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6A4D419-4F8D-4539-B7CF-BD9DE33CC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369885</xdr:colOff>
      <xdr:row>20</xdr:row>
      <xdr:rowOff>10431</xdr:rowOff>
    </xdr:from>
    <xdr:to>
      <xdr:col>48</xdr:col>
      <xdr:colOff>10527</xdr:colOff>
      <xdr:row>32</xdr:row>
      <xdr:rowOff>74074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038030-FFE9-4070-AF62-D3A51E88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301625</xdr:colOff>
      <xdr:row>36</xdr:row>
      <xdr:rowOff>111125</xdr:rowOff>
    </xdr:from>
    <xdr:to>
      <xdr:col>47</xdr:col>
      <xdr:colOff>391363</xdr:colOff>
      <xdr:row>48</xdr:row>
      <xdr:rowOff>120339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B720CCE-2AE6-4AA8-9619-FA1D5B7FB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251912</xdr:colOff>
      <xdr:row>20</xdr:row>
      <xdr:rowOff>7471</xdr:rowOff>
    </xdr:from>
    <xdr:to>
      <xdr:col>4</xdr:col>
      <xdr:colOff>251552</xdr:colOff>
      <xdr:row>29</xdr:row>
      <xdr:rowOff>123451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391BC6C-9FAE-43B0-958E-76BF92725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255360</xdr:colOff>
      <xdr:row>46</xdr:row>
      <xdr:rowOff>77107</xdr:rowOff>
    </xdr:from>
    <xdr:to>
      <xdr:col>5</xdr:col>
      <xdr:colOff>508684</xdr:colOff>
      <xdr:row>62</xdr:row>
      <xdr:rowOff>105683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2170876-A725-454E-B435-8FB665837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334818</xdr:colOff>
      <xdr:row>63</xdr:row>
      <xdr:rowOff>80818</xdr:rowOff>
    </xdr:from>
    <xdr:to>
      <xdr:col>5</xdr:col>
      <xdr:colOff>581792</xdr:colOff>
      <xdr:row>79</xdr:row>
      <xdr:rowOff>106220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C158374-F508-4A65-A30B-F962AE5C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12</xdr:col>
      <xdr:colOff>212337</xdr:colOff>
      <xdr:row>63</xdr:row>
      <xdr:rowOff>25401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3DE4928-989B-4F7A-9791-7B42B5B7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11546</xdr:colOff>
      <xdr:row>63</xdr:row>
      <xdr:rowOff>173182</xdr:rowOff>
    </xdr:from>
    <xdr:to>
      <xdr:col>12</xdr:col>
      <xdr:colOff>223883</xdr:colOff>
      <xdr:row>80</xdr:row>
      <xdr:rowOff>13855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5351AFE-DC46-4434-BE83-ACE05B27C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5</xdr:col>
      <xdr:colOff>246974</xdr:colOff>
      <xdr:row>98</xdr:row>
      <xdr:rowOff>28576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CDA0010-5584-4D83-AB31-FCD54F176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83</xdr:row>
      <xdr:rowOff>0</xdr:rowOff>
    </xdr:from>
    <xdr:to>
      <xdr:col>12</xdr:col>
      <xdr:colOff>212337</xdr:colOff>
      <xdr:row>99</xdr:row>
      <xdr:rowOff>28575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4B83BF0-2B80-4637-9E99-6C8268377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4</xdr:row>
      <xdr:rowOff>87311</xdr:rowOff>
    </xdr:from>
    <xdr:to>
      <xdr:col>15</xdr:col>
      <xdr:colOff>266700</xdr:colOff>
      <xdr:row>19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039F90-80B2-4AA9-BB8A-D04558831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107949</xdr:colOff>
      <xdr:row>17</xdr:row>
      <xdr:rowOff>125412</xdr:rowOff>
    </xdr:from>
    <xdr:to>
      <xdr:col>17</xdr:col>
      <xdr:colOff>723900</xdr:colOff>
      <xdr:row>32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CDC30E-F1AE-41E5-AC27-E8A0CA5B8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12</xdr:col>
      <xdr:colOff>672368</xdr:colOff>
      <xdr:row>13</xdr:row>
      <xdr:rowOff>130395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B4AE2E08-66CD-4962-A7E8-695403BD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722.586029166669" createdVersion="8" refreshedVersion="8" minRefreshableVersion="3" recordCount="168" xr:uid="{4F51D9E7-8EE1-4F87-B733-A55D622D8A73}">
  <cacheSource type="worksheet">
    <worksheetSource ref="A1:P169" sheet="Data Gx Region"/>
  </cacheSource>
  <cacheFields count="16">
    <cacheField name="Mes-Año" numFmtId="17">
      <sharedItems containsSemiMixedTypes="0" containsNonDate="0" containsDate="1" containsString="0" minDate="2024-01-01T00:00:00" maxDate="2024-12-02T00:00:00"/>
    </cacheField>
    <cacheField name="Región" numFmtId="0">
      <sharedItems count="14">
        <s v="Arica y Parinacota"/>
        <s v="Tarapacá"/>
        <s v="Antofagasta"/>
        <s v="Atacama"/>
        <s v="Coquimbo"/>
        <s v="Valparaíso"/>
        <s v="Metropolitana"/>
        <s v="O'Higgins"/>
        <s v="Maule"/>
        <s v="Ñuble"/>
        <s v="Biobío"/>
        <s v="La Araucanía"/>
        <s v="Los Ríos"/>
        <s v="Los Lagos"/>
      </sharedItems>
    </cacheField>
    <cacheField name="Hídrica" numFmtId="0">
      <sharedItems containsSemiMixedTypes="0" containsString="0" containsNumber="1" minValue="0" maxValue="1234.1270209840036"/>
    </cacheField>
    <cacheField name="Térmica" numFmtId="0">
      <sharedItems containsSemiMixedTypes="0" containsString="0" containsNumber="1" minValue="0" maxValue="1410.1779500000075"/>
    </cacheField>
    <cacheField name="Eólica" numFmtId="0">
      <sharedItems containsSemiMixedTypes="0" containsString="0" containsNumber="1" minValue="0" maxValue="308.82454999999993"/>
    </cacheField>
    <cacheField name="Solar" numFmtId="0">
      <sharedItems containsSemiMixedTypes="0" containsString="0" containsNumber="1" minValue="0" maxValue="677.7696305158064"/>
    </cacheField>
    <cacheField name="Termosolar" numFmtId="0">
      <sharedItems containsString="0" containsBlank="1" containsNumber="1" containsInteger="1" minValue="0" maxValue="0"/>
    </cacheField>
    <cacheField name="Geotérmica" numFmtId="0">
      <sharedItems containsSemiMixedTypes="0" containsString="0" containsNumber="1" minValue="0" maxValue="39.777809999999938"/>
    </cacheField>
    <cacheField name="TOTAL" numFmtId="0">
      <sharedItems containsSemiMixedTypes="0" containsString="0" containsNumber="1" minValue="1.4172687569935E-2" maxValue="2.189566308890357"/>
    </cacheField>
    <cacheField name="Hídrica Corregido" numFmtId="177">
      <sharedItems containsSemiMixedTypes="0" containsString="0" containsNumber="1" minValue="0" maxValue="1231.6131916949792"/>
    </cacheField>
    <cacheField name="Térmica Corregido" numFmtId="177">
      <sharedItems containsSemiMixedTypes="0" containsString="0" containsNumber="1" minValue="0" maxValue="1407.3055174439"/>
    </cacheField>
    <cacheField name="Eólica Corregido" numFmtId="177">
      <sharedItems containsSemiMixedTypes="0" containsString="0" containsNumber="1" minValue="0" maxValue="308.19549627557797"/>
    </cacheField>
    <cacheField name="Solar Corregido" numFmtId="177">
      <sharedItems containsSemiMixedTypes="0" containsString="0" containsNumber="1" minValue="0" maxValue="676.38906180656329"/>
    </cacheField>
    <cacheField name="Termosolar Corregido" numFmtId="177">
      <sharedItems containsSemiMixedTypes="0" containsString="0" containsNumber="1" containsInteger="1" minValue="0" maxValue="0"/>
    </cacheField>
    <cacheField name="Geotérmica Corregido" numFmtId="177">
      <sharedItems containsSemiMixedTypes="0" containsString="0" containsNumber="1" minValue="0" maxValue="39.696785419765469"/>
    </cacheField>
    <cacheField name="TOTAL CORREGIDO" numFmtId="177">
      <sharedItems containsSemiMixedTypes="0" containsString="0" containsNumber="1" minValue="1.4143818809660157E-2" maxValue="2.1851063174762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d v="2024-01-01T00:00:00"/>
    <x v="0"/>
    <n v="4.5405012609694912"/>
    <n v="1.4899999999999998E-2"/>
    <n v="0"/>
    <n v="9.6172863089655092"/>
    <m/>
    <n v="0"/>
    <n v="1.4172687569935E-2"/>
    <n v="4.5312525816499374"/>
    <n v="1.4869649755843931E-2"/>
    <n v="0"/>
    <n v="9.5976965782543751"/>
    <n v="0"/>
    <n v="0"/>
    <n v="1.4143818809660157E-2"/>
  </r>
  <r>
    <d v="2024-01-01T00:00:00"/>
    <x v="1"/>
    <n v="1.7197923263732979"/>
    <n v="3.0699999999999995E-2"/>
    <n v="0"/>
    <n v="91.024733354560666"/>
    <m/>
    <n v="0"/>
    <n v="9.2775225680933965E-2"/>
    <n v="1.7162892312724147"/>
    <n v="3.0637466275463671E-2"/>
    <n v="0"/>
    <n v="90.8393224229129"/>
    <n v="0"/>
    <n v="0"/>
    <n v="9.2586249120460776E-2"/>
  </r>
  <r>
    <d v="2024-01-01T00:00:00"/>
    <x v="2"/>
    <n v="0"/>
    <n v="867.01187999999627"/>
    <n v="141.94523000000012"/>
    <n v="640.82832659155713"/>
    <n v="0"/>
    <n v="39.777809999999938"/>
    <n v="1.6895632465915538"/>
    <n v="0"/>
    <n v="865.24583823863986"/>
    <n v="141.6560976250143"/>
    <n v="639.5230047006728"/>
    <n v="0"/>
    <n v="39.696785419765469"/>
    <n v="1.6861217259840926"/>
  </r>
  <r>
    <d v="2024-01-01T00:00:00"/>
    <x v="3"/>
    <n v="0.75548000000000015"/>
    <n v="122.21353999999988"/>
    <n v="129.54234999999991"/>
    <n v="552.14426801242382"/>
    <m/>
    <n v="0"/>
    <n v="0.80465563801242368"/>
    <n v="0.75394114077483065"/>
    <n v="121.96459967931685"/>
    <n v="129.27848141268109"/>
    <n v="551.0195892645346"/>
    <n v="0"/>
    <n v="0"/>
    <n v="0.80301661149730741"/>
  </r>
  <r>
    <d v="2024-01-01T00:00:00"/>
    <x v="4"/>
    <n v="1.309500446815602"/>
    <n v="1.1155556165257003"/>
    <n v="111.97969999999995"/>
    <n v="105.26386444663918"/>
    <m/>
    <n v="0"/>
    <n v="0.21966862050998043"/>
    <n v="1.306833087199271"/>
    <n v="1.1132833087853495"/>
    <n v="111.75160528620646"/>
    <n v="105.04944941397028"/>
    <n v="0"/>
    <n v="0"/>
    <n v="0.21922117109616135"/>
  </r>
  <r>
    <d v="2024-01-01T00:00:00"/>
    <x v="5"/>
    <n v="115.72927783279147"/>
    <n v="553.27839335086264"/>
    <n v="0"/>
    <n v="101.63921883303883"/>
    <m/>
    <n v="0"/>
    <n v="0.77064689001669295"/>
    <n v="115.49354549465519"/>
    <n v="552.15140447002545"/>
    <n v="0"/>
    <n v="101.43218694663516"/>
    <n v="0"/>
    <n v="0"/>
    <n v="0.76907713691131585"/>
  </r>
  <r>
    <d v="2024-01-01T00:00:00"/>
    <x v="6"/>
    <n v="173.89311622867746"/>
    <n v="148.72188311190547"/>
    <n v="0"/>
    <n v="154.27035245776682"/>
    <m/>
    <n v="0"/>
    <n v="0.47688535179834973"/>
    <n v="173.53890827333521"/>
    <n v="148.41894717473792"/>
    <n v="0"/>
    <n v="153.95611468171745"/>
    <n v="0"/>
    <n v="0"/>
    <n v="0.47591397012979059"/>
  </r>
  <r>
    <d v="2024-01-01T00:00:00"/>
    <x v="7"/>
    <n v="437.06673772371823"/>
    <n v="15.948170000000015"/>
    <n v="5.1229840000000122"/>
    <n v="102.19634183291159"/>
    <m/>
    <n v="0"/>
    <n v="0.56033423355662992"/>
    <n v="436.17646375040209"/>
    <n v="15.915684707829381"/>
    <n v="5.11254884461695"/>
    <n v="101.98817512643603"/>
    <n v="0"/>
    <n v="0"/>
    <n v="0.55919287242928439"/>
  </r>
  <r>
    <d v="2024-01-01T00:00:00"/>
    <x v="8"/>
    <n v="745.75361219824867"/>
    <n v="17.501520455490297"/>
    <n v="0"/>
    <n v="82.671852095087615"/>
    <m/>
    <n v="0"/>
    <n v="0.84592698474882666"/>
    <n v="744.23456493579999"/>
    <n v="17.465871098515365"/>
    <n v="0"/>
    <n v="82.503455390663447"/>
    <n v="0"/>
    <n v="0"/>
    <n v="0.84420389142497876"/>
  </r>
  <r>
    <d v="2024-01-01T00:00:00"/>
    <x v="9"/>
    <n v="0"/>
    <n v="33.330359989058636"/>
    <n v="0"/>
    <n v="44.203154567667426"/>
    <m/>
    <n v="0"/>
    <n v="7.7533514556726066E-2"/>
    <n v="0"/>
    <n v="33.262468407617192"/>
    <n v="0"/>
    <n v="44.113115874137421"/>
    <n v="0"/>
    <n v="0"/>
    <n v="7.7375584281754617E-2"/>
  </r>
  <r>
    <d v="2024-01-01T00:00:00"/>
    <x v="10"/>
    <n v="813.30153239371975"/>
    <n v="239.64368374246763"/>
    <n v="169.52227131775149"/>
    <n v="20.613204536109212"/>
    <m/>
    <n v="0"/>
    <n v="1.2430806919900481"/>
    <n v="811.64489480441421"/>
    <n v="239.15554654031709"/>
    <n v="169.17696646376595"/>
    <n v="20.571216899162241"/>
    <n v="0"/>
    <n v="0"/>
    <n v="1.2405486247076594"/>
  </r>
  <r>
    <d v="2024-01-01T00:00:00"/>
    <x v="11"/>
    <n v="20.038690005077257"/>
    <n v="40.411326103473414"/>
    <n v="277.45118624260454"/>
    <n v="0.81343068635590021"/>
    <m/>
    <n v="0"/>
    <n v="0.33871463303751115"/>
    <n v="19.997872613518744"/>
    <n v="40.329011095828392"/>
    <n v="276.88603783697681"/>
    <n v="0.81177378568912584"/>
    <n v="0"/>
    <n v="0"/>
    <n v="0.33802469533201307"/>
  </r>
  <r>
    <d v="2024-01-01T00:00:00"/>
    <x v="12"/>
    <n v="45.934227107633781"/>
    <n v="19.137778043006985"/>
    <n v="0"/>
    <n v="0"/>
    <m/>
    <n v="0"/>
    <n v="6.5072005150640766E-2"/>
    <n v="45.840662342007143"/>
    <n v="19.098795745274781"/>
    <n v="0"/>
    <n v="0"/>
    <n v="0"/>
    <n v="0"/>
    <n v="6.4939458087281923E-2"/>
  </r>
  <r>
    <d v="2024-01-01T00:00:00"/>
    <x v="13"/>
    <n v="105.07388683314758"/>
    <n v="5.9907388976080007"/>
    <n v="63.183459999999961"/>
    <n v="0"/>
    <m/>
    <n v="0"/>
    <n v="0.17424808573075554"/>
    <n v="104.85985877141518"/>
    <n v="5.9785361869893663"/>
    <n v="63.054759769286868"/>
    <n v="0"/>
    <n v="0"/>
    <n v="0"/>
    <n v="0.1738931547276914"/>
  </r>
  <r>
    <d v="2024-02-01T00:00:00"/>
    <x v="0"/>
    <n v="4.6185294064985047"/>
    <n v="1.3099999999999997E-2"/>
    <n v="0"/>
    <n v="18.775792398110127"/>
    <m/>
    <n v="0"/>
    <n v="2.3407421804608631E-2"/>
    <n v="4.6091217893757399"/>
    <n v="1.3073316228292315E-2"/>
    <n v="0"/>
    <n v="18.737547439485546"/>
    <n v="0"/>
    <n v="0"/>
    <n v="2.3359742545089577E-2"/>
  </r>
  <r>
    <d v="2024-02-01T00:00:00"/>
    <x v="1"/>
    <n v="1.5950710070036984"/>
    <n v="3.2872638513500002E-2"/>
    <n v="0"/>
    <n v="76.900901721492261"/>
    <m/>
    <n v="0"/>
    <n v="7.8528845367009451E-2"/>
    <n v="1.5918219603923678"/>
    <n v="3.2805679278269211E-2"/>
    <n v="0"/>
    <n v="76.744260034037964"/>
    <n v="0"/>
    <n v="0"/>
    <n v="7.8368887673708601E-2"/>
  </r>
  <r>
    <d v="2024-02-01T00:00:00"/>
    <x v="2"/>
    <n v="0"/>
    <n v="1019.359890000001"/>
    <n v="134.06615999999988"/>
    <n v="566.13529037204739"/>
    <n v="0"/>
    <n v="32.767030000000013"/>
    <n v="1.7523283703720482"/>
    <n v="0"/>
    <n v="1017.2835261379606"/>
    <n v="133.79307673227731"/>
    <n v="564.98211290304357"/>
    <n v="0"/>
    <n v="32.70028588182759"/>
    <n v="1.7487590016551089"/>
  </r>
  <r>
    <d v="2024-02-01T00:00:00"/>
    <x v="3"/>
    <n v="0.68361799999999917"/>
    <n v="205.7668399999998"/>
    <n v="72.974339999999927"/>
    <n v="490.69107487316268"/>
    <m/>
    <n v="0"/>
    <n v="0.77011587287316241"/>
    <n v="0.68222551857654401"/>
    <n v="205.34770752797147"/>
    <n v="72.825696440528262"/>
    <n v="489.69157192500137"/>
    <n v="0"/>
    <n v="0"/>
    <n v="0.76854720141207755"/>
  </r>
  <r>
    <d v="2024-02-01T00:00:00"/>
    <x v="4"/>
    <n v="0.95294931856670029"/>
    <n v="1.0761843726883"/>
    <n v="56.571230000000185"/>
    <n v="90.461791776202702"/>
    <m/>
    <n v="0"/>
    <n v="0.14906215546745791"/>
    <n v="0.95100822833268306"/>
    <n v="1.0739922613817205"/>
    <n v="56.45599841324119"/>
    <n v="90.277527516658878"/>
    <n v="0"/>
    <n v="0"/>
    <n v="0.14875852641961446"/>
  </r>
  <r>
    <d v="2024-02-01T00:00:00"/>
    <x v="5"/>
    <n v="99.315791119951669"/>
    <n v="804.14496362690818"/>
    <n v="0"/>
    <n v="89.295147211546407"/>
    <m/>
    <n v="0"/>
    <n v="0.99275590195840624"/>
    <n v="99.113491891156812"/>
    <n v="802.5069773193278"/>
    <n v="0"/>
    <n v="89.113259324310008"/>
    <n v="0"/>
    <n v="0"/>
    <n v="0.99073372853479469"/>
  </r>
  <r>
    <d v="2024-02-01T00:00:00"/>
    <x v="6"/>
    <n v="151.30322987897054"/>
    <n v="175.48825818575912"/>
    <n v="0"/>
    <n v="135.03621213998633"/>
    <m/>
    <n v="0"/>
    <n v="0.46182770020471597"/>
    <n v="150.99503592135792"/>
    <n v="175.13080103928525"/>
    <n v="0"/>
    <n v="134.76115294479445"/>
    <n v="0"/>
    <n v="0"/>
    <n v="0.46088698990543758"/>
  </r>
  <r>
    <d v="2024-02-01T00:00:00"/>
    <x v="7"/>
    <n v="337.69204404470389"/>
    <n v="29.577620428573017"/>
    <n v="13.751950000000045"/>
    <n v="90.971083223209291"/>
    <m/>
    <n v="0"/>
    <n v="0.47199269769648622"/>
    <n v="337.00418928052147"/>
    <n v="29.517372911689616"/>
    <n v="13.723938252340849"/>
    <n v="90.78578157307733"/>
    <n v="0"/>
    <n v="0"/>
    <n v="0.47103128201762928"/>
  </r>
  <r>
    <d v="2024-02-01T00:00:00"/>
    <x v="8"/>
    <n v="548.48946500124134"/>
    <n v="19.552869692203899"/>
    <n v="0"/>
    <n v="75.156312364892614"/>
    <m/>
    <n v="0"/>
    <n v="0.64319864705833785"/>
    <n v="547.37223082809919"/>
    <n v="19.513041882196507"/>
    <n v="0"/>
    <n v="75.00322428233261"/>
    <n v="0"/>
    <n v="0"/>
    <n v="0.64188849699262829"/>
  </r>
  <r>
    <d v="2024-02-01T00:00:00"/>
    <x v="9"/>
    <n v="0"/>
    <n v="29.360192467967266"/>
    <n v="0"/>
    <n v="36.587126409625583"/>
    <m/>
    <n v="0"/>
    <n v="6.594731887759285E-2"/>
    <n v="0"/>
    <n v="29.30038783643224"/>
    <n v="0"/>
    <n v="36.512601025766457"/>
    <n v="0"/>
    <n v="0"/>
    <n v="6.581298886219869E-2"/>
  </r>
  <r>
    <d v="2024-02-01T00:00:00"/>
    <x v="10"/>
    <n v="645.68168822620942"/>
    <n v="341.77947935470246"/>
    <n v="124.41864938336582"/>
    <n v="17.653001763372984"/>
    <m/>
    <n v="0"/>
    <n v="1.1295328187276508"/>
    <n v="644.36648038159422"/>
    <n v="341.08329877443748"/>
    <n v="124.16521741112734"/>
    <n v="17.617043849708164"/>
    <n v="0"/>
    <n v="0"/>
    <n v="1.1272320404168672"/>
  </r>
  <r>
    <d v="2024-02-01T00:00:00"/>
    <x v="11"/>
    <n v="14.605947961181784"/>
    <n v="41.875426302698251"/>
    <n v="223.44784999999936"/>
    <n v="1.1960753601708984"/>
    <m/>
    <n v="0"/>
    <n v="0.28112529962405031"/>
    <n v="14.576196680191671"/>
    <n v="41.790129026696491"/>
    <n v="222.99270256351292"/>
    <n v="1.1936390394185332"/>
    <n v="0"/>
    <n v="0"/>
    <n v="0.28055266730981965"/>
  </r>
  <r>
    <d v="2024-02-01T00:00:00"/>
    <x v="12"/>
    <n v="26.412580077395681"/>
    <n v="20.229418942495315"/>
    <n v="0"/>
    <n v="0"/>
    <m/>
    <n v="0"/>
    <n v="4.6641999019890995E-2"/>
    <n v="26.358779523426513"/>
    <n v="20.18821304960672"/>
    <n v="0"/>
    <n v="0"/>
    <n v="0"/>
    <n v="0"/>
    <n v="4.6546992573033234E-2"/>
  </r>
  <r>
    <d v="2024-02-01T00:00:00"/>
    <x v="13"/>
    <n v="94.493198819857852"/>
    <n v="10.344409877873714"/>
    <n v="63.883869999999881"/>
    <n v="0"/>
    <m/>
    <n v="0"/>
    <n v="0.16872147869773144"/>
    <n v="94.300722869839703"/>
    <n v="10.32333904797815"/>
    <n v="63.753743083749249"/>
    <n v="0"/>
    <n v="0"/>
    <n v="0"/>
    <n v="0.1683778050015671"/>
  </r>
  <r>
    <d v="2024-03-01T00:00:00"/>
    <x v="0"/>
    <n v="5.9119794700778066"/>
    <n v="0"/>
    <n v="0"/>
    <n v="20.550493870899611"/>
    <m/>
    <n v="0"/>
    <n v="2.6462473340977417E-2"/>
    <n v="5.8999371868320001"/>
    <n v="0"/>
    <n v="0"/>
    <n v="20.508633971133872"/>
    <n v="0"/>
    <n v="0"/>
    <n v="2.6408571157965875E-2"/>
  </r>
  <r>
    <d v="2024-03-01T00:00:00"/>
    <x v="1"/>
    <n v="1.6651179661310982"/>
    <n v="1.4689999999999998E-2"/>
    <n v="0"/>
    <n v="81.275089874393061"/>
    <m/>
    <n v="0"/>
    <n v="8.295489784052415E-2"/>
    <n v="1.6617262388276934"/>
    <n v="1.466007751096291E-2"/>
    <n v="0"/>
    <n v="81.109538275635074"/>
    <n v="0"/>
    <n v="0"/>
    <n v="8.2785924591973731E-2"/>
  </r>
  <r>
    <d v="2024-03-01T00:00:00"/>
    <x v="2"/>
    <n v="0"/>
    <n v="1172.7051900000063"/>
    <n v="140.50229000000041"/>
    <n v="593.84581318705796"/>
    <n v="0"/>
    <n v="33.982430000000036"/>
    <n v="1.9410357231870645"/>
    <n v="0"/>
    <n v="1170.3164726282218"/>
    <n v="140.21609679154494"/>
    <n v="592.6361913467033"/>
    <n v="0"/>
    <n v="33.913210198153294"/>
    <n v="1.9370819709646234"/>
  </r>
  <r>
    <d v="2024-03-01T00:00:00"/>
    <x v="3"/>
    <n v="0.73253499999999394"/>
    <n v="167.22409000000019"/>
    <n v="130.26611999999986"/>
    <n v="496.37923611666025"/>
    <m/>
    <n v="0"/>
    <n v="0.79460198111666025"/>
    <n v="0.73104287811389568"/>
    <n v="166.88346637850515"/>
    <n v="130.00077714447883"/>
    <n v="495.36814678712051"/>
    <n v="0"/>
    <n v="0"/>
    <n v="0.7929834331882184"/>
  </r>
  <r>
    <d v="2024-03-01T00:00:00"/>
    <x v="4"/>
    <n v="0.88929052847729984"/>
    <n v="0.77486499809240006"/>
    <n v="112.26347000000013"/>
    <n v="88.204388691081874"/>
    <m/>
    <n v="0"/>
    <n v="0.20213201421765173"/>
    <n v="0.88747910668770502"/>
    <n v="0.77328665299977628"/>
    <n v="112.03479726682514"/>
    <n v="88.024722601658326"/>
    <n v="0"/>
    <n v="0"/>
    <n v="0.20172028562817093"/>
  </r>
  <r>
    <d v="2024-03-01T00:00:00"/>
    <x v="5"/>
    <n v="86.525179622108865"/>
    <n v="933.61502128250027"/>
    <n v="0"/>
    <n v="91.751216907635509"/>
    <m/>
    <n v="0"/>
    <n v="1.1118914178122448"/>
    <n v="86.34893396256669"/>
    <n v="931.71331364198386"/>
    <n v="0"/>
    <n v="91.564326180470218"/>
    <n v="0"/>
    <n v="0"/>
    <n v="1.1096265737850208"/>
  </r>
  <r>
    <d v="2024-03-01T00:00:00"/>
    <x v="6"/>
    <n v="156.11270179981739"/>
    <n v="176.44244743745114"/>
    <n v="0"/>
    <n v="146.11427975076532"/>
    <m/>
    <n v="0"/>
    <n v="0.47866942898803388"/>
    <n v="155.79471128871083"/>
    <n v="176.08304667508733"/>
    <n v="0"/>
    <n v="145.81665531686443"/>
    <n v="0"/>
    <n v="0"/>
    <n v="0.47769441328066259"/>
  </r>
  <r>
    <d v="2024-03-01T00:00:00"/>
    <x v="7"/>
    <n v="255.23712530168757"/>
    <n v="23.770389999999981"/>
    <n v="19.124509999999965"/>
    <n v="91.451711052852772"/>
    <m/>
    <n v="0"/>
    <n v="0.3895837363545403"/>
    <n v="254.71722536406349"/>
    <n v="23.72197139998757"/>
    <n v="19.085554728331164"/>
    <n v="91.265430397890086"/>
    <n v="0"/>
    <n v="0"/>
    <n v="0.38879018189027231"/>
  </r>
  <r>
    <d v="2024-03-01T00:00:00"/>
    <x v="8"/>
    <n v="467.74095571048969"/>
    <n v="20.365778626406943"/>
    <n v="0"/>
    <n v="71.837986762725095"/>
    <m/>
    <n v="0"/>
    <n v="0.55994472109962168"/>
    <n v="466.7882005287712"/>
    <n v="20.324294978504941"/>
    <n v="0"/>
    <n v="71.691657874273488"/>
    <n v="0"/>
    <n v="0"/>
    <n v="0.55880415338154965"/>
  </r>
  <r>
    <d v="2024-03-01T00:00:00"/>
    <x v="9"/>
    <n v="0"/>
    <n v="34.856869836220255"/>
    <n v="0"/>
    <n v="33.245000655510573"/>
    <m/>
    <n v="0"/>
    <n v="6.8101870491730832E-2"/>
    <n v="0"/>
    <n v="34.785868862391695"/>
    <n v="0"/>
    <n v="33.177282944982835"/>
    <n v="0"/>
    <n v="0"/>
    <n v="6.7963151807374528E-2"/>
  </r>
  <r>
    <d v="2024-03-01T00:00:00"/>
    <x v="10"/>
    <n v="581.3134068595707"/>
    <n v="324.11934312688993"/>
    <n v="157.93076784021747"/>
    <n v="14.966468010195655"/>
    <m/>
    <n v="0"/>
    <n v="1.078329985836874"/>
    <n v="580.12931264283361"/>
    <n v="323.45913499268823"/>
    <n v="157.60907405741844"/>
    <n v="14.935982375412877"/>
    <n v="0"/>
    <n v="0"/>
    <n v="1.0761335040683531"/>
  </r>
  <r>
    <d v="2024-03-01T00:00:00"/>
    <x v="11"/>
    <n v="13.680981075106402"/>
    <n v="37.843460404791969"/>
    <n v="273.70681999999948"/>
    <n v="0.87765509527519991"/>
    <m/>
    <n v="0"/>
    <n v="0.32610891657517305"/>
    <n v="13.653113886118215"/>
    <n v="37.766375957611039"/>
    <n v="273.14929860307461"/>
    <n v="0.87586737403852755"/>
    <n v="0"/>
    <n v="0"/>
    <n v="0.32544465582084242"/>
  </r>
  <r>
    <d v="2024-03-01T00:00:00"/>
    <x v="12"/>
    <n v="31.854669773323913"/>
    <n v="20.152237580266874"/>
    <n v="0"/>
    <n v="0"/>
    <m/>
    <n v="0"/>
    <n v="5.2006907353590794E-2"/>
    <n v="31.789784068281548"/>
    <n v="20.111188900343912"/>
    <n v="0"/>
    <n v="0"/>
    <n v="0"/>
    <n v="0"/>
    <n v="5.1900972968625461E-2"/>
  </r>
  <r>
    <d v="2024-03-01T00:00:00"/>
    <x v="13"/>
    <n v="111.37319969499757"/>
    <n v="4.6484026819256989"/>
    <n v="69.135960000000011"/>
    <n v="0"/>
    <m/>
    <n v="0"/>
    <n v="0.1851575623769233"/>
    <n v="111.14634037934754"/>
    <n v="4.6389342150577688"/>
    <n v="68.995134948593034"/>
    <n v="0"/>
    <n v="0"/>
    <n v="0"/>
    <n v="0.18478040954299835"/>
  </r>
  <r>
    <d v="2024-04-01T00:00:00"/>
    <x v="0"/>
    <n v="3.132544267688592"/>
    <n v="3.0000000000000003E-4"/>
    <n v="0"/>
    <n v="17.940861076391318"/>
    <m/>
    <n v="0"/>
    <n v="2.1073705344079912E-2"/>
    <n v="3.1261634969936902"/>
    <n v="2.993889212586027E-4"/>
    <n v="0"/>
    <n v="17.904316813704167"/>
    <n v="0"/>
    <n v="0"/>
    <n v="2.1030779699619116E-2"/>
  </r>
  <r>
    <d v="2024-04-01T00:00:00"/>
    <x v="1"/>
    <n v="1.5113511764278029"/>
    <n v="0.10241999999999998"/>
    <n v="0"/>
    <n v="71.87881672223125"/>
    <m/>
    <n v="0"/>
    <n v="7.3492587898659048E-2"/>
    <n v="1.5082726611788002"/>
    <n v="0.10221137771768694"/>
    <n v="0"/>
    <n v="71.732404666045426"/>
    <n v="0"/>
    <n v="0"/>
    <n v="7.3342888704941919E-2"/>
  </r>
  <r>
    <d v="2024-04-01T00:00:00"/>
    <x v="2"/>
    <n v="0"/>
    <n v="1154.1106700000064"/>
    <n v="153.30338870590285"/>
    <n v="574.69161819553312"/>
    <n v="0"/>
    <n v="31.694830000000032"/>
    <n v="1.9138005069014423"/>
    <n v="0"/>
    <n v="1151.7598283478171"/>
    <n v="152.99112056649503"/>
    <n v="573.52101209307148"/>
    <n v="0"/>
    <n v="31.630269877249358"/>
    <n v="1.909902230884633"/>
  </r>
  <r>
    <d v="2024-04-01T00:00:00"/>
    <x v="3"/>
    <n v="0.60715799999999864"/>
    <n v="336.06647999999961"/>
    <n v="177.37101999999982"/>
    <n v="394.89405127867258"/>
    <m/>
    <n v="0"/>
    <n v="0.90893870927867204"/>
    <n v="0.60592126217843434"/>
    <n v="335.38193639458552"/>
    <n v="177.00972780112662"/>
    <n v="394.08968007920373"/>
    <n v="0"/>
    <n v="0"/>
    <n v="0.90708726553709429"/>
  </r>
  <r>
    <d v="2024-04-01T00:00:00"/>
    <x v="4"/>
    <n v="0.98572705593489962"/>
    <n v="1.2527177905517997"/>
    <n v="129.66372999999999"/>
    <n v="71.3503904052737"/>
    <m/>
    <n v="0"/>
    <n v="0.20325256525176036"/>
    <n v="0.98371919977255973"/>
    <n v="1.2501660931825449"/>
    <n v="129.39961417022238"/>
    <n v="71.205054716050157"/>
    <n v="0"/>
    <n v="0"/>
    <n v="0.20283855417922764"/>
  </r>
  <r>
    <d v="2024-04-01T00:00:00"/>
    <x v="5"/>
    <n v="54.69376679632348"/>
    <n v="1121.0207893784045"/>
    <n v="0"/>
    <n v="65.42312682699874"/>
    <m/>
    <n v="0"/>
    <n v="1.2411376830017267"/>
    <n v="54.582359469069566"/>
    <n v="1118.7373494682258"/>
    <n v="0"/>
    <n v="65.289864553666348"/>
    <n v="0"/>
    <n v="0"/>
    <n v="1.2386095734909619"/>
  </r>
  <r>
    <d v="2024-04-01T00:00:00"/>
    <x v="6"/>
    <n v="127.0788005259619"/>
    <n v="159.42218416047308"/>
    <n v="0"/>
    <n v="95.007911125776957"/>
    <m/>
    <n v="0"/>
    <n v="0.38150889581221198"/>
    <n v="126.81995001434962"/>
    <n v="159.09745246831443"/>
    <n v="0"/>
    <n v="94.814386743265203"/>
    <n v="0"/>
    <n v="0"/>
    <n v="0.38073178922592921"/>
  </r>
  <r>
    <d v="2024-04-01T00:00:00"/>
    <x v="7"/>
    <n v="126.17262281958951"/>
    <n v="33.385329999999989"/>
    <n v="20.659950055688665"/>
    <n v="53.521871052244151"/>
    <m/>
    <n v="0"/>
    <n v="0.23373977392752232"/>
    <n v="125.91561812775153"/>
    <n v="33.317326448541543"/>
    <n v="20.617867201430794"/>
    <n v="53.412850793578038"/>
    <n v="0"/>
    <n v="0"/>
    <n v="0.23326366257130191"/>
  </r>
  <r>
    <d v="2024-04-01T00:00:00"/>
    <x v="8"/>
    <n v="412.98326454332386"/>
    <n v="21.431595604597462"/>
    <n v="0"/>
    <n v="51.576654662237566"/>
    <m/>
    <n v="0"/>
    <n v="0.4859915148101589"/>
    <n v="412.14204689827289"/>
    <n v="21.387940963036815"/>
    <n v="0"/>
    <n v="51.471596671515954"/>
    <n v="0"/>
    <n v="0"/>
    <n v="0.48500158453282571"/>
  </r>
  <r>
    <d v="2024-04-01T00:00:00"/>
    <x v="9"/>
    <n v="9.4200000000000006E-2"/>
    <n v="31.844332420682431"/>
    <n v="0"/>
    <n v="21.406778430697649"/>
    <m/>
    <n v="0"/>
    <n v="5.3345310851380077E-2"/>
    <n v="9.4008121275201251E-2"/>
    <n v="31.779467772094872"/>
    <n v="0"/>
    <n v="21.363174339961642"/>
    <n v="0"/>
    <n v="0"/>
    <n v="5.3236650233331718E-2"/>
  </r>
  <r>
    <d v="2024-04-01T00:00:00"/>
    <x v="10"/>
    <n v="414.41240996019917"/>
    <n v="319.50918048670428"/>
    <n v="91.605575659662762"/>
    <n v="9.2939746571987936"/>
    <m/>
    <n v="0"/>
    <n v="0.83482114076376501"/>
    <n v="413.56828124720613"/>
    <n v="318.85836292711525"/>
    <n v="91.418981593399153"/>
    <n v="9.2750434894117948"/>
    <n v="0"/>
    <n v="0"/>
    <n v="0.83312066925713235"/>
  </r>
  <r>
    <d v="2024-04-01T00:00:00"/>
    <x v="11"/>
    <n v="12.287408599867371"/>
    <n v="32.44351954631356"/>
    <n v="136.65709999999993"/>
    <n v="0.59685323987909988"/>
    <m/>
    <n v="0"/>
    <n v="0.18198488138605995"/>
    <n v="12.262380019259899"/>
    <n v="32.377434396010692"/>
    <n v="136.37873917109658"/>
    <n v="0.59563749212368577"/>
    <n v="0"/>
    <n v="0"/>
    <n v="0.18161419107849089"/>
  </r>
  <r>
    <d v="2024-04-01T00:00:00"/>
    <x v="12"/>
    <n v="48.810652856387385"/>
    <n v="18.712403876491685"/>
    <n v="0"/>
    <n v="0"/>
    <m/>
    <n v="0"/>
    <n v="6.7523056732879075E-2"/>
    <n v="48.711229015339846"/>
    <n v="18.674288035793804"/>
    <n v="0"/>
    <n v="0"/>
    <n v="0"/>
    <n v="0"/>
    <n v="6.7385517051133645E-2"/>
  </r>
  <r>
    <d v="2024-04-01T00:00:00"/>
    <x v="13"/>
    <n v="127.74030422603276"/>
    <n v="4.7131567529449985"/>
    <n v="78.077300000000093"/>
    <n v="0"/>
    <m/>
    <n v="0"/>
    <n v="0.21053076097897785"/>
    <n v="127.48010627825892"/>
    <n v="4.7035563866230055"/>
    <n v="77.918262072614425"/>
    <n v="0"/>
    <n v="0"/>
    <n v="0"/>
    <n v="0.21010192473749634"/>
  </r>
  <r>
    <d v="2024-05-01T00:00:00"/>
    <x v="0"/>
    <n v="4.0066381502485946"/>
    <n v="7.9899999999999999E-2"/>
    <n v="0"/>
    <n v="17.298444221739022"/>
    <m/>
    <n v="0"/>
    <n v="2.1384982371987618E-2"/>
    <n v="3.9984769122549668"/>
    <n v="7.9737249361874513E-2"/>
    <n v="0"/>
    <n v="17.263208516661848"/>
    <n v="0"/>
    <n v="0"/>
    <n v="2.1341422678278689E-2"/>
  </r>
  <r>
    <d v="2024-05-01T00:00:00"/>
    <x v="1"/>
    <n v="1.3637681269746995"/>
    <n v="0.22760000000000002"/>
    <n v="0"/>
    <n v="72.511020657583245"/>
    <m/>
    <n v="0"/>
    <n v="7.4102388784557952E-2"/>
    <n v="1.3609902279394013"/>
    <n v="0.22713639492819326"/>
    <n v="0"/>
    <n v="72.36332084678034"/>
    <n v="0"/>
    <n v="0"/>
    <n v="7.3951447469647935E-2"/>
  </r>
  <r>
    <d v="2024-05-01T00:00:00"/>
    <x v="2"/>
    <n v="0"/>
    <n v="1410.1779500000075"/>
    <n v="196.10827000000015"/>
    <n v="553.52668889034942"/>
    <n v="0"/>
    <n v="29.753399999999989"/>
    <n v="2.189566308890357"/>
    <n v="0"/>
    <n v="1407.3055174439"/>
    <n v="195.70881135063613"/>
    <n v="552.39919424909294"/>
    <n v="0"/>
    <n v="29.692794432585686"/>
    <n v="2.1851063174762149"/>
  </r>
  <r>
    <d v="2024-05-01T00:00:00"/>
    <x v="3"/>
    <n v="0.57167100000000093"/>
    <n v="319.41331999999994"/>
    <n v="257.00641999999999"/>
    <n v="354.88965420783046"/>
    <m/>
    <n v="0"/>
    <n v="0.93188106520783054"/>
    <n v="0.57050654668275647"/>
    <n v="318.76269770142949"/>
    <n v="256.48291613445122"/>
    <n v="354.166769130403"/>
    <n v="0"/>
    <n v="0"/>
    <n v="0.92998288951296648"/>
  </r>
  <r>
    <d v="2024-05-01T00:00:00"/>
    <x v="4"/>
    <n v="1.1407455591252091"/>
    <n v="7.0125247699661957"/>
    <n v="136.8418999999999"/>
    <n v="62.872060265289235"/>
    <m/>
    <n v="0"/>
    <n v="0.20786723059438053"/>
    <n v="1.1384219412567931"/>
    <n v="6.998240753931368"/>
    <n v="136.56316274659184"/>
    <n v="62.743994333769336"/>
    <n v="0"/>
    <n v="0"/>
    <n v="0.20744381977554935"/>
  </r>
  <r>
    <d v="2024-05-01T00:00:00"/>
    <x v="5"/>
    <n v="34.927461158155573"/>
    <n v="1223.5365291116068"/>
    <n v="0"/>
    <n v="50.345083766080307"/>
    <m/>
    <n v="0"/>
    <n v="1.3088090740358427"/>
    <n v="34.856316394806477"/>
    <n v="1221.044271904063"/>
    <n v="0"/>
    <n v="50.242534398002583"/>
    <n v="0"/>
    <n v="0"/>
    <n v="1.306143122696872"/>
  </r>
  <r>
    <d v="2024-05-01T00:00:00"/>
    <x v="6"/>
    <n v="96.6564144512421"/>
    <n v="239.15067047556855"/>
    <n v="3.6084800000000028"/>
    <n v="75.829698675644281"/>
    <m/>
    <n v="0"/>
    <n v="0.41524526360245495"/>
    <n v="96.459532184272632"/>
    <n v="238.66353750650677"/>
    <n v="3.6011297819441448"/>
    <n v="75.675238952886787"/>
    <n v="0"/>
    <n v="0"/>
    <n v="0.41439943842561033"/>
  </r>
  <r>
    <d v="2024-05-01T00:00:00"/>
    <x v="7"/>
    <n v="119.74272184346776"/>
    <n v="39.595730000000025"/>
    <n v="16.813440816891724"/>
    <n v="39.511995994808572"/>
    <m/>
    <n v="0"/>
    <n v="0.21566388865516808"/>
    <n v="119.49881440428244"/>
    <n v="39.515076303823001"/>
    <n v="16.779193029381908"/>
    <n v="39.431512858866562"/>
    <n v="0"/>
    <n v="0"/>
    <n v="0.2152245965963539"/>
  </r>
  <r>
    <d v="2024-05-01T00:00:00"/>
    <x v="8"/>
    <n v="530.09327612833033"/>
    <n v="28.80337100380299"/>
    <n v="0"/>
    <n v="38.043827171364249"/>
    <m/>
    <n v="0"/>
    <n v="0.59694047430349761"/>
    <n v="529.01351368833139"/>
    <n v="28.744700578132978"/>
    <n v="0"/>
    <n v="37.966334591278205"/>
    <n v="0"/>
    <n v="0"/>
    <n v="0.59572454885774251"/>
  </r>
  <r>
    <d v="2024-05-01T00:00:00"/>
    <x v="9"/>
    <n v="6.2898000000000032"/>
    <n v="30.848693866932805"/>
    <n v="0"/>
    <n v="13.244482495681602"/>
    <m/>
    <n v="0"/>
    <n v="5.0382976362614407E-2"/>
    <n v="6.2769881231078672"/>
    <n v="30.785857263526285"/>
    <n v="0"/>
    <n v="13.217504423368537"/>
    <n v="0"/>
    <n v="0"/>
    <n v="5.0280349810002692E-2"/>
  </r>
  <r>
    <d v="2024-05-01T00:00:00"/>
    <x v="10"/>
    <n v="738.38871824523642"/>
    <n v="202.04636352625124"/>
    <n v="66.941879400731096"/>
    <n v="7.7325947882318964"/>
    <m/>
    <n v="0"/>
    <n v="1.0151095559604506"/>
    <n v="736.88467274987886"/>
    <n v="201.63480940115949"/>
    <n v="66.805523536027863"/>
    <n v="7.7168440405954692"/>
    <n v="0"/>
    <n v="0"/>
    <n v="1.0130418497276616"/>
  </r>
  <r>
    <d v="2024-05-01T00:00:00"/>
    <x v="11"/>
    <n v="19.27177788325578"/>
    <n v="43.596709577549845"/>
    <n v="109.2984617619699"/>
    <n v="0.41445982674439985"/>
    <m/>
    <n v="0"/>
    <n v="0.17258140904951993"/>
    <n v="19.232522637344484"/>
    <n v="43.507906169490802"/>
    <n v="109.07582854046935"/>
    <n v="0.41361560144677745"/>
    <n v="0"/>
    <n v="0"/>
    <n v="0.17222987294875139"/>
  </r>
  <r>
    <d v="2024-05-01T00:00:00"/>
    <x v="12"/>
    <n v="62.633889895044405"/>
    <n v="15.95072549341012"/>
    <n v="0"/>
    <n v="0"/>
    <m/>
    <n v="0"/>
    <n v="7.8584615388454529E-2"/>
    <n v="62.506309099691464"/>
    <n v="15.918234995880496"/>
    <n v="0"/>
    <n v="0"/>
    <n v="0"/>
    <n v="0"/>
    <n v="7.8424544095571966E-2"/>
  </r>
  <r>
    <d v="2024-05-01T00:00:00"/>
    <x v="13"/>
    <n v="162.32952164552415"/>
    <n v="4.1518892739871971"/>
    <n v="68.718430000000055"/>
    <n v="0"/>
    <m/>
    <n v="0"/>
    <n v="0.2351998409195114"/>
    <n v="161.99886791292823"/>
    <n v="4.1434321697473004"/>
    <n v="68.578455427616063"/>
    <n v="0"/>
    <n v="0"/>
    <n v="0"/>
    <n v="0.23472075551029162"/>
  </r>
  <r>
    <d v="2024-06-01T00:00:00"/>
    <x v="0"/>
    <n v="3.598669987402495"/>
    <n v="0"/>
    <n v="0"/>
    <n v="18.807847623885014"/>
    <m/>
    <n v="0"/>
    <n v="2.2406517611287508E-2"/>
    <n v="3.591339751647141"/>
    <n v="0"/>
    <n v="0"/>
    <n v="18.769537371037028"/>
    <n v="0"/>
    <n v="0"/>
    <n v="2.236087712268417E-2"/>
  </r>
  <r>
    <d v="2024-06-01T00:00:00"/>
    <x v="1"/>
    <n v="1.0191554501350988"/>
    <n v="0"/>
    <n v="0"/>
    <n v="74.600058550534584"/>
    <m/>
    <n v="0"/>
    <n v="7.5619214000669691E-2"/>
    <n v="1.0170795027025763"/>
    <n v="0"/>
    <n v="0"/>
    <n v="74.448103517577167"/>
    <n v="0"/>
    <n v="0"/>
    <n v="7.5465183020279741E-2"/>
  </r>
  <r>
    <d v="2024-06-01T00:00:00"/>
    <x v="2"/>
    <n v="0"/>
    <n v="1219.4829924117432"/>
    <n v="210.40673000000064"/>
    <n v="528.15178812012778"/>
    <n v="0"/>
    <n v="26.854300000000013"/>
    <n v="1.9848958105318715"/>
    <n v="0"/>
    <n v="1216.9989919712152"/>
    <n v="209.97814640083422"/>
    <n v="527.07598035362378"/>
    <n v="0"/>
    <n v="26.799599693849661"/>
    <n v="1.980852718419523"/>
  </r>
  <r>
    <d v="2024-06-01T00:00:00"/>
    <x v="3"/>
    <n v="0.48231599999999802"/>
    <n v="137.0577399999998"/>
    <n v="179.90890000000022"/>
    <n v="370.10337061000251"/>
    <m/>
    <n v="0"/>
    <n v="0.68755232661000254"/>
    <n v="0.48133355648587872"/>
    <n v="136.77856309580659"/>
    <n v="179.5424383194063"/>
    <n v="369.34949627033831"/>
    <n v="0"/>
    <n v="0"/>
    <n v="0.68615183124203716"/>
  </r>
  <r>
    <d v="2024-06-01T00:00:00"/>
    <x v="4"/>
    <n v="2.1687095215096992"/>
    <n v="1.0625442684230999"/>
    <n v="149.52218000000008"/>
    <n v="68.337144757754402"/>
    <m/>
    <n v="0"/>
    <n v="0.22109057854768727"/>
    <n v="2.1642920138934976"/>
    <n v="1.0603799410423436"/>
    <n v="149.21761391478213"/>
    <n v="68.197946836390216"/>
    <n v="0"/>
    <n v="0"/>
    <n v="0.22064023270610819"/>
  </r>
  <r>
    <d v="2024-06-01T00:00:00"/>
    <x v="5"/>
    <n v="34.231249630745751"/>
    <n v="696.78781394873306"/>
    <n v="0"/>
    <n v="55.875257709064449"/>
    <m/>
    <n v="0"/>
    <n v="0.78689432128854331"/>
    <n v="34.161523000943042"/>
    <n v="695.36850654750378"/>
    <n v="0"/>
    <n v="55.761443768544098"/>
    <n v="0"/>
    <n v="0"/>
    <n v="0.78529147331699101"/>
  </r>
  <r>
    <d v="2024-06-01T00:00:00"/>
    <x v="6"/>
    <n v="93.042961756850971"/>
    <n v="151.22444296014302"/>
    <n v="13.071450000000002"/>
    <n v="90.401354154442686"/>
    <m/>
    <n v="0"/>
    <n v="0.3477402088714367"/>
    <n v="92.85343983696346"/>
    <n v="150.91640948590106"/>
    <n v="13.044824382619209"/>
    <n v="90.217213002051651"/>
    <n v="0"/>
    <n v="0"/>
    <n v="0.34703188670753538"/>
  </r>
  <r>
    <d v="2024-06-01T00:00:00"/>
    <x v="7"/>
    <n v="230.38534613436445"/>
    <n v="17.29914999999999"/>
    <n v="32.259355469934945"/>
    <n v="44.009657461422428"/>
    <m/>
    <n v="0"/>
    <n v="0.32395350906572185"/>
    <n v="229.91606750985721"/>
    <n v="17.263912857302511"/>
    <n v="32.193645448805427"/>
    <n v="43.920012907786251"/>
    <n v="0"/>
    <n v="0"/>
    <n v="0.32329363872375144"/>
  </r>
  <r>
    <d v="2024-06-01T00:00:00"/>
    <x v="8"/>
    <n v="661.84276019753088"/>
    <n v="18.654389755815561"/>
    <n v="0"/>
    <n v="43.066177757900114"/>
    <m/>
    <n v="0"/>
    <n v="0.72356332771124665"/>
    <n v="660.49463339451609"/>
    <n v="18.616392085770499"/>
    <n v="0"/>
    <n v="42.978455005563148"/>
    <n v="0"/>
    <n v="0"/>
    <n v="0.72208948048584964"/>
  </r>
  <r>
    <d v="2024-06-01T00:00:00"/>
    <x v="9"/>
    <n v="12.906506999999948"/>
    <n v="18.891113327865533"/>
    <n v="0"/>
    <n v="16.516183550088964"/>
    <m/>
    <n v="0"/>
    <n v="4.8313803877954441E-2"/>
    <n v="12.880217359821962"/>
    <n v="18.852633468678913"/>
    <n v="0"/>
    <n v="16.48254125456738"/>
    <n v="0"/>
    <n v="0"/>
    <n v="4.8215392083068249E-2"/>
  </r>
  <r>
    <d v="2024-06-01T00:00:00"/>
    <x v="10"/>
    <n v="1234.1270209840036"/>
    <n v="184.62400307913654"/>
    <n v="145.65646958795142"/>
    <n v="8.9893062740869834"/>
    <m/>
    <n v="0"/>
    <n v="1.5733967999251788"/>
    <n v="1231.6131916949792"/>
    <n v="184.24793706769211"/>
    <n v="145.35977768091081"/>
    <n v="8.9709956942069695"/>
    <n v="0"/>
    <n v="0"/>
    <n v="1.5701919021377893"/>
  </r>
  <r>
    <d v="2024-06-01T00:00:00"/>
    <x v="11"/>
    <n v="30.439536070966202"/>
    <n v="33.355250551495594"/>
    <n v="234.3204694999996"/>
    <n v="0.4020456864815003"/>
    <m/>
    <n v="0"/>
    <n v="0.29851730180894287"/>
    <n v="30.377532892996321"/>
    <n v="33.287308269742262"/>
    <n v="233.84317530804731"/>
    <n v="0.40122674790790253"/>
    <n v="0"/>
    <n v="0"/>
    <n v="0.29790924321869378"/>
  </r>
  <r>
    <d v="2024-06-01T00:00:00"/>
    <x v="12"/>
    <n v="84.441962487096049"/>
    <n v="4.0884472146724971"/>
    <n v="0"/>
    <n v="0"/>
    <m/>
    <n v="0"/>
    <n v="8.853040970176855E-2"/>
    <n v="84.26996019323694"/>
    <n v="4.0801193374117926"/>
    <n v="0"/>
    <n v="0"/>
    <n v="0"/>
    <n v="0"/>
    <n v="8.8350079530648731E-2"/>
  </r>
  <r>
    <d v="2024-06-01T00:00:00"/>
    <x v="13"/>
    <n v="144.36539916458446"/>
    <n v="2.0980897240981005"/>
    <n v="71.333280000000087"/>
    <n v="0"/>
    <m/>
    <n v="0"/>
    <n v="0.21779676888868263"/>
    <n v="144.0713370765084"/>
    <n v="2.0938160640049657"/>
    <n v="71.187979163459616"/>
    <n v="0"/>
    <n v="0"/>
    <n v="0"/>
    <n v="0.21735313230397299"/>
  </r>
  <r>
    <d v="2024-07-01T00:00:00"/>
    <x v="0"/>
    <n v="3.3878020172442964"/>
    <n v="2.8629999999999999E-2"/>
    <n v="0"/>
    <n v="16.927233637759919"/>
    <m/>
    <n v="0"/>
    <n v="2.0343665655004214E-2"/>
    <n v="3.3809013046016267"/>
    <n v="2.8571682718779315E-2"/>
    <n v="0"/>
    <n v="16.892754062337584"/>
    <n v="0"/>
    <n v="0"/>
    <n v="2.0302227049657989E-2"/>
  </r>
  <r>
    <d v="2024-07-01T00:00:00"/>
    <x v="1"/>
    <n v="1.0403640622335002"/>
    <n v="8.7898373945500013E-2"/>
    <n v="0"/>
    <n v="69.487362665198958"/>
    <m/>
    <n v="0"/>
    <n v="7.0615625101377963E-2"/>
    <n v="1.0382449143610182"/>
    <n v="8.7719331186428398E-2"/>
    <n v="0"/>
    <n v="69.345821831464065"/>
    <n v="0"/>
    <n v="0"/>
    <n v="7.0471786077011517E-2"/>
  </r>
  <r>
    <d v="2024-07-01T00:00:00"/>
    <x v="2"/>
    <n v="0"/>
    <n v="1192.2049699999995"/>
    <n v="218.86151999999925"/>
    <n v="573.92580368494214"/>
    <n v="0"/>
    <n v="22.328749999999975"/>
    <n v="2.0073210436849407"/>
    <n v="0"/>
    <n v="1189.7765329581489"/>
    <n v="218.41571459272623"/>
    <n v="572.75675749237132"/>
    <n v="0"/>
    <n v="22.283267918510056"/>
    <n v="2.0032322729617564"/>
  </r>
  <r>
    <d v="2024-07-01T00:00:00"/>
    <x v="3"/>
    <n v="0.58089799999999581"/>
    <n v="150.12542000000028"/>
    <n v="258.4734599999997"/>
    <n v="369.80421328984346"/>
    <m/>
    <n v="0"/>
    <n v="0.77898399128984341"/>
    <n v="0.57971475193759514"/>
    <n v="149.81962515764914"/>
    <n v="257.94696787792833"/>
    <n v="369.05094831244151"/>
    <n v="0"/>
    <n v="0"/>
    <n v="0.77739725609995658"/>
  </r>
  <r>
    <d v="2024-07-01T00:00:00"/>
    <x v="4"/>
    <n v="2.3024060360109999"/>
    <n v="1.2103074818078001"/>
    <n v="137.68361000000036"/>
    <n v="66.899798876893897"/>
    <m/>
    <n v="0"/>
    <n v="0.20809612239471306"/>
    <n v="2.2977161980687626"/>
    <n v="1.2078421712321772"/>
    <n v="137.40315824296755"/>
    <n v="66.763528727235808"/>
    <n v="0"/>
    <n v="0"/>
    <n v="0.20767224533950429"/>
  </r>
  <r>
    <d v="2024-07-01T00:00:00"/>
    <x v="5"/>
    <n v="40.404892279319412"/>
    <n v="400.60631166173272"/>
    <n v="0"/>
    <n v="57.962321520879449"/>
    <m/>
    <n v="0"/>
    <n v="0.49897352546193163"/>
    <n v="40.322590376918278"/>
    <n v="399.79030499264582"/>
    <n v="0"/>
    <n v="57.844256379267968"/>
    <n v="0"/>
    <n v="0"/>
    <n v="0.49795715174883209"/>
  </r>
  <r>
    <d v="2024-07-01T00:00:00"/>
    <x v="6"/>
    <n v="85.542988854939765"/>
    <n v="161.73969533059483"/>
    <n v="9.799370000000005"/>
    <n v="100.82045877475862"/>
    <m/>
    <n v="0"/>
    <n v="0.35790251296029324"/>
    <n v="85.368743848390295"/>
    <n v="161.41024303240616"/>
    <n v="9.7794093777130495"/>
    <n v="100.6150946445747"/>
    <n v="0"/>
    <n v="0"/>
    <n v="0.3571734909030842"/>
  </r>
  <r>
    <d v="2024-07-01T00:00:00"/>
    <x v="7"/>
    <n v="247.68007074325354"/>
    <n v="10.740179999999995"/>
    <n v="31.106982257288532"/>
    <n v="46.081722711005284"/>
    <m/>
    <n v="0"/>
    <n v="0.33560895571154731"/>
    <n v="247.17556399025693"/>
    <n v="10.718303014410727"/>
    <n v="31.04361953873369"/>
    <n v="45.987857507286414"/>
    <n v="0"/>
    <n v="0"/>
    <n v="0.3349253440506878"/>
  </r>
  <r>
    <d v="2024-07-01T00:00:00"/>
    <x v="8"/>
    <n v="701.62023174126978"/>
    <n v="18.208594107243325"/>
    <n v="0"/>
    <n v="53.463426914424993"/>
    <m/>
    <n v="0"/>
    <n v="0.77329225276293811"/>
    <n v="700.19108104743202"/>
    <n v="18.171504491344429"/>
    <n v="0"/>
    <n v="53.35452570232615"/>
    <n v="0"/>
    <n v="0"/>
    <n v="0.77171711124110254"/>
  </r>
  <r>
    <d v="2024-07-01T00:00:00"/>
    <x v="9"/>
    <n v="15.466228999999968"/>
    <n v="30.917996485133173"/>
    <n v="0"/>
    <n v="19.173995929227758"/>
    <m/>
    <n v="0"/>
    <n v="6.5558221414360907E-2"/>
    <n v="15.434725387495027"/>
    <n v="30.855018717204302"/>
    <n v="0"/>
    <n v="19.134939858227792"/>
    <n v="0"/>
    <n v="0"/>
    <n v="6.5424683962927124E-2"/>
  </r>
  <r>
    <d v="2024-07-01T00:00:00"/>
    <x v="10"/>
    <n v="1113.9553740809847"/>
    <n v="329.86540644760447"/>
    <n v="103.37162778361622"/>
    <n v="10.485405969497691"/>
    <m/>
    <n v="0"/>
    <n v="1.5576778142817032"/>
    <n v="1111.6863259210975"/>
    <n v="329.19349398959611"/>
    <n v="103.16106710294221"/>
    <n v="10.464047940554757"/>
    <n v="0"/>
    <n v="0"/>
    <n v="1.5545049349541906"/>
  </r>
  <r>
    <d v="2024-07-01T00:00:00"/>
    <x v="11"/>
    <n v="24.303141650987012"/>
    <n v="41.956920510986848"/>
    <n v="174.33012740189989"/>
    <n v="1.3330938015331011"/>
    <m/>
    <n v="0"/>
    <n v="0.24192328336540686"/>
    <n v="24.253637873613393"/>
    <n v="41.871457237057648"/>
    <n v="173.97502928576526"/>
    <n v="1.3303783839250831"/>
    <n v="0"/>
    <n v="0"/>
    <n v="0.24143050278036138"/>
  </r>
  <r>
    <d v="2024-07-01T00:00:00"/>
    <x v="12"/>
    <n v="76.352341047002426"/>
    <n v="3.4100903038024009"/>
    <n v="0"/>
    <n v="0"/>
    <m/>
    <n v="0"/>
    <n v="7.9762431350804838E-2"/>
    <n v="76.196816738769954"/>
    <n v="3.4031441914994049"/>
    <n v="0"/>
    <n v="0"/>
    <n v="0"/>
    <n v="0"/>
    <n v="7.9599960930269359E-2"/>
  </r>
  <r>
    <d v="2024-07-01T00:00:00"/>
    <x v="13"/>
    <n v="106.06129326339217"/>
    <n v="4.4061546004844034"/>
    <n v="58.67798999999998"/>
    <n v="0"/>
    <m/>
    <n v="0"/>
    <n v="0.16914543786387656"/>
    <n v="105.84525392473095"/>
    <n v="4.3971795757921832"/>
    <n v="58.558467092410233"/>
    <n v="0"/>
    <n v="0"/>
    <n v="0"/>
    <n v="0.16880090059293337"/>
  </r>
  <r>
    <d v="2024-08-01T00:00:00"/>
    <x v="0"/>
    <n v="3.598669987402495"/>
    <n v="0"/>
    <n v="0"/>
    <n v="18.807847623885014"/>
    <m/>
    <n v="0"/>
    <n v="2.2406517611287508E-2"/>
    <n v="3.591339751647141"/>
    <n v="0"/>
    <n v="0"/>
    <n v="18.769537371037028"/>
    <n v="0"/>
    <n v="0"/>
    <n v="2.236087712268417E-2"/>
  </r>
  <r>
    <d v="2024-08-01T00:00:00"/>
    <x v="1"/>
    <n v="1.0191554501350988"/>
    <n v="0"/>
    <n v="0"/>
    <n v="74.600058550534584"/>
    <m/>
    <n v="0"/>
    <n v="7.5619214000669691E-2"/>
    <n v="1.0170795027025763"/>
    <n v="0"/>
    <n v="0"/>
    <n v="74.448103517577167"/>
    <n v="0"/>
    <n v="0"/>
    <n v="7.5465183020279741E-2"/>
  </r>
  <r>
    <d v="2024-08-01T00:00:00"/>
    <x v="2"/>
    <n v="0"/>
    <n v="1219.4829924117432"/>
    <n v="210.40673000000064"/>
    <n v="528.15178812012778"/>
    <n v="0"/>
    <n v="26.854300000000013"/>
    <n v="1.9848958105318715"/>
    <n v="0"/>
    <n v="1216.9989919712152"/>
    <n v="209.97814640083422"/>
    <n v="527.07598035362378"/>
    <n v="0"/>
    <n v="26.799599693849661"/>
    <n v="1.980852718419523"/>
  </r>
  <r>
    <d v="2024-08-01T00:00:00"/>
    <x v="3"/>
    <n v="0.48231599999999802"/>
    <n v="137.0577399999998"/>
    <n v="179.90890000000022"/>
    <n v="370.10337061000251"/>
    <m/>
    <n v="0"/>
    <n v="0.68755232661000254"/>
    <n v="0.48133355648587872"/>
    <n v="136.77856309580659"/>
    <n v="179.5424383194063"/>
    <n v="369.34949627033831"/>
    <n v="0"/>
    <n v="0"/>
    <n v="0.68615183124203716"/>
  </r>
  <r>
    <d v="2024-08-01T00:00:00"/>
    <x v="4"/>
    <n v="2.1687095215096992"/>
    <n v="1.0625442684230999"/>
    <n v="149.52218000000008"/>
    <n v="68.337144757754402"/>
    <m/>
    <n v="0"/>
    <n v="0.22109057854768727"/>
    <n v="2.1642920138934976"/>
    <n v="1.0603799410423436"/>
    <n v="149.21761391478213"/>
    <n v="68.197946836390216"/>
    <n v="0"/>
    <n v="0"/>
    <n v="0.22064023270610819"/>
  </r>
  <r>
    <d v="2024-08-01T00:00:00"/>
    <x v="5"/>
    <n v="34.231249630745751"/>
    <n v="696.78781394873306"/>
    <n v="0"/>
    <n v="55.875257709064449"/>
    <m/>
    <n v="0"/>
    <n v="0.78689432128854331"/>
    <n v="34.161523000943042"/>
    <n v="695.36850654750378"/>
    <n v="0"/>
    <n v="55.761443768544098"/>
    <n v="0"/>
    <n v="0"/>
    <n v="0.78529147331699101"/>
  </r>
  <r>
    <d v="2024-08-01T00:00:00"/>
    <x v="6"/>
    <n v="93.042961756850971"/>
    <n v="151.22444296014302"/>
    <n v="13.071450000000002"/>
    <n v="90.401354154442686"/>
    <m/>
    <n v="0"/>
    <n v="0.3477402088714367"/>
    <n v="92.85343983696346"/>
    <n v="150.91640948590106"/>
    <n v="13.044824382619209"/>
    <n v="90.217213002051651"/>
    <n v="0"/>
    <n v="0"/>
    <n v="0.34703188670753538"/>
  </r>
  <r>
    <d v="2024-08-01T00:00:00"/>
    <x v="7"/>
    <n v="230.38534613436445"/>
    <n v="17.29914999999999"/>
    <n v="32.259355469934945"/>
    <n v="44.009657461422428"/>
    <m/>
    <n v="0"/>
    <n v="0.32395350906572185"/>
    <n v="229.91606750985721"/>
    <n v="17.263912857302511"/>
    <n v="32.193645448805427"/>
    <n v="43.920012907786251"/>
    <n v="0"/>
    <n v="0"/>
    <n v="0.32329363872375144"/>
  </r>
  <r>
    <d v="2024-08-01T00:00:00"/>
    <x v="8"/>
    <n v="661.84276019753088"/>
    <n v="18.654389755815561"/>
    <n v="0"/>
    <n v="43.066177757900114"/>
    <m/>
    <n v="0"/>
    <n v="0.72356332771124665"/>
    <n v="660.49463339451609"/>
    <n v="18.616392085770499"/>
    <n v="0"/>
    <n v="42.978455005563148"/>
    <n v="0"/>
    <n v="0"/>
    <n v="0.72208948048584964"/>
  </r>
  <r>
    <d v="2024-08-01T00:00:00"/>
    <x v="9"/>
    <n v="12.906506999999948"/>
    <n v="18.891113327865533"/>
    <n v="0"/>
    <n v="16.516183550088964"/>
    <m/>
    <n v="0"/>
    <n v="4.8313803877954441E-2"/>
    <n v="12.880217359821962"/>
    <n v="18.852633468678913"/>
    <n v="0"/>
    <n v="16.48254125456738"/>
    <n v="0"/>
    <n v="0"/>
    <n v="4.8215392083068249E-2"/>
  </r>
  <r>
    <d v="2024-08-01T00:00:00"/>
    <x v="10"/>
    <n v="1234.1270209840036"/>
    <n v="184.62400307913654"/>
    <n v="145.65646958795142"/>
    <n v="8.9893062740869834"/>
    <m/>
    <n v="0"/>
    <n v="1.5733967999251788"/>
    <n v="1231.6131916949792"/>
    <n v="184.24793706769211"/>
    <n v="145.35977768091081"/>
    <n v="8.9709956942069695"/>
    <n v="0"/>
    <n v="0"/>
    <n v="1.5701919021377893"/>
  </r>
  <r>
    <d v="2024-08-01T00:00:00"/>
    <x v="11"/>
    <n v="30.439536070966202"/>
    <n v="33.355250551495594"/>
    <n v="234.3204694999996"/>
    <n v="0.4020456864815003"/>
    <m/>
    <n v="0"/>
    <n v="0.29851730180894287"/>
    <n v="30.377532892996321"/>
    <n v="33.287308269742262"/>
    <n v="233.84317530804731"/>
    <n v="0.40122674790790253"/>
    <n v="0"/>
    <n v="0"/>
    <n v="0.29790924321869378"/>
  </r>
  <r>
    <d v="2024-08-01T00:00:00"/>
    <x v="12"/>
    <n v="84.441962487096049"/>
    <n v="4.0884472146724971"/>
    <n v="0"/>
    <n v="0"/>
    <m/>
    <n v="0"/>
    <n v="8.853040970176855E-2"/>
    <n v="84.26996019323694"/>
    <n v="4.0801193374117926"/>
    <n v="0"/>
    <n v="0"/>
    <n v="0"/>
    <n v="0"/>
    <n v="8.8350079530648731E-2"/>
  </r>
  <r>
    <d v="2024-08-01T00:00:00"/>
    <x v="13"/>
    <n v="144.36539916458446"/>
    <n v="2.0980897240981005"/>
    <n v="71.333280000000087"/>
    <n v="0"/>
    <m/>
    <n v="0"/>
    <n v="0.21779676888868263"/>
    <n v="144.0713370765084"/>
    <n v="2.0938160640049657"/>
    <n v="71.187979163459616"/>
    <n v="0"/>
    <n v="0"/>
    <n v="0"/>
    <n v="0.21735313230397299"/>
  </r>
  <r>
    <d v="2024-09-01T00:00:00"/>
    <x v="0"/>
    <n v="4.1294744249567863"/>
    <n v="7.2999999999999968E-2"/>
    <n v="0"/>
    <n v="17.564020270779071"/>
    <m/>
    <n v="0"/>
    <n v="2.1766494695735859E-2"/>
    <n v="4.1210629781760026"/>
    <n v="7.2851304172926623E-2"/>
    <n v="0"/>
    <n v="17.528243606109257"/>
    <n v="0"/>
    <n v="0"/>
    <n v="2.1722157888458184E-2"/>
  </r>
  <r>
    <d v="2024-09-01T00:00:00"/>
    <x v="1"/>
    <n v="2.131778075993302"/>
    <n v="0.13282348813620001"/>
    <n v="0"/>
    <n v="70.839246266594145"/>
    <m/>
    <n v="0"/>
    <n v="7.3103847830723656E-2"/>
    <n v="2.127435795114581"/>
    <n v="0.13255293610300578"/>
    <n v="0"/>
    <n v="70.694951741760391"/>
    <n v="0"/>
    <n v="0"/>
    <n v="7.2954940472977986E-2"/>
  </r>
  <r>
    <d v="2024-09-01T00:00:00"/>
    <x v="2"/>
    <n v="0"/>
    <n v="865.05160764104028"/>
    <n v="198.65365872749422"/>
    <n v="562.53755954722862"/>
    <n v="0"/>
    <n v="18.031639999999996"/>
    <n v="1.6442744659157631"/>
    <n v="0"/>
    <n v="863.28955881557022"/>
    <n v="198.24901530166366"/>
    <n v="561.39171040097256"/>
    <n v="0"/>
    <n v="17.994910827078233"/>
    <n v="1.6409251953452846"/>
  </r>
  <r>
    <d v="2024-09-01T00:00:00"/>
    <x v="3"/>
    <n v="0.60713200000000089"/>
    <n v="234.56892000000019"/>
    <n v="308.82454999999993"/>
    <n v="407.34783599235664"/>
    <m/>
    <n v="0"/>
    <n v="0.95134843799235669"/>
    <n v="0.60589531513859407"/>
    <n v="234.09111973198512"/>
    <n v="308.19549627557797"/>
    <n v="406.51809731592624"/>
    <n v="0"/>
    <n v="0"/>
    <n v="0.94941060863862803"/>
  </r>
  <r>
    <d v="2024-09-01T00:00:00"/>
    <x v="4"/>
    <n v="2.8687897896394001"/>
    <n v="7.4349999999999999E-2"/>
    <n v="172.21821999999955"/>
    <n v="85.492595586116778"/>
    <m/>
    <n v="0"/>
    <n v="0.2606539553757557"/>
    <n v="2.8629462681261124"/>
    <n v="7.4198554318590362E-2"/>
    <n v="171.86742368958861"/>
    <n v="85.31845322708493"/>
    <n v="0"/>
    <n v="0"/>
    <n v="0.26012302173911828"/>
  </r>
  <r>
    <d v="2024-09-01T00:00:00"/>
    <x v="5"/>
    <n v="39.026634269547436"/>
    <n v="389.38515088876443"/>
    <n v="0"/>
    <n v="72.868515790100531"/>
    <m/>
    <n v="0"/>
    <n v="0.50128030094841247"/>
    <n v="38.947139781046076"/>
    <n v="388.59200092901807"/>
    <n v="0"/>
    <n v="72.720087787045514"/>
    <n v="0"/>
    <n v="0"/>
    <n v="0.50025922849710969"/>
  </r>
  <r>
    <d v="2024-09-01T00:00:00"/>
    <x v="6"/>
    <n v="88.518241142271194"/>
    <n v="99.419438970074665"/>
    <n v="19.962340000000026"/>
    <n v="139.19962666094202"/>
    <m/>
    <n v="0"/>
    <n v="0.34709964677328786"/>
    <n v="88.337935757644786"/>
    <n v="99.216928617953798"/>
    <n v="19.921678127991541"/>
    <n v="138.91608688539887"/>
    <n v="0"/>
    <n v="0"/>
    <n v="0.34639262938898902"/>
  </r>
  <r>
    <d v="2024-09-01T00:00:00"/>
    <x v="7"/>
    <n v="195.68494547937894"/>
    <n v="22.745369999999955"/>
    <n v="31.817546296409656"/>
    <n v="66.088237071332699"/>
    <m/>
    <n v="0"/>
    <n v="0.31633609884712127"/>
    <n v="195.28634911206581"/>
    <n v="22.699039293092568"/>
    <n v="31.752736209259119"/>
    <n v="65.953620015563644"/>
    <n v="0"/>
    <n v="0"/>
    <n v="0.31569174462998112"/>
  </r>
  <r>
    <d v="2024-09-01T00:00:00"/>
    <x v="8"/>
    <n v="606.15088041175829"/>
    <n v="15.180360455857913"/>
    <n v="0"/>
    <n v="81.743649660935375"/>
    <m/>
    <n v="0"/>
    <n v="0.70307489052855154"/>
    <n v="604.91619402142862"/>
    <n v="15.14943913732017"/>
    <n v="0"/>
    <n v="81.577143639095283"/>
    <n v="0"/>
    <n v="0"/>
    <n v="0.70164277679784415"/>
  </r>
  <r>
    <d v="2024-09-01T00:00:00"/>
    <x v="9"/>
    <n v="15.194279999999958"/>
    <n v="33.262940369843903"/>
    <n v="0"/>
    <n v="27.047666893389547"/>
    <m/>
    <n v="0"/>
    <n v="7.55048872632334E-2"/>
    <n v="15.163330328337164"/>
    <n v="33.195186117389312"/>
    <n v="0"/>
    <n v="26.992572712579726"/>
    <n v="0"/>
    <n v="0"/>
    <n v="7.5351089158306211E-2"/>
  </r>
  <r>
    <d v="2024-09-01T00:00:00"/>
    <x v="10"/>
    <n v="1015.7194460132365"/>
    <n v="165.46371244705159"/>
    <n v="118.23107659874206"/>
    <n v="12.806369888460258"/>
    <m/>
    <n v="0"/>
    <n v="1.3122206049474903"/>
    <n v="1013.6504974776281"/>
    <n v="165.12667458988801"/>
    <n v="117.99024827380204"/>
    <n v="12.780284220482562"/>
    <n v="0"/>
    <n v="0"/>
    <n v="1.3095477045618007"/>
  </r>
  <r>
    <d v="2024-09-01T00:00:00"/>
    <x v="11"/>
    <n v="28.494328102823417"/>
    <n v="32.580675021806158"/>
    <n v="176.44098000000028"/>
    <n v="1.765427539128501"/>
    <m/>
    <n v="0"/>
    <n v="0.23928141066375835"/>
    <n v="28.436287175643301"/>
    <n v="32.514310495518828"/>
    <n v="176.08158222670258"/>
    <n v="1.7618314883330384"/>
    <n v="0"/>
    <n v="0"/>
    <n v="0.23879401138619771"/>
  </r>
  <r>
    <d v="2024-09-01T00:00:00"/>
    <x v="12"/>
    <n v="62.5494375715502"/>
    <n v="12.460239535570595"/>
    <n v="0"/>
    <n v="0"/>
    <m/>
    <n v="0"/>
    <n v="7.5009677107120795E-2"/>
    <n v="62.422028799595758"/>
    <n v="12.434858910594244"/>
    <n v="0"/>
    <n v="0"/>
    <n v="0"/>
    <n v="0"/>
    <n v="7.4856887710190001E-2"/>
  </r>
  <r>
    <d v="2024-09-01T00:00:00"/>
    <x v="13"/>
    <n v="89.996894888254161"/>
    <n v="0.92266597312650001"/>
    <n v="75.52612000000012"/>
    <n v="0"/>
    <m/>
    <n v="0"/>
    <n v="0.16644568086138076"/>
    <n v="89.813577590727562"/>
    <n v="0.92078656792120583"/>
    <n v="75.372278645492713"/>
    <n v="0"/>
    <n v="0"/>
    <n v="0"/>
    <n v="0.16610664280414147"/>
  </r>
  <r>
    <d v="2024-10-01T00:00:00"/>
    <x v="0"/>
    <n v="3.985991831669303"/>
    <n v="5.3089999999999998E-2"/>
    <n v="0"/>
    <n v="17.836562882795636"/>
    <m/>
    <n v="0"/>
    <n v="2.1875644714464938E-2"/>
    <n v="3.9778726487635816"/>
    <n v="5.2981859432064057E-2"/>
    <n v="0"/>
    <n v="17.800231068138061"/>
    <n v="0"/>
    <n v="0"/>
    <n v="2.1831085576333707E-2"/>
  </r>
  <r>
    <d v="2024-10-01T00:00:00"/>
    <x v="1"/>
    <n v="2.9967556796700014"/>
    <n v="1.5540000000000002E-2"/>
    <n v="0"/>
    <n v="67.146724854479544"/>
    <m/>
    <n v="0"/>
    <n v="7.0159020534149547E-2"/>
    <n v="2.9906515007066417"/>
    <n v="1.550834612119562E-2"/>
    <n v="0"/>
    <n v="67.009951734102785"/>
    <n v="0"/>
    <n v="0"/>
    <n v="7.0016111580930629E-2"/>
  </r>
  <r>
    <d v="2024-10-01T00:00:00"/>
    <x v="2"/>
    <n v="0"/>
    <n v="732.559234558718"/>
    <n v="210.93438999999987"/>
    <n v="524.17801377889407"/>
    <n v="0"/>
    <n v="16.980399999999999"/>
    <n v="1.4846520383376118"/>
    <n v="0"/>
    <n v="731.06706330854092"/>
    <n v="210.5047315948045"/>
    <n v="523.11030030913355"/>
    <n v="0"/>
    <n v="16.945812128465256"/>
    <n v="1.4816279073409442"/>
  </r>
  <r>
    <d v="2024-10-01T00:00:00"/>
    <x v="3"/>
    <n v="0.86029400000000011"/>
    <n v="271.12941000000006"/>
    <n v="176.60532999999936"/>
    <n v="375.40727732235342"/>
    <m/>
    <n v="0"/>
    <n v="0.8240023113223528"/>
    <n v="0.85854164208416128"/>
    <n v="270.57713860460473"/>
    <n v="176.24559745739785"/>
    <n v="374.64259930056164"/>
    <n v="0"/>
    <n v="0"/>
    <n v="0.82232387700464837"/>
  </r>
  <r>
    <d v="2024-10-01T00:00:00"/>
    <x v="4"/>
    <n v="4.7028058173788052"/>
    <n v="3.043023005588001"/>
    <n v="91.661269999999902"/>
    <n v="83.878867375712886"/>
    <m/>
    <n v="0"/>
    <n v="0.1832859661986796"/>
    <n v="4.6932265351790727"/>
    <n v="3.0368245833603416"/>
    <n v="91.474562488311634"/>
    <n v="83.708012066693612"/>
    <n v="0"/>
    <n v="0"/>
    <n v="0.18291262567354466"/>
  </r>
  <r>
    <d v="2024-10-01T00:00:00"/>
    <x v="5"/>
    <n v="70.796964970122303"/>
    <n v="354.36387753816518"/>
    <n v="0"/>
    <n v="85.498277902016127"/>
    <m/>
    <n v="0"/>
    <n v="0.51065912041030359"/>
    <n v="70.652756569293331"/>
    <n v="353.64206343055622"/>
    <n v="0"/>
    <n v="85.324123968509454"/>
    <n v="0"/>
    <n v="0"/>
    <n v="0.50961894396835905"/>
  </r>
  <r>
    <d v="2024-10-01T00:00:00"/>
    <x v="6"/>
    <n v="121.307055707668"/>
    <n v="11.587130739952974"/>
    <n v="11.499820000000003"/>
    <n v="171.90505176661668"/>
    <m/>
    <n v="0"/>
    <n v="0.31629905821423765"/>
    <n v="121.05996183125315"/>
    <n v="11.563528575723051"/>
    <n v="11.476395681560351"/>
    <n v="171.5548933577054"/>
    <n v="0"/>
    <n v="0"/>
    <n v="0.31565477944624193"/>
  </r>
  <r>
    <d v="2024-10-01T00:00:00"/>
    <x v="7"/>
    <n v="361.88052939842214"/>
    <n v="17.374803978828421"/>
    <n v="20.402886454309904"/>
    <n v="85.41191852563631"/>
    <m/>
    <n v="0"/>
    <n v="0.48507013835719681"/>
    <n v="361.14340440361889"/>
    <n v="17.339412734337063"/>
    <n v="20.361327220391999"/>
    <n v="85.237940500059722"/>
    <n v="0"/>
    <n v="0"/>
    <n v="0.4840820848584077"/>
  </r>
  <r>
    <d v="2024-10-01T00:00:00"/>
    <x v="8"/>
    <n v="808.18135919524468"/>
    <n v="13.705433284477762"/>
    <n v="0"/>
    <n v="82.128711321672768"/>
    <m/>
    <n v="0"/>
    <n v="0.90401550380139517"/>
    <n v="806.53515103591872"/>
    <n v="13.677516288071816"/>
    <n v="0"/>
    <n v="81.961420956515994"/>
    <n v="0"/>
    <n v="0"/>
    <n v="0.9021740882805066"/>
  </r>
  <r>
    <d v="2024-10-01T00:00:00"/>
    <x v="9"/>
    <n v="16.755826999999982"/>
    <n v="34.88619395874133"/>
    <n v="0"/>
    <n v="35.632505365270127"/>
    <m/>
    <n v="0"/>
    <n v="8.7274526324011448E-2"/>
    <n v="16.721696567752545"/>
    <n v="34.81513325375316"/>
    <n v="0"/>
    <n v="35.559924476831988"/>
    <n v="0"/>
    <n v="0"/>
    <n v="8.7096754298337686E-2"/>
  </r>
  <r>
    <d v="2024-10-01T00:00:00"/>
    <x v="10"/>
    <n v="1226.3266173017878"/>
    <n v="119.53761617547285"/>
    <n v="122.21929153376456"/>
    <n v="22.50708472726944"/>
    <m/>
    <n v="0"/>
    <n v="1.4905906097382944"/>
    <n v="1223.8286768823118"/>
    <n v="119.29412652199905"/>
    <n v="121.97033949761482"/>
    <n v="22.461239390577234"/>
    <n v="0"/>
    <n v="0"/>
    <n v="1.4875543822925028"/>
  </r>
  <r>
    <d v="2024-10-01T00:00:00"/>
    <x v="11"/>
    <n v="35.451875639117397"/>
    <n v="31.409463577904624"/>
    <n v="186.82633999999953"/>
    <n v="2.983045710333704"/>
    <m/>
    <n v="0"/>
    <n v="0.25667072492735526"/>
    <n v="35.379662680631647"/>
    <n v="31.345484726334121"/>
    <n v="186.44578798430931"/>
    <n v="2.9769694576063661"/>
    <n v="0"/>
    <n v="0"/>
    <n v="0.25614790484888139"/>
  </r>
  <r>
    <d v="2024-10-01T00:00:00"/>
    <x v="12"/>
    <n v="76.632666499908765"/>
    <n v="11.752911806700391"/>
    <n v="0"/>
    <n v="0.5054613113281996"/>
    <m/>
    <n v="0"/>
    <n v="8.8891039617937373E-2"/>
    <n v="76.476571188593155"/>
    <n v="11.728971958185085"/>
    <n v="0"/>
    <n v="0.50443172245502799"/>
    <n v="0"/>
    <n v="0"/>
    <n v="8.8709974869233266E-2"/>
  </r>
  <r>
    <d v="2024-10-01T00:00:00"/>
    <x v="13"/>
    <n v="92.556224146781474"/>
    <n v="1.7298773660392996"/>
    <n v="52.888339999999978"/>
    <n v="0"/>
    <m/>
    <n v="0"/>
    <n v="0.14717444151282075"/>
    <n v="92.36769367691447"/>
    <n v="1.726353728427263"/>
    <n v="52.780610199194001"/>
    <n v="0"/>
    <n v="0"/>
    <n v="0"/>
    <n v="0.14687465760453575"/>
  </r>
  <r>
    <d v="2024-11-01T00:00:00"/>
    <x v="0"/>
    <n v="1.6236239267194894"/>
    <n v="0"/>
    <n v="0"/>
    <n v="16.426448852866422"/>
    <m/>
    <n v="0"/>
    <n v="1.805007277958591E-2"/>
    <n v="1.6203167198340152"/>
    <n v="0"/>
    <n v="0"/>
    <n v="16.392989340564299"/>
    <n v="0"/>
    <n v="0"/>
    <n v="1.8013306060398315E-2"/>
  </r>
  <r>
    <d v="2024-11-01T00:00:00"/>
    <x v="1"/>
    <n v="1.7224269575821991"/>
    <n v="2.4899999999999996E-3"/>
    <n v="0"/>
    <n v="63.354028897643943"/>
    <m/>
    <n v="0"/>
    <n v="6.5078945855226139E-2"/>
    <n v="1.7189184959242387"/>
    <n v="2.4849280464464018E-3"/>
    <n v="0"/>
    <n v="63.224981230173206"/>
    <n v="0"/>
    <n v="0"/>
    <n v="6.4946384654143902E-2"/>
  </r>
  <r>
    <d v="2024-11-01T00:00:00"/>
    <x v="2"/>
    <n v="0"/>
    <n v="753.75410014466729"/>
    <n v="206.61316000000036"/>
    <n v="519.48500019394385"/>
    <n v="0"/>
    <n v="14.650399999999996"/>
    <n v="1.4945026603386113"/>
    <n v="0"/>
    <n v="752.21875645520242"/>
    <n v="206.19230363410395"/>
    <n v="518.42684606029957"/>
    <n v="0"/>
    <n v="14.620558173356772"/>
    <n v="1.4914584643229627"/>
  </r>
  <r>
    <d v="2024-11-01T00:00:00"/>
    <x v="3"/>
    <n v="0.9058360000000053"/>
    <n v="226.88197"/>
    <n v="199.26967999999962"/>
    <n v="356.16175427623529"/>
    <m/>
    <n v="0"/>
    <n v="0.7832192402762348"/>
    <n v="0.90399087625736407"/>
    <n v="226.41982750442219"/>
    <n v="198.86378178248947"/>
    <n v="355.436278021112"/>
    <n v="0"/>
    <n v="0"/>
    <n v="0.78162387818428103"/>
  </r>
  <r>
    <d v="2024-11-01T00:00:00"/>
    <x v="4"/>
    <n v="3.8492692556097001"/>
    <n v="1.3270219155333003"/>
    <n v="170.10165999999961"/>
    <n v="93.402145054673596"/>
    <m/>
    <n v="0"/>
    <n v="0.26868009622581623"/>
    <n v="3.8414285669029757"/>
    <n v="1.3243188659267979"/>
    <n v="169.75517497232497"/>
    <n v="93.211891503860869"/>
    <n v="0"/>
    <n v="0"/>
    <n v="0.26813281390901555"/>
  </r>
  <r>
    <d v="2024-11-01T00:00:00"/>
    <x v="5"/>
    <n v="96.181843954255214"/>
    <n v="182.51708509266174"/>
    <n v="0"/>
    <n v="98.615365602001333"/>
    <m/>
    <n v="0"/>
    <n v="0.37731429464891836"/>
    <n v="95.985928353759093"/>
    <n v="182.14531072385532"/>
    <n v="0"/>
    <n v="98.414493090352977"/>
    <n v="0"/>
    <n v="0"/>
    <n v="0.37654573216796733"/>
  </r>
  <r>
    <d v="2024-11-01T00:00:00"/>
    <x v="6"/>
    <n v="161.97857223925209"/>
    <n v="10.791043839217435"/>
    <n v="21.968069999999997"/>
    <n v="220.51087954488233"/>
    <m/>
    <n v="0"/>
    <n v="0.41524856562335183"/>
    <n v="161.64863336572776"/>
    <n v="10.769063247591994"/>
    <n v="21.923322598111572"/>
    <n v="220.06171450909332"/>
    <n v="0"/>
    <n v="0"/>
    <n v="0.41440273372052466"/>
  </r>
  <r>
    <d v="2024-11-01T00:00:00"/>
    <x v="7"/>
    <n v="455.09571608592512"/>
    <n v="7.8540848366689957"/>
    <n v="28.209709429492275"/>
    <n v="109.52347184612815"/>
    <m/>
    <n v="0"/>
    <n v="0.60068298219821448"/>
    <n v="454.16871836125483"/>
    <n v="7.8380866224129315"/>
    <n v="28.152248250381081"/>
    <n v="109.30038029503083"/>
    <n v="0"/>
    <n v="0"/>
    <n v="0.59945943352907971"/>
  </r>
  <r>
    <d v="2024-11-01T00:00:00"/>
    <x v="8"/>
    <n v="879.47242510318949"/>
    <n v="13.820148618912885"/>
    <n v="0"/>
    <n v="92.179421111904716"/>
    <m/>
    <n v="0"/>
    <n v="0.98547199483400705"/>
    <n v="877.68100209443719"/>
    <n v="13.791997955499655"/>
    <n v="0"/>
    <n v="91.991658163118728"/>
    <n v="0"/>
    <n v="0"/>
    <n v="0.98346465821305562"/>
  </r>
  <r>
    <d v="2024-11-01T00:00:00"/>
    <x v="9"/>
    <n v="7.4772760000000336"/>
    <n v="30.5616020925711"/>
    <n v="0"/>
    <n v="46.664145200191889"/>
    <m/>
    <n v="0"/>
    <n v="8.4703023292763024E-2"/>
    <n v="7.4620453186428328"/>
    <n v="30.499350274765053"/>
    <n v="0"/>
    <n v="46.569093643134174"/>
    <n v="0"/>
    <n v="0"/>
    <n v="8.453048923654205E-2"/>
  </r>
  <r>
    <d v="2024-11-01T00:00:00"/>
    <x v="10"/>
    <n v="1056.0235834584487"/>
    <n v="84.249230565618731"/>
    <n v="96.015396839886392"/>
    <n v="25.432740179473875"/>
    <m/>
    <n v="0"/>
    <n v="1.2617209510434277"/>
    <n v="1053.8725382508965"/>
    <n v="84.077620853026303"/>
    <n v="95.819820280367452"/>
    <n v="25.380935489943351"/>
    <n v="0"/>
    <n v="0"/>
    <n v="1.2591509148742335"/>
  </r>
  <r>
    <d v="2024-11-01T00:00:00"/>
    <x v="11"/>
    <n v="26.973633408171857"/>
    <n v="20.47356111625399"/>
    <n v="145.41214999999997"/>
    <n v="3.1295649199856022"/>
    <m/>
    <n v="0"/>
    <n v="0.19598890944441141"/>
    <n v="26.918690028325262"/>
    <n v="20.431857923057851"/>
    <n v="145.11595575464705"/>
    <n v="3.1231902180108491"/>
    <n v="0"/>
    <n v="0"/>
    <n v="0.19558969392404099"/>
  </r>
  <r>
    <d v="2024-11-01T00:00:00"/>
    <x v="12"/>
    <n v="74.392176519445655"/>
    <n v="22.831163052123106"/>
    <n v="0"/>
    <n v="0.49734164267160008"/>
    <m/>
    <n v="0"/>
    <n v="9.7720681214240351E-2"/>
    <n v="74.240644927454625"/>
    <n v="22.784657590848013"/>
    <n v="0"/>
    <n v="0.496328592988106"/>
    <n v="0"/>
    <n v="0"/>
    <n v="9.7521631111290738E-2"/>
  </r>
  <r>
    <d v="2024-11-01T00:00:00"/>
    <x v="13"/>
    <n v="95.171064646871713"/>
    <n v="0.2558580770926"/>
    <n v="57.570729999999962"/>
    <n v="0"/>
    <m/>
    <n v="0"/>
    <n v="0.15299765272396429"/>
    <n v="94.977207932198866"/>
    <n v="0.25533691232017974"/>
    <n v="57.453462502567547"/>
    <n v="0"/>
    <n v="0"/>
    <n v="0"/>
    <n v="0.15268600734708659"/>
  </r>
  <r>
    <d v="2024-12-01T00:00:00"/>
    <x v="0"/>
    <n v="3.5939374054444988"/>
    <n v="0"/>
    <n v="0"/>
    <n v="21.891499761316485"/>
    <m/>
    <n v="0"/>
    <n v="2.5485437166760983E-2"/>
    <n v="3.5866168096232331"/>
    <n v="0"/>
    <n v="0"/>
    <n v="21.846908327578337"/>
    <n v="0"/>
    <n v="0"/>
    <n v="2.5433525137201572E-2"/>
  </r>
  <r>
    <d v="2024-12-01T00:00:00"/>
    <x v="1"/>
    <n v="1.7258150186438006"/>
    <n v="0"/>
    <n v="0"/>
    <n v="68.718643603977739"/>
    <m/>
    <n v="0"/>
    <n v="7.0444458622621539E-2"/>
    <n v="1.7222996557455426"/>
    <n v="0"/>
    <n v="0"/>
    <n v="68.578668596497579"/>
    <n v="0"/>
    <n v="0"/>
    <n v="7.0300968252243121E-2"/>
  </r>
  <r>
    <d v="2024-12-01T00:00:00"/>
    <x v="2"/>
    <n v="0"/>
    <n v="1024.3472972750264"/>
    <n v="252.24419999999961"/>
    <n v="677.7696305158064"/>
    <n v="0"/>
    <n v="14.717440000000009"/>
    <n v="1.9690785677908325"/>
    <n v="0"/>
    <n v="1022.2607744177845"/>
    <n v="251.73039643913037"/>
    <n v="676.38906180656329"/>
    <n v="0"/>
    <n v="14.687461617627374"/>
    <n v="1.9650676942811056"/>
  </r>
  <r>
    <d v="2024-12-01T00:00:00"/>
    <x v="3"/>
    <n v="0.9439640000000008"/>
    <n v="147.88517000000022"/>
    <n v="179.73475999999991"/>
    <n v="444.52434366483556"/>
    <m/>
    <n v="0"/>
    <n v="0.7730882376648357"/>
    <n v="0.94204121222318626"/>
    <n v="147.58393838815047"/>
    <n v="179.36865303024609"/>
    <n v="443.6188790766783"/>
    <n v="0"/>
    <n v="0"/>
    <n v="0.77151351170729798"/>
  </r>
  <r>
    <d v="2024-12-01T00:00:00"/>
    <x v="4"/>
    <n v="2.9797290443917013"/>
    <n v="1.2631202002203001"/>
    <n v="129.77056894083162"/>
    <n v="106.69647864333506"/>
    <m/>
    <n v="0"/>
    <n v="0.24070989682877866"/>
    <n v="2.9736595474778618"/>
    <n v="1.2605473138796863"/>
    <n v="129.50623548770238"/>
    <n v="106.47914547706542"/>
    <n v="0"/>
    <n v="0"/>
    <n v="0.24021958782612535"/>
  </r>
  <r>
    <d v="2024-12-01T00:00:00"/>
    <x v="5"/>
    <n v="110.87211205096335"/>
    <n v="336.72661048696551"/>
    <n v="0"/>
    <n v="125.01079425006483"/>
    <m/>
    <n v="0"/>
    <n v="0.57260951678799366"/>
    <n v="110.64627341533614"/>
    <n v="336.04072224252764"/>
    <n v="0"/>
    <n v="124.75615612069348"/>
    <n v="0"/>
    <n v="0"/>
    <n v="0.57144315177855731"/>
  </r>
  <r>
    <d v="2024-12-01T00:00:00"/>
    <x v="6"/>
    <n v="182.87814106410721"/>
    <n v="25.861344111559291"/>
    <n v="16.647229999999986"/>
    <n v="273.71042053227592"/>
    <m/>
    <n v="0"/>
    <n v="0.4990971357079424"/>
    <n v="182.5056312498721"/>
    <n v="25.808666386190843"/>
    <n v="16.61332077214615"/>
    <n v="273.15289180132197"/>
    <n v="0"/>
    <n v="0"/>
    <n v="0.49808051020953109"/>
  </r>
  <r>
    <d v="2024-12-01T00:00:00"/>
    <x v="7"/>
    <n v="470.17745763377525"/>
    <n v="1.97055"/>
    <n v="22.066820438767557"/>
    <n v="122.53255518578121"/>
    <m/>
    <n v="0"/>
    <n v="0.61674738325832401"/>
    <n v="469.21973947029448"/>
    <n v="1.9665361292871317"/>
    <n v="22.021871889233015"/>
    <n v="122.28296505377079"/>
    <n v="0"/>
    <n v="0"/>
    <n v="0.61549111254258537"/>
  </r>
  <r>
    <d v="2024-12-01T00:00:00"/>
    <x v="8"/>
    <n v="753.4294336059113"/>
    <n v="17.970945319094376"/>
    <n v="0"/>
    <n v="108.67903476934532"/>
    <m/>
    <n v="0"/>
    <n v="0.88007941369435105"/>
    <n v="751.8947512391793"/>
    <n v="17.934339776936671"/>
    <n v="0"/>
    <n v="108.45766327673491"/>
    <n v="0"/>
    <n v="0"/>
    <n v="0.87828675429285086"/>
  </r>
  <r>
    <d v="2024-12-01T00:00:00"/>
    <x v="9"/>
    <n v="0.84613499999999942"/>
    <n v="26.464635563610589"/>
    <n v="0"/>
    <n v="54.965152520044214"/>
    <m/>
    <n v="0"/>
    <n v="8.2275923083654806E-2"/>
    <n v="0.8444114829638254"/>
    <n v="26.410728976304757"/>
    <n v="0"/>
    <n v="54.853192399302017"/>
    <n v="0"/>
    <n v="0"/>
    <n v="8.210833285857061E-2"/>
  </r>
  <r>
    <d v="2024-12-01T00:00:00"/>
    <x v="10"/>
    <n v="816.76627367617016"/>
    <n v="110.97878357349572"/>
    <n v="144.09729991369338"/>
    <n v="28.883044054232275"/>
    <m/>
    <n v="0"/>
    <n v="1.1007254012175915"/>
    <n v="815.10257865439087"/>
    <n v="110.75272765553606"/>
    <n v="143.80378392479335"/>
    <n v="28.824211340204332"/>
    <n v="0"/>
    <n v="0"/>
    <n v="1.0984833015749245"/>
  </r>
  <r>
    <d v="2024-12-01T00:00:00"/>
    <x v="11"/>
    <n v="19.744847660633205"/>
    <n v="20.718690958459533"/>
    <n v="238.97897191432978"/>
    <n v="4.1346822201454003"/>
    <m/>
    <n v="0"/>
    <n v="0.28357719275356796"/>
    <n v="19.704628805108069"/>
    <n v="20.676488453145215"/>
    <n v="238.49218868307034"/>
    <n v="4.1262601654548527"/>
    <n v="0"/>
    <n v="0"/>
    <n v="0.28299956610677851"/>
  </r>
  <r>
    <d v="2024-12-01T00:00:00"/>
    <x v="12"/>
    <n v="65.280902871049548"/>
    <n v="2.8927035146791997"/>
    <n v="0"/>
    <n v="0.67374991021789965"/>
    <m/>
    <n v="0"/>
    <n v="6.8847356295946641E-2"/>
    <n v="65.147930297837149"/>
    <n v="2.8868112826025807"/>
    <n v="0"/>
    <n v="0.67237752939405793"/>
    <n v="0"/>
    <n v="0"/>
    <n v="6.8707119109833778E-2"/>
  </r>
  <r>
    <d v="2024-12-01T00:00:00"/>
    <x v="13"/>
    <n v="96.259512810151023"/>
    <n v="1.2972638980871998"/>
    <n v="58.175560000000011"/>
    <n v="0"/>
    <m/>
    <n v="0"/>
    <n v="0.15573233670823822"/>
    <n v="96.063439003699202"/>
    <n v="1.294621463453522"/>
    <n v="58.057060506717065"/>
    <n v="0"/>
    <n v="0"/>
    <n v="0"/>
    <n v="0.155415120973869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C5BAC-2630-4BE9-8B70-0FEB9C2B8E6C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R1:X16" firstHeaderRow="0" firstDataRow="1" firstDataCol="1"/>
  <pivotFields count="16">
    <pivotField numFmtId="17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41" showAll="0"/>
    <pivotField numFmtId="41" showAll="0"/>
    <pivotField numFmtId="41" showAll="0"/>
    <pivotField numFmtId="41" showAll="0"/>
    <pivotField showAll="0"/>
    <pivotField numFmtId="41" showAll="0"/>
    <pivotField numFmtId="176" showAll="0"/>
    <pivotField dataField="1" numFmtId="177" showAll="0"/>
    <pivotField dataField="1" numFmtId="177" showAll="0"/>
    <pivotField dataField="1" numFmtId="177" showAll="0"/>
    <pivotField dataField="1" numFmtId="177" showAll="0"/>
    <pivotField dataField="1" numFmtId="177" showAll="0"/>
    <pivotField dataField="1" numFmtId="177" showAll="0"/>
    <pivotField numFmtId="178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Hídrica Corregido" fld="9" baseField="0" baseItem="0" numFmtId="177"/>
    <dataField name="Suma de Térmica Corregido" fld="10" baseField="0" baseItem="0" numFmtId="177"/>
    <dataField name="Suma de Eólica Corregido" fld="11" baseField="0" baseItem="0" numFmtId="177"/>
    <dataField name="Suma de Solar Corregido" fld="12" baseField="0" baseItem="0" numFmtId="177"/>
    <dataField name="Suma de Termosolar Corregido" fld="13" baseField="0" baseItem="0" numFmtId="177"/>
    <dataField name="Suma de Geotérmica Corregido" fld="14" baseField="0" baseItem="0" numFmtId="177"/>
  </dataFields>
  <formats count="6"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">
      <pivotArea field="1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D135CD-3157-4D6C-86BE-1201FEE1561B}" name="Tabla2" displayName="Tabla2" ref="A1:P169" totalsRowShown="0" headerRowDxfId="30">
  <autoFilter ref="A1:P169" xr:uid="{78D135CD-3157-4D6C-86BE-1201FEE1561B}"/>
  <tableColumns count="16">
    <tableColumn id="1" xr3:uid="{CD9E9ADF-20F3-4B0E-A96D-21C534435F44}" name="Mes-Año" dataDxfId="29"/>
    <tableColumn id="2" xr3:uid="{EDA15590-8764-4D91-B308-7D1D482C0007}" name="Región"/>
    <tableColumn id="3" xr3:uid="{07DB6E92-5A8B-4F8C-89BD-F8DA73313C15}" name="Hídrica" dataDxfId="28"/>
    <tableColumn id="4" xr3:uid="{023A094A-F01F-4749-846D-8718A95B47CA}" name="Térmica"/>
    <tableColumn id="5" xr3:uid="{4E894E36-8D95-4A43-9400-48C5875A85E5}" name="Eólica"/>
    <tableColumn id="6" xr3:uid="{894DEE26-E2C4-49C7-B533-3864A5BDB022}" name="Solar"/>
    <tableColumn id="7" xr3:uid="{D3B9C572-F672-4D42-8BD0-65D2682ECCA4}" name="Termosolar"/>
    <tableColumn id="8" xr3:uid="{AD7F145D-1435-43BA-BBCB-2E64ED86307C}" name="Geotérmica"/>
    <tableColumn id="9" xr3:uid="{DEA51F0D-C1D8-4A0B-A547-4D477D789BAE}" name="TOTAL" dataDxfId="27">
      <calculatedColumnFormula>+SUM(C2:H2)/1000</calculatedColumnFormula>
    </tableColumn>
    <tableColumn id="17" xr3:uid="{2B8C9AF8-9F49-460D-A78D-DB163FFFE911}" name="Hídrica Corregido" dataDxfId="26">
      <calculatedColumnFormula>Tabla2[[#This Row],[Hídrica]]*$S$21</calculatedColumnFormula>
    </tableColumn>
    <tableColumn id="16" xr3:uid="{97ABB202-AB6F-4F1B-9E83-2BA77992CEFD}" name="Térmica Corregido">
      <calculatedColumnFormula>Tabla2[[#This Row],[Térmica]]*$S$21</calculatedColumnFormula>
    </tableColumn>
    <tableColumn id="15" xr3:uid="{99384350-AAA2-4B8E-9F20-8E20D9B13DC8}" name="Eólica Corregido">
      <calculatedColumnFormula>Tabla2[[#This Row],[Eólica]]*$S$21</calculatedColumnFormula>
    </tableColumn>
    <tableColumn id="14" xr3:uid="{922EBEC6-DDEE-4C5C-A3B5-33131E51672B}" name="Solar Corregido">
      <calculatedColumnFormula>Tabla2[[#This Row],[Solar]]*$S$21</calculatedColumnFormula>
    </tableColumn>
    <tableColumn id="13" xr3:uid="{8DABA06E-7793-44CC-A622-F31E58273557}" name="Termosolar Corregido">
      <calculatedColumnFormula>Tabla2[[#This Row],[Termosolar]]*$S$21</calculatedColumnFormula>
    </tableColumn>
    <tableColumn id="12" xr3:uid="{974C63D1-17F3-479C-8BD3-B974D5E9877D}" name="Geotérmica Corregido">
      <calculatedColumnFormula>Tabla2[[#This Row],[Geotérmica]]*$S$21</calculatedColumnFormula>
    </tableColumn>
    <tableColumn id="10" xr3:uid="{8D820300-A8BC-4243-ACD3-892C37A9E0E7}" name="TOTAL CORREGIDO" dataDxfId="25">
      <calculatedColumnFormula>SUM(J2:O2)/1000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BF03AC-02CE-4B9F-B67A-574A3C9279A7}" name="Tabla1345634" displayName="Tabla1345634" ref="B1:M439" totalsRowShown="0" headerRowDxfId="24">
  <tableColumns count="12">
    <tableColumn id="13" xr3:uid="{132FA540-904F-4FC4-8EE3-4680C8E2FFE3}" name="Empresa" dataDxfId="23"/>
    <tableColumn id="2" xr3:uid="{0293EE4D-E895-4A9F-9240-662DDA9E42CF}" name="Central" dataDxfId="22"/>
    <tableColumn id="3" xr3:uid="{85A6094F-FD79-47B6-B5F3-9F1378641DEC}" name="Unidad en Mantenimiento" dataDxfId="21"/>
    <tableColumn id="4" xr3:uid="{0D46832C-0DF5-4139-825E-C8D6E61C14DA}" name="DuraciOn" dataDxfId="20">
      <calculatedColumnFormula>_xlfn.DAYS(Tabla1345634[[#This Row],[Término Programado]],Tabla1345634[[#This Row],[Inicio Programado]])+1</calculatedColumnFormula>
    </tableColumn>
    <tableColumn id="5" xr3:uid="{F657E98B-50D3-4C04-ABFE-C864053D207E}" name="Inicio Programado" dataDxfId="19"/>
    <tableColumn id="6" xr3:uid="{37DBF30C-691D-4C56-B7CF-BA337C64FBE3}" name="Término Programado" dataDxfId="18"/>
    <tableColumn id="7" xr3:uid="{1C02BC6C-6ACB-47C9-A02E-BF3D1A4033F4}" name="P.Mant" dataDxfId="17"/>
    <tableColumn id="8" xr3:uid="{2048A1A5-E300-4BF7-9B1F-E031151B5CF5}" name="Inicio Efectivo" dataDxfId="16"/>
    <tableColumn id="9" xr3:uid="{8DBC6E94-13B1-40B6-B8D1-E069B251EA51}" name="Término Efectivo" dataDxfId="15"/>
    <tableColumn id="10" xr3:uid="{39F1CFA6-9F5C-4924-BA12-1166220811B0}" name="Nº Desconexión_x000a_(N° SD)" dataDxfId="14"/>
    <tableColumn id="11" xr3:uid="{80648785-B03F-4DCB-86F7-7B717316DDFA}" name="Estado" dataDxfId="13"/>
    <tableColumn id="12" xr3:uid="{D12BB806-05EE-4C79-9CF8-8AA801C36558}" name="Observaciones" dataDxfId="1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9D1B80-ED71-4155-98A9-31895B030BBC}" name="Tabla4" displayName="Tabla4" ref="Y4:AA18" totalsRowCount="1" headerRowDxfId="11" dataDxfId="10" totalsRowDxfId="9">
  <autoFilter ref="Y4:AA17" xr:uid="{089D1B80-ED71-4155-98A9-31895B030BBC}"/>
  <tableColumns count="3">
    <tableColumn id="1" xr3:uid="{C6763E8B-50B5-47C9-813D-D654C30B77E4}" name="Mes" totalsRowLabel="Total" dataDxfId="8" totalsRowDxfId="7"/>
    <tableColumn id="2" xr3:uid="{1F3BBFFE-193C-4339-86F5-0D6BB81370ED}" name="Costo de Operación Programado" totalsRowFunction="custom" dataDxfId="6" totalsRowDxfId="5">
      <totalsRowFormula>SUM(Z5:Z16)</totalsRowFormula>
    </tableColumn>
    <tableColumn id="3" xr3:uid="{EABBE2E4-31FD-40FA-813C-67DBE447046F}" name="Costo de Operación Real" totalsRowFunction="custom" dataDxfId="4" totalsRowDxfId="3">
      <totalsRowFormula>SUM(AA5:AA16)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F820-81CB-4894-A21E-C91CE5589599}">
  <sheetPr codeName="Hoja8">
    <tabColor theme="9"/>
  </sheetPr>
  <dimension ref="A1:P55"/>
  <sheetViews>
    <sheetView tabSelected="1" zoomScale="55" zoomScaleNormal="55" workbookViewId="0"/>
  </sheetViews>
  <sheetFormatPr baseColWidth="10" defaultColWidth="0" defaultRowHeight="14.4" x14ac:dyDescent="0.3"/>
  <cols>
    <col min="1" max="5" width="11.44140625" customWidth="1"/>
    <col min="6" max="6" width="13.44140625" bestFit="1" customWidth="1"/>
    <col min="7" max="16" width="11.44140625" customWidth="1"/>
    <col min="17" max="18" width="11.44140625" hidden="1" customWidth="1"/>
    <col min="19" max="16384" width="11.44140625" hidden="1"/>
  </cols>
  <sheetData>
    <row r="1" spans="1: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3">
      <c r="A2" s="6">
        <v>2000</v>
      </c>
      <c r="B2" s="18">
        <v>4042.9020000000005</v>
      </c>
      <c r="C2" s="18">
        <v>5624.9429999999993</v>
      </c>
      <c r="D2" s="18">
        <v>0</v>
      </c>
      <c r="E2" s="18">
        <v>0</v>
      </c>
      <c r="F2" s="18">
        <v>0</v>
      </c>
      <c r="G2" s="18">
        <v>0</v>
      </c>
      <c r="H2" s="17">
        <f t="shared" ref="H2:H25" si="0">+SUM(B2:G2)</f>
        <v>9667.8449999999993</v>
      </c>
    </row>
    <row r="3" spans="1:8" x14ac:dyDescent="0.3">
      <c r="A3" s="6">
        <v>2001</v>
      </c>
      <c r="B3" s="18">
        <v>4042.9020000000005</v>
      </c>
      <c r="C3" s="18">
        <v>6024.9439999999995</v>
      </c>
      <c r="D3" s="18">
        <v>0</v>
      </c>
      <c r="E3" s="18">
        <v>0</v>
      </c>
      <c r="F3" s="18">
        <v>0</v>
      </c>
      <c r="G3" s="18">
        <v>0</v>
      </c>
      <c r="H3" s="17">
        <f t="shared" si="0"/>
        <v>10067.846</v>
      </c>
    </row>
    <row r="4" spans="1:8" x14ac:dyDescent="0.3">
      <c r="A4" s="6">
        <v>2002</v>
      </c>
      <c r="B4" s="18">
        <v>4068.4020000000005</v>
      </c>
      <c r="C4" s="18">
        <v>6350.9439999999995</v>
      </c>
      <c r="D4" s="18">
        <v>0</v>
      </c>
      <c r="E4" s="18">
        <v>0</v>
      </c>
      <c r="F4" s="18">
        <v>0</v>
      </c>
      <c r="G4" s="18">
        <v>0</v>
      </c>
      <c r="H4" s="17">
        <f t="shared" si="0"/>
        <v>10419.346</v>
      </c>
    </row>
    <row r="5" spans="1:8" x14ac:dyDescent="0.3">
      <c r="A5" s="6">
        <v>2003</v>
      </c>
      <c r="B5" s="18">
        <v>4068.4020000000005</v>
      </c>
      <c r="C5" s="18">
        <v>6748.9740000000002</v>
      </c>
      <c r="D5" s="18">
        <v>0</v>
      </c>
      <c r="E5" s="18">
        <v>0</v>
      </c>
      <c r="F5" s="18">
        <v>0</v>
      </c>
      <c r="G5" s="18">
        <v>0</v>
      </c>
      <c r="H5" s="17">
        <f t="shared" si="0"/>
        <v>10817.376</v>
      </c>
    </row>
    <row r="6" spans="1:8" x14ac:dyDescent="0.3">
      <c r="A6" s="6">
        <v>2004</v>
      </c>
      <c r="B6" s="18">
        <v>4711.402</v>
      </c>
      <c r="C6" s="18">
        <v>6747.0740000000005</v>
      </c>
      <c r="D6" s="18">
        <v>0</v>
      </c>
      <c r="E6" s="18">
        <v>0</v>
      </c>
      <c r="F6" s="18">
        <v>0</v>
      </c>
      <c r="G6" s="18">
        <v>0</v>
      </c>
      <c r="H6" s="17">
        <f t="shared" si="0"/>
        <v>11458.476000000001</v>
      </c>
    </row>
    <row r="7" spans="1:8" x14ac:dyDescent="0.3">
      <c r="A7" s="6">
        <v>2005</v>
      </c>
      <c r="B7" s="18">
        <v>4711.402</v>
      </c>
      <c r="C7" s="18">
        <v>7147.973</v>
      </c>
      <c r="D7" s="18">
        <v>0</v>
      </c>
      <c r="E7" s="18">
        <v>0</v>
      </c>
      <c r="F7" s="18">
        <v>0</v>
      </c>
      <c r="G7" s="18">
        <v>0</v>
      </c>
      <c r="H7" s="17">
        <f t="shared" si="0"/>
        <v>11859.375</v>
      </c>
    </row>
    <row r="8" spans="1:8" x14ac:dyDescent="0.3">
      <c r="A8" s="6">
        <v>2006</v>
      </c>
      <c r="B8" s="18">
        <v>4711.402</v>
      </c>
      <c r="C8" s="18">
        <v>7157.973</v>
      </c>
      <c r="D8" s="18">
        <v>0</v>
      </c>
      <c r="E8" s="18">
        <v>0</v>
      </c>
      <c r="F8" s="18">
        <v>0</v>
      </c>
      <c r="G8" s="18">
        <v>0</v>
      </c>
      <c r="H8" s="17">
        <f t="shared" si="0"/>
        <v>11869.375</v>
      </c>
    </row>
    <row r="9" spans="1:8" x14ac:dyDescent="0.3">
      <c r="A9" s="6">
        <v>2007</v>
      </c>
      <c r="B9" s="18">
        <v>5223.4859999999999</v>
      </c>
      <c r="C9" s="18">
        <v>7810.433</v>
      </c>
      <c r="D9" s="18">
        <v>18.2</v>
      </c>
      <c r="E9" s="18">
        <v>0</v>
      </c>
      <c r="F9" s="18">
        <v>0</v>
      </c>
      <c r="G9" s="18">
        <v>0</v>
      </c>
      <c r="H9" s="17">
        <f t="shared" si="0"/>
        <v>13052.119000000001</v>
      </c>
    </row>
    <row r="10" spans="1:8" x14ac:dyDescent="0.3">
      <c r="A10" s="6">
        <v>2008</v>
      </c>
      <c r="B10" s="18">
        <v>5309.0360000000001</v>
      </c>
      <c r="C10" s="18">
        <v>8176.6329999999998</v>
      </c>
      <c r="D10" s="18">
        <v>18.2</v>
      </c>
      <c r="E10" s="18">
        <v>0</v>
      </c>
      <c r="F10" s="18">
        <v>0</v>
      </c>
      <c r="G10" s="18">
        <v>0</v>
      </c>
      <c r="H10" s="17">
        <f t="shared" si="0"/>
        <v>13503.869000000001</v>
      </c>
    </row>
    <row r="11" spans="1:8" x14ac:dyDescent="0.3">
      <c r="A11" s="6">
        <v>2009</v>
      </c>
      <c r="B11" s="18">
        <v>5333.6359999999995</v>
      </c>
      <c r="C11" s="18">
        <v>9644.6810000000005</v>
      </c>
      <c r="D11" s="18">
        <v>81.8</v>
      </c>
      <c r="E11" s="18">
        <v>0</v>
      </c>
      <c r="F11" s="18">
        <v>0</v>
      </c>
      <c r="G11" s="18">
        <v>0</v>
      </c>
      <c r="H11" s="17">
        <f t="shared" si="0"/>
        <v>15060.116999999998</v>
      </c>
    </row>
    <row r="12" spans="1:8" x14ac:dyDescent="0.3">
      <c r="A12" s="6">
        <v>2010</v>
      </c>
      <c r="B12" s="18">
        <v>5370.8040000000001</v>
      </c>
      <c r="C12" s="18">
        <v>10311.581</v>
      </c>
      <c r="D12" s="18">
        <v>165.79999999999998</v>
      </c>
      <c r="E12" s="18">
        <v>0</v>
      </c>
      <c r="F12" s="18">
        <v>0</v>
      </c>
      <c r="G12" s="18">
        <v>0</v>
      </c>
      <c r="H12" s="17">
        <f t="shared" si="0"/>
        <v>15848.184999999999</v>
      </c>
    </row>
    <row r="13" spans="1:8" x14ac:dyDescent="0.3">
      <c r="A13" s="6">
        <v>2011</v>
      </c>
      <c r="B13" s="18">
        <v>5855.1539999999995</v>
      </c>
      <c r="C13" s="18">
        <v>11249.284</v>
      </c>
      <c r="D13" s="18">
        <v>195.79999999999998</v>
      </c>
      <c r="E13" s="18">
        <v>0</v>
      </c>
      <c r="F13" s="18">
        <v>0</v>
      </c>
      <c r="G13" s="18">
        <v>0</v>
      </c>
      <c r="H13" s="17">
        <f t="shared" si="0"/>
        <v>17300.237999999998</v>
      </c>
    </row>
    <row r="14" spans="1:8" x14ac:dyDescent="0.3">
      <c r="A14" s="6">
        <v>2012</v>
      </c>
      <c r="B14" s="18">
        <v>5934.174</v>
      </c>
      <c r="C14" s="18">
        <v>12057.713</v>
      </c>
      <c r="D14" s="18">
        <v>195.79999999999998</v>
      </c>
      <c r="E14" s="18">
        <v>1.35</v>
      </c>
      <c r="F14" s="18">
        <v>0</v>
      </c>
      <c r="G14" s="18">
        <v>0</v>
      </c>
      <c r="H14" s="17">
        <f t="shared" si="0"/>
        <v>18189.036999999997</v>
      </c>
    </row>
    <row r="15" spans="1:8" x14ac:dyDescent="0.3">
      <c r="A15" s="6">
        <v>2013</v>
      </c>
      <c r="B15" s="18">
        <v>5981.8540000000003</v>
      </c>
      <c r="C15" s="18">
        <v>12471.064</v>
      </c>
      <c r="D15" s="18">
        <v>293</v>
      </c>
      <c r="E15" s="18">
        <v>8.4700000000000006</v>
      </c>
      <c r="F15" s="18">
        <v>0</v>
      </c>
      <c r="G15" s="18">
        <v>0</v>
      </c>
      <c r="H15" s="17">
        <f t="shared" si="0"/>
        <v>18754.388000000003</v>
      </c>
    </row>
    <row r="16" spans="1:8" x14ac:dyDescent="0.3">
      <c r="A16" s="6">
        <v>2014</v>
      </c>
      <c r="B16" s="18">
        <v>6379.7939999999999</v>
      </c>
      <c r="C16" s="18">
        <v>11921.714</v>
      </c>
      <c r="D16" s="18">
        <v>735.33999999999992</v>
      </c>
      <c r="E16" s="18">
        <v>222.14400000000001</v>
      </c>
      <c r="F16" s="18">
        <v>0</v>
      </c>
      <c r="G16" s="18">
        <v>0</v>
      </c>
      <c r="H16" s="17">
        <f t="shared" si="0"/>
        <v>19258.992000000002</v>
      </c>
    </row>
    <row r="17" spans="1:8" x14ac:dyDescent="0.3">
      <c r="A17" s="6">
        <v>2015</v>
      </c>
      <c r="B17" s="18">
        <v>6487.0359999999982</v>
      </c>
      <c r="C17" s="18">
        <v>12149.520000000002</v>
      </c>
      <c r="D17" s="18">
        <v>909.86</v>
      </c>
      <c r="E17" s="18">
        <v>548.02299999999991</v>
      </c>
      <c r="F17" s="18">
        <v>0</v>
      </c>
      <c r="G17" s="18">
        <v>0</v>
      </c>
      <c r="H17" s="17">
        <f t="shared" si="0"/>
        <v>20094.439000000002</v>
      </c>
    </row>
    <row r="18" spans="1:8" x14ac:dyDescent="0.3">
      <c r="A18" s="6">
        <v>2016</v>
      </c>
      <c r="B18" s="18">
        <v>6630.1059999999998</v>
      </c>
      <c r="C18" s="18">
        <v>13185.543</v>
      </c>
      <c r="D18" s="18">
        <v>1142.26</v>
      </c>
      <c r="E18" s="18">
        <v>1287.8380000000002</v>
      </c>
      <c r="F18" s="18">
        <v>0</v>
      </c>
      <c r="G18" s="18">
        <v>0</v>
      </c>
      <c r="H18" s="17">
        <f t="shared" si="0"/>
        <v>22245.746999999996</v>
      </c>
    </row>
    <row r="19" spans="1:8" x14ac:dyDescent="0.3">
      <c r="A19" s="6">
        <v>2017</v>
      </c>
      <c r="B19" s="18">
        <v>6736.7199999999993</v>
      </c>
      <c r="C19" s="18">
        <v>13251.485999999999</v>
      </c>
      <c r="D19" s="18">
        <v>1419.66</v>
      </c>
      <c r="E19" s="18">
        <v>2265.7690000000002</v>
      </c>
      <c r="F19" s="18">
        <v>0</v>
      </c>
      <c r="G19" s="18">
        <v>55</v>
      </c>
      <c r="H19" s="17">
        <f t="shared" si="0"/>
        <v>23728.634999999998</v>
      </c>
    </row>
    <row r="20" spans="1:8" x14ac:dyDescent="0.3">
      <c r="A20" s="6">
        <v>2018</v>
      </c>
      <c r="B20" s="18">
        <v>6754.4199999999992</v>
      </c>
      <c r="C20" s="18">
        <v>13638.039000000001</v>
      </c>
      <c r="D20" s="18">
        <v>1741.21</v>
      </c>
      <c r="E20" s="18">
        <v>2432.6499999999996</v>
      </c>
      <c r="F20" s="18">
        <v>0</v>
      </c>
      <c r="G20" s="18">
        <v>44.91</v>
      </c>
      <c r="H20" s="17">
        <f t="shared" si="0"/>
        <v>24611.228999999996</v>
      </c>
    </row>
    <row r="21" spans="1:8" x14ac:dyDescent="0.3">
      <c r="A21" s="6">
        <v>2019</v>
      </c>
      <c r="B21" s="18">
        <v>6826.8959999999997</v>
      </c>
      <c r="C21" s="18">
        <v>13379.717479999999</v>
      </c>
      <c r="D21" s="18">
        <v>2161.84</v>
      </c>
      <c r="E21" s="18">
        <v>2798.694</v>
      </c>
      <c r="F21" s="18">
        <v>0</v>
      </c>
      <c r="G21" s="18">
        <v>44.91</v>
      </c>
      <c r="H21" s="17">
        <f t="shared" si="0"/>
        <v>25212.057479999999</v>
      </c>
    </row>
    <row r="22" spans="1:8" x14ac:dyDescent="0.3">
      <c r="A22" s="6">
        <v>2020</v>
      </c>
      <c r="B22" s="18">
        <v>6814</v>
      </c>
      <c r="C22" s="18">
        <v>13349</v>
      </c>
      <c r="D22" s="18">
        <v>2527</v>
      </c>
      <c r="E22" s="18">
        <v>3575</v>
      </c>
      <c r="F22" s="18">
        <v>0</v>
      </c>
      <c r="G22" s="18">
        <v>45</v>
      </c>
      <c r="H22" s="17">
        <f t="shared" si="0"/>
        <v>26310</v>
      </c>
    </row>
    <row r="23" spans="1:8" x14ac:dyDescent="0.3">
      <c r="A23" s="6">
        <v>2021</v>
      </c>
      <c r="B23" s="18">
        <v>7112.916000000002</v>
      </c>
      <c r="C23" s="18">
        <f>13936.88848+110</f>
        <v>14046.88848</v>
      </c>
      <c r="D23" s="18">
        <v>3536.4020000000005</v>
      </c>
      <c r="E23" s="18">
        <v>6087.9139999999998</v>
      </c>
      <c r="F23" s="18">
        <v>114.4</v>
      </c>
      <c r="G23" s="18">
        <v>77.91</v>
      </c>
      <c r="H23" s="17">
        <f t="shared" si="0"/>
        <v>30976.430480000006</v>
      </c>
    </row>
    <row r="24" spans="1:8" x14ac:dyDescent="0.3">
      <c r="A24" s="6">
        <v>2022</v>
      </c>
      <c r="B24" s="18">
        <v>7232.4</v>
      </c>
      <c r="C24" s="18">
        <v>13773</v>
      </c>
      <c r="D24" s="18">
        <v>4331.8</v>
      </c>
      <c r="E24" s="18">
        <v>7604.2</v>
      </c>
      <c r="F24" s="18">
        <v>114.4</v>
      </c>
      <c r="G24" s="18">
        <v>94.8</v>
      </c>
      <c r="H24" s="17">
        <f t="shared" si="0"/>
        <v>33150.600000000006</v>
      </c>
    </row>
    <row r="25" spans="1:8" x14ac:dyDescent="0.3">
      <c r="A25" s="6">
        <v>2023</v>
      </c>
      <c r="B25" s="18">
        <v>7514.2720999999992</v>
      </c>
      <c r="C25" s="18">
        <v>12825.877929999991</v>
      </c>
      <c r="D25" s="18">
        <v>4710.0290000000014</v>
      </c>
      <c r="E25" s="18">
        <v>9061.3118100000065</v>
      </c>
      <c r="F25" s="18">
        <v>114.4</v>
      </c>
      <c r="G25" s="18">
        <v>94.84</v>
      </c>
      <c r="H25" s="17">
        <f t="shared" si="0"/>
        <v>34320.730839999997</v>
      </c>
    </row>
    <row r="26" spans="1:8" x14ac:dyDescent="0.3">
      <c r="A26" s="6">
        <v>2024</v>
      </c>
      <c r="B26" s="18">
        <v>7566.0177999999987</v>
      </c>
      <c r="C26" s="18">
        <v>12532.199029999998</v>
      </c>
      <c r="D26" s="18">
        <v>5279.5690000000004</v>
      </c>
      <c r="E26" s="18">
        <v>11190.857946000011</v>
      </c>
      <c r="F26" s="18">
        <v>114.4</v>
      </c>
      <c r="G26" s="18">
        <v>94.88</v>
      </c>
      <c r="H26" s="17">
        <f>+SUM(B26:G26)</f>
        <v>36777.923776000011</v>
      </c>
    </row>
    <row r="31" spans="1:8" x14ac:dyDescent="0.3">
      <c r="A31" s="6">
        <v>2000</v>
      </c>
      <c r="B31" s="53">
        <f t="shared" ref="B31:E55" si="1">IF(B2/$H2=0,"",B2/$H2)</f>
        <v>0.41818026664680708</v>
      </c>
      <c r="C31" s="53">
        <f t="shared" si="1"/>
        <v>0.58181973335319292</v>
      </c>
      <c r="D31" s="53" t="str">
        <f t="shared" si="1"/>
        <v/>
      </c>
      <c r="E31" s="53" t="str">
        <f t="shared" si="1"/>
        <v/>
      </c>
      <c r="F31" s="53"/>
      <c r="G31" s="53" t="str">
        <f t="shared" ref="G31:G55" si="2">IF(G2/$H2=0,"",G2/$H2)</f>
        <v/>
      </c>
      <c r="H31" s="1"/>
    </row>
    <row r="32" spans="1:8" x14ac:dyDescent="0.3">
      <c r="A32" s="6">
        <v>2001</v>
      </c>
      <c r="B32" s="53">
        <f t="shared" si="1"/>
        <v>0.40156573710007093</v>
      </c>
      <c r="C32" s="53">
        <f t="shared" si="1"/>
        <v>0.59843426289992907</v>
      </c>
      <c r="D32" s="53" t="str">
        <f t="shared" si="1"/>
        <v/>
      </c>
      <c r="E32" s="53" t="str">
        <f t="shared" si="1"/>
        <v/>
      </c>
      <c r="F32" s="53"/>
      <c r="G32" s="53" t="str">
        <f t="shared" si="2"/>
        <v/>
      </c>
      <c r="H32" s="1"/>
    </row>
    <row r="33" spans="1:8" x14ac:dyDescent="0.3">
      <c r="A33" s="6">
        <v>2002</v>
      </c>
      <c r="B33" s="53">
        <f t="shared" si="1"/>
        <v>0.39046615785674077</v>
      </c>
      <c r="C33" s="53">
        <f t="shared" si="1"/>
        <v>0.60953384214325923</v>
      </c>
      <c r="D33" s="53" t="str">
        <f t="shared" si="1"/>
        <v/>
      </c>
      <c r="E33" s="53" t="str">
        <f t="shared" si="1"/>
        <v/>
      </c>
      <c r="F33" s="53"/>
      <c r="G33" s="53" t="str">
        <f t="shared" si="2"/>
        <v/>
      </c>
      <c r="H33" s="1"/>
    </row>
    <row r="34" spans="1:8" x14ac:dyDescent="0.3">
      <c r="A34" s="6">
        <v>2003</v>
      </c>
      <c r="B34" s="53">
        <f t="shared" si="1"/>
        <v>0.37609878772818844</v>
      </c>
      <c r="C34" s="53">
        <f t="shared" si="1"/>
        <v>0.62390121227181161</v>
      </c>
      <c r="D34" s="53" t="str">
        <f t="shared" si="1"/>
        <v/>
      </c>
      <c r="E34" s="53" t="str">
        <f t="shared" si="1"/>
        <v/>
      </c>
      <c r="F34" s="53"/>
      <c r="G34" s="53" t="str">
        <f t="shared" si="2"/>
        <v/>
      </c>
      <c r="H34" s="1"/>
    </row>
    <row r="35" spans="1:8" x14ac:dyDescent="0.3">
      <c r="A35" s="6">
        <v>2004</v>
      </c>
      <c r="B35" s="53">
        <f t="shared" si="1"/>
        <v>0.41117178235569896</v>
      </c>
      <c r="C35" s="53">
        <f t="shared" si="1"/>
        <v>0.58882821764430104</v>
      </c>
      <c r="D35" s="53" t="str">
        <f t="shared" si="1"/>
        <v/>
      </c>
      <c r="E35" s="53" t="str">
        <f t="shared" si="1"/>
        <v/>
      </c>
      <c r="F35" s="53"/>
      <c r="G35" s="53" t="str">
        <f t="shared" si="2"/>
        <v/>
      </c>
      <c r="H35" s="1"/>
    </row>
    <row r="36" spans="1:8" x14ac:dyDescent="0.3">
      <c r="A36" s="6">
        <v>2005</v>
      </c>
      <c r="B36" s="53">
        <f t="shared" si="1"/>
        <v>0.39727236890645584</v>
      </c>
      <c r="C36" s="53">
        <f t="shared" si="1"/>
        <v>0.6027276310935441</v>
      </c>
      <c r="D36" s="53" t="str">
        <f t="shared" si="1"/>
        <v/>
      </c>
      <c r="E36" s="53" t="str">
        <f t="shared" si="1"/>
        <v/>
      </c>
      <c r="F36" s="53"/>
      <c r="G36" s="53" t="str">
        <f t="shared" si="2"/>
        <v/>
      </c>
      <c r="H36" s="1"/>
    </row>
    <row r="37" spans="1:8" x14ac:dyDescent="0.3">
      <c r="A37" s="6">
        <v>2006</v>
      </c>
      <c r="B37" s="53">
        <f t="shared" si="1"/>
        <v>0.39693766520983625</v>
      </c>
      <c r="C37" s="53">
        <f t="shared" si="1"/>
        <v>0.6030623347901638</v>
      </c>
      <c r="D37" s="53" t="str">
        <f t="shared" si="1"/>
        <v/>
      </c>
      <c r="E37" s="53" t="str">
        <f t="shared" si="1"/>
        <v/>
      </c>
      <c r="F37" s="53"/>
      <c r="G37" s="53" t="str">
        <f t="shared" si="2"/>
        <v/>
      </c>
      <c r="H37" s="1"/>
    </row>
    <row r="38" spans="1:8" x14ac:dyDescent="0.3">
      <c r="A38" s="6">
        <v>2007</v>
      </c>
      <c r="B38" s="53">
        <f t="shared" si="1"/>
        <v>0.40020214342207572</v>
      </c>
      <c r="C38" s="53">
        <f t="shared" si="1"/>
        <v>0.59840344698052472</v>
      </c>
      <c r="D38" s="53">
        <f t="shared" si="1"/>
        <v>1.394409597399472E-3</v>
      </c>
      <c r="E38" s="53" t="str">
        <f t="shared" si="1"/>
        <v/>
      </c>
      <c r="F38" s="53"/>
      <c r="G38" s="53" t="str">
        <f t="shared" si="2"/>
        <v/>
      </c>
      <c r="H38" s="1"/>
    </row>
    <row r="39" spans="1:8" x14ac:dyDescent="0.3">
      <c r="A39" s="6">
        <v>2008</v>
      </c>
      <c r="B39" s="53">
        <f t="shared" si="1"/>
        <v>0.39314925226244418</v>
      </c>
      <c r="C39" s="53">
        <f t="shared" si="1"/>
        <v>0.60550298584798179</v>
      </c>
      <c r="D39" s="53">
        <f t="shared" si="1"/>
        <v>1.3477618895740176E-3</v>
      </c>
      <c r="E39" s="53" t="str">
        <f t="shared" si="1"/>
        <v/>
      </c>
      <c r="F39" s="53"/>
      <c r="G39" s="53" t="str">
        <f t="shared" si="2"/>
        <v/>
      </c>
      <c r="H39" s="1"/>
    </row>
    <row r="40" spans="1:8" x14ac:dyDescent="0.3">
      <c r="A40" s="6">
        <v>2009</v>
      </c>
      <c r="B40" s="53">
        <f t="shared" si="1"/>
        <v>0.35415634553171133</v>
      </c>
      <c r="C40" s="53">
        <f t="shared" si="1"/>
        <v>0.64041208975999331</v>
      </c>
      <c r="D40" s="53">
        <f t="shared" si="1"/>
        <v>5.4315647082954274E-3</v>
      </c>
      <c r="E40" s="53" t="str">
        <f t="shared" si="1"/>
        <v/>
      </c>
      <c r="F40" s="53"/>
      <c r="G40" s="53" t="str">
        <f t="shared" si="2"/>
        <v/>
      </c>
      <c r="H40" s="1"/>
    </row>
    <row r="41" spans="1:8" x14ac:dyDescent="0.3">
      <c r="A41" s="6">
        <v>2010</v>
      </c>
      <c r="B41" s="53">
        <f t="shared" si="1"/>
        <v>0.3388907941193266</v>
      </c>
      <c r="C41" s="53">
        <f t="shared" si="1"/>
        <v>0.65064744006963582</v>
      </c>
      <c r="D41" s="53">
        <f t="shared" si="1"/>
        <v>1.0461765811037667E-2</v>
      </c>
      <c r="E41" s="53" t="str">
        <f t="shared" si="1"/>
        <v/>
      </c>
      <c r="F41" s="53"/>
      <c r="G41" s="53" t="str">
        <f t="shared" si="2"/>
        <v/>
      </c>
      <c r="H41" s="1"/>
    </row>
    <row r="42" spans="1:8" x14ac:dyDescent="0.3">
      <c r="A42" s="6">
        <v>2011</v>
      </c>
      <c r="B42" s="53">
        <f t="shared" si="1"/>
        <v>0.3384435520482435</v>
      </c>
      <c r="C42" s="53">
        <f t="shared" si="1"/>
        <v>0.65023868457763423</v>
      </c>
      <c r="D42" s="53">
        <f t="shared" si="1"/>
        <v>1.1317763374122368E-2</v>
      </c>
      <c r="E42" s="53" t="str">
        <f t="shared" si="1"/>
        <v/>
      </c>
      <c r="F42" s="53"/>
      <c r="G42" s="53" t="str">
        <f t="shared" si="2"/>
        <v/>
      </c>
      <c r="H42" s="1"/>
    </row>
    <row r="43" spans="1:8" x14ac:dyDescent="0.3">
      <c r="A43" s="6">
        <v>2012</v>
      </c>
      <c r="B43" s="53">
        <f t="shared" si="1"/>
        <v>0.32625003731643415</v>
      </c>
      <c r="C43" s="53">
        <f t="shared" si="1"/>
        <v>0.66291101612471304</v>
      </c>
      <c r="D43" s="53">
        <f t="shared" si="1"/>
        <v>1.076472602700187E-2</v>
      </c>
      <c r="E43" s="53">
        <f t="shared" si="1"/>
        <v>7.42205318511365E-5</v>
      </c>
      <c r="F43" s="53"/>
      <c r="G43" s="53" t="str">
        <f t="shared" si="2"/>
        <v/>
      </c>
      <c r="H43" s="1"/>
    </row>
    <row r="44" spans="1:8" x14ac:dyDescent="0.3">
      <c r="A44" s="6">
        <v>2013</v>
      </c>
      <c r="B44" s="53">
        <f t="shared" si="1"/>
        <v>0.31895756875670905</v>
      </c>
      <c r="C44" s="53">
        <f t="shared" si="1"/>
        <v>0.66496779313726462</v>
      </c>
      <c r="D44" s="53">
        <f t="shared" si="1"/>
        <v>1.56230104656041E-2</v>
      </c>
      <c r="E44" s="53">
        <f t="shared" si="1"/>
        <v>4.5162764042207081E-4</v>
      </c>
      <c r="F44" s="53"/>
      <c r="G44" s="53" t="str">
        <f t="shared" si="2"/>
        <v/>
      </c>
      <c r="H44" s="1"/>
    </row>
    <row r="45" spans="1:8" x14ac:dyDescent="0.3">
      <c r="A45" s="6">
        <v>2014</v>
      </c>
      <c r="B45" s="53">
        <f t="shared" si="1"/>
        <v>0.331263131528379</v>
      </c>
      <c r="C45" s="53">
        <f t="shared" si="1"/>
        <v>0.61902066317904902</v>
      </c>
      <c r="D45" s="53">
        <f t="shared" si="1"/>
        <v>3.8181645228369164E-2</v>
      </c>
      <c r="E45" s="53">
        <f t="shared" si="1"/>
        <v>1.1534560064202736E-2</v>
      </c>
      <c r="F45" s="53"/>
      <c r="G45" s="53" t="str">
        <f t="shared" si="2"/>
        <v/>
      </c>
      <c r="H45" s="1"/>
    </row>
    <row r="46" spans="1:8" x14ac:dyDescent="0.3">
      <c r="A46" s="6">
        <v>2015</v>
      </c>
      <c r="B46" s="53">
        <f t="shared" si="1"/>
        <v>0.32282742504033068</v>
      </c>
      <c r="C46" s="53">
        <f t="shared" si="1"/>
        <v>0.60462100982266787</v>
      </c>
      <c r="D46" s="53">
        <f t="shared" si="1"/>
        <v>4.527919391031518E-2</v>
      </c>
      <c r="E46" s="53">
        <f t="shared" si="1"/>
        <v>2.7272371226686142E-2</v>
      </c>
      <c r="F46" s="53"/>
      <c r="G46" s="53" t="str">
        <f t="shared" si="2"/>
        <v/>
      </c>
      <c r="H46" s="1"/>
    </row>
    <row r="47" spans="1:8" x14ac:dyDescent="0.3">
      <c r="A47" s="6">
        <v>2016</v>
      </c>
      <c r="B47" s="53">
        <f t="shared" si="1"/>
        <v>0.29803926116753915</v>
      </c>
      <c r="C47" s="53">
        <f t="shared" si="1"/>
        <v>0.59272197063106047</v>
      </c>
      <c r="D47" s="53">
        <f t="shared" si="1"/>
        <v>5.1347342932561456E-2</v>
      </c>
      <c r="E47" s="53">
        <f t="shared" si="1"/>
        <v>5.7891425268839045E-2</v>
      </c>
      <c r="F47" s="53"/>
      <c r="G47" s="53" t="str">
        <f t="shared" si="2"/>
        <v/>
      </c>
      <c r="H47" s="1"/>
    </row>
    <row r="48" spans="1:8" x14ac:dyDescent="0.3">
      <c r="A48" s="6">
        <v>2017</v>
      </c>
      <c r="B48" s="53">
        <f t="shared" si="1"/>
        <v>0.28390676496983497</v>
      </c>
      <c r="C48" s="53">
        <f t="shared" si="1"/>
        <v>0.55845968383769229</v>
      </c>
      <c r="D48" s="53">
        <f t="shared" si="1"/>
        <v>5.9828978784493933E-2</v>
      </c>
      <c r="E48" s="53">
        <f t="shared" si="1"/>
        <v>9.5486697823115418E-2</v>
      </c>
      <c r="F48" s="53"/>
      <c r="G48" s="53">
        <f t="shared" si="2"/>
        <v>2.317874584863394E-3</v>
      </c>
      <c r="H48" s="1"/>
    </row>
    <row r="49" spans="1:8" x14ac:dyDescent="0.3">
      <c r="A49" s="6">
        <v>2018</v>
      </c>
      <c r="B49" s="53">
        <f t="shared" si="1"/>
        <v>0.27444464475951202</v>
      </c>
      <c r="C49" s="53">
        <f t="shared" si="1"/>
        <v>0.55413888514059995</v>
      </c>
      <c r="D49" s="53">
        <f t="shared" si="1"/>
        <v>7.0748600161332872E-2</v>
      </c>
      <c r="E49" s="53">
        <f t="shared" si="1"/>
        <v>9.8843093126312384E-2</v>
      </c>
      <c r="F49" s="53"/>
      <c r="G49" s="53">
        <f t="shared" si="2"/>
        <v>1.8247768122428996E-3</v>
      </c>
      <c r="H49" s="1"/>
    </row>
    <row r="50" spans="1:8" x14ac:dyDescent="0.3">
      <c r="A50" s="6">
        <v>2019</v>
      </c>
      <c r="B50" s="53">
        <f t="shared" si="1"/>
        <v>0.2707790114081558</v>
      </c>
      <c r="C50" s="53">
        <f t="shared" si="1"/>
        <v>0.53068725115408544</v>
      </c>
      <c r="D50" s="53">
        <f t="shared" si="1"/>
        <v>8.5746274444873274E-2</v>
      </c>
      <c r="E50" s="53">
        <f t="shared" si="1"/>
        <v>0.11100617243238174</v>
      </c>
      <c r="F50" s="53"/>
      <c r="G50" s="53">
        <f t="shared" si="2"/>
        <v>1.7812905605036719E-3</v>
      </c>
      <c r="H50" s="1"/>
    </row>
    <row r="51" spans="1:8" x14ac:dyDescent="0.3">
      <c r="A51" s="6">
        <v>2020</v>
      </c>
      <c r="B51" s="53">
        <f t="shared" si="1"/>
        <v>0.2589889775750665</v>
      </c>
      <c r="C51" s="53">
        <f t="shared" si="1"/>
        <v>0.50737362219688331</v>
      </c>
      <c r="D51" s="53">
        <f t="shared" si="1"/>
        <v>9.6047130368681108E-2</v>
      </c>
      <c r="E51" s="53">
        <f t="shared" si="1"/>
        <v>0.13587989357658684</v>
      </c>
      <c r="F51" s="53"/>
      <c r="G51" s="53">
        <f t="shared" si="2"/>
        <v>1.7103762827822121E-3</v>
      </c>
    </row>
    <row r="52" spans="1:8" x14ac:dyDescent="0.3">
      <c r="A52" s="6">
        <v>2021</v>
      </c>
      <c r="B52" s="53">
        <f t="shared" si="1"/>
        <v>0.22962348759300946</v>
      </c>
      <c r="C52" s="53">
        <f t="shared" si="1"/>
        <v>0.45347021145865729</v>
      </c>
      <c r="D52" s="53">
        <f t="shared" si="1"/>
        <v>0.11416428378612847</v>
      </c>
      <c r="E52" s="53">
        <f t="shared" si="1"/>
        <v>0.1965337485844495</v>
      </c>
      <c r="F52" s="53"/>
      <c r="G52" s="53">
        <f t="shared" si="2"/>
        <v>2.5151380837860819E-3</v>
      </c>
    </row>
    <row r="53" spans="1:8" x14ac:dyDescent="0.3">
      <c r="A53" s="6">
        <v>2022</v>
      </c>
      <c r="B53" s="53">
        <f t="shared" si="1"/>
        <v>0.21816799695933101</v>
      </c>
      <c r="C53" s="53">
        <f t="shared" si="1"/>
        <v>0.41546759334672667</v>
      </c>
      <c r="D53" s="53">
        <f t="shared" si="1"/>
        <v>0.13067033477523785</v>
      </c>
      <c r="E53" s="53">
        <f t="shared" si="1"/>
        <v>0.22938348023866834</v>
      </c>
      <c r="F53" s="53"/>
      <c r="G53" s="53">
        <f t="shared" si="2"/>
        <v>2.8596767479321635E-3</v>
      </c>
    </row>
    <row r="54" spans="1:8" x14ac:dyDescent="0.3">
      <c r="A54" s="6">
        <v>2023</v>
      </c>
      <c r="B54" s="53">
        <f t="shared" si="1"/>
        <v>0.21894265990519915</v>
      </c>
      <c r="C54" s="53">
        <f t="shared" si="1"/>
        <v>0.37370643386916852</v>
      </c>
      <c r="D54" s="53">
        <f t="shared" si="1"/>
        <v>0.13723568480979356</v>
      </c>
      <c r="E54" s="53">
        <f t="shared" si="1"/>
        <v>0.26401861464556176</v>
      </c>
      <c r="F54" s="53"/>
      <c r="G54" s="53">
        <f t="shared" si="2"/>
        <v>2.7633444183381502E-3</v>
      </c>
    </row>
    <row r="55" spans="1:8" x14ac:dyDescent="0.3">
      <c r="A55" s="6">
        <v>2024</v>
      </c>
      <c r="B55" s="53">
        <f t="shared" si="1"/>
        <v>0.20572172170679515</v>
      </c>
      <c r="C55" s="53">
        <f t="shared" si="1"/>
        <v>0.34075330370275209</v>
      </c>
      <c r="D55" s="53">
        <f t="shared" si="1"/>
        <v>0.14355266578276132</v>
      </c>
      <c r="E55" s="53">
        <f t="shared" si="1"/>
        <v>0.30428193864773778</v>
      </c>
      <c r="F55" s="53"/>
      <c r="G55" s="53">
        <f t="shared" si="2"/>
        <v>2.5798084899484016E-3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3BBA-10EF-4A8C-B2A7-46D8739A4C5A}">
  <sheetPr codeName="Hoja1">
    <tabColor theme="9"/>
  </sheetPr>
  <dimension ref="A1:H7"/>
  <sheetViews>
    <sheetView zoomScale="70" zoomScaleNormal="70" workbookViewId="0">
      <selection activeCell="C3" sqref="C3:G5"/>
    </sheetView>
  </sheetViews>
  <sheetFormatPr baseColWidth="10" defaultColWidth="0" defaultRowHeight="14.4" zeroHeight="1" x14ac:dyDescent="0.3"/>
  <cols>
    <col min="1" max="1" width="11.44140625" customWidth="1"/>
    <col min="2" max="2" width="20.88671875" style="2" customWidth="1"/>
    <col min="3" max="4" width="10.6640625" customWidth="1"/>
    <col min="5" max="8" width="11.44140625" customWidth="1"/>
    <col min="9" max="16384" width="11.44140625" hidden="1"/>
  </cols>
  <sheetData>
    <row r="1" spans="2:7" x14ac:dyDescent="0.3">
      <c r="B1"/>
    </row>
    <row r="2" spans="2:7" x14ac:dyDescent="0.3">
      <c r="B2" s="94"/>
      <c r="C2" s="199">
        <v>2023</v>
      </c>
      <c r="D2" s="200"/>
      <c r="E2" s="199">
        <v>2024</v>
      </c>
      <c r="F2" s="200"/>
      <c r="G2" s="99" t="s">
        <v>8</v>
      </c>
    </row>
    <row r="3" spans="2:7" x14ac:dyDescent="0.3">
      <c r="B3" s="102" t="s">
        <v>9</v>
      </c>
      <c r="C3" s="95">
        <v>11549.1</v>
      </c>
      <c r="D3" s="96" t="s">
        <v>943</v>
      </c>
      <c r="E3" s="95">
        <v>12190</v>
      </c>
      <c r="F3" s="96" t="s">
        <v>1013</v>
      </c>
      <c r="G3" s="100">
        <f>E3/C3-1</f>
        <v>5.5493501658137934E-2</v>
      </c>
    </row>
    <row r="4" spans="2:7" x14ac:dyDescent="0.3">
      <c r="B4" s="103" t="s">
        <v>10</v>
      </c>
      <c r="C4" s="95">
        <v>7435</v>
      </c>
      <c r="D4" s="96" t="s">
        <v>944</v>
      </c>
      <c r="E4" s="95">
        <v>6948</v>
      </c>
      <c r="F4" s="96" t="s">
        <v>1014</v>
      </c>
      <c r="G4" s="100">
        <f t="shared" ref="G4:G5" si="0">E4/C4-1</f>
        <v>-6.5501008742434474E-2</v>
      </c>
    </row>
    <row r="5" spans="2:7" ht="22.8" x14ac:dyDescent="0.3">
      <c r="B5" s="104" t="s">
        <v>11</v>
      </c>
      <c r="C5" s="97">
        <v>250.25</v>
      </c>
      <c r="D5" s="98" t="s">
        <v>1016</v>
      </c>
      <c r="E5" s="97">
        <v>259.80804028432135</v>
      </c>
      <c r="F5" s="98" t="s">
        <v>1015</v>
      </c>
      <c r="G5" s="101">
        <f t="shared" si="0"/>
        <v>3.8193967170115251E-2</v>
      </c>
    </row>
    <row r="6" spans="2:7" x14ac:dyDescent="0.3">
      <c r="B6"/>
    </row>
    <row r="7" spans="2:7" hidden="1" x14ac:dyDescent="0.3">
      <c r="B7" s="93"/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18B4-213D-4CBC-8CCC-D90C5E4D13CB}">
  <sheetPr codeName="Hoja12">
    <tabColor theme="9"/>
  </sheetPr>
  <dimension ref="A1:AI109"/>
  <sheetViews>
    <sheetView zoomScale="55" zoomScaleNormal="55" zoomScaleSheetLayoutView="70" workbookViewId="0">
      <selection activeCell="K101" sqref="K101"/>
    </sheetView>
  </sheetViews>
  <sheetFormatPr baseColWidth="10" defaultColWidth="11.44140625" defaultRowHeight="14.4" x14ac:dyDescent="0.3"/>
  <cols>
    <col min="2" max="2" width="15" style="105" bestFit="1" customWidth="1"/>
    <col min="3" max="6" width="12.88671875" customWidth="1"/>
    <col min="7" max="7" width="14.5546875" customWidth="1"/>
    <col min="8" max="11" width="12.88671875" customWidth="1"/>
    <col min="12" max="12" width="16.5546875" customWidth="1"/>
    <col min="13" max="13" width="11.33203125" bestFit="1" customWidth="1"/>
    <col min="17" max="17" width="14" customWidth="1"/>
    <col min="19" max="19" width="16.44140625" bestFit="1" customWidth="1"/>
    <col min="22" max="22" width="12.6640625" bestFit="1" customWidth="1"/>
    <col min="28" max="28" width="11.6640625" bestFit="1" customWidth="1"/>
    <col min="29" max="29" width="8" bestFit="1" customWidth="1"/>
  </cols>
  <sheetData>
    <row r="1" spans="1:19" s="153" customFormat="1" ht="54.6" thickBot="1" x14ac:dyDescent="0.35">
      <c r="A1" s="151" t="s">
        <v>1017</v>
      </c>
      <c r="B1" s="152" t="s">
        <v>1018</v>
      </c>
      <c r="C1" s="151" t="s">
        <v>24</v>
      </c>
      <c r="D1" s="151" t="s">
        <v>2</v>
      </c>
      <c r="E1" s="151" t="s">
        <v>25</v>
      </c>
      <c r="F1" s="151" t="s">
        <v>4</v>
      </c>
      <c r="G1" s="151" t="s">
        <v>6</v>
      </c>
      <c r="H1" s="151" t="s">
        <v>24</v>
      </c>
      <c r="I1" s="151" t="s">
        <v>2</v>
      </c>
      <c r="J1" s="151" t="s">
        <v>25</v>
      </c>
      <c r="K1" s="151" t="s">
        <v>4</v>
      </c>
      <c r="L1" s="151" t="s">
        <v>6</v>
      </c>
      <c r="M1" s="151" t="s">
        <v>1024</v>
      </c>
      <c r="O1" s="154" t="s">
        <v>1019</v>
      </c>
      <c r="P1" s="39" t="s">
        <v>1020</v>
      </c>
      <c r="Q1" s="39" t="s">
        <v>1021</v>
      </c>
      <c r="R1" s="155" t="s">
        <v>1019</v>
      </c>
      <c r="S1" s="155" t="s">
        <v>1022</v>
      </c>
    </row>
    <row r="2" spans="1:19" x14ac:dyDescent="0.3">
      <c r="A2" s="106">
        <v>43101</v>
      </c>
      <c r="B2" s="148">
        <v>6570.2404660788834</v>
      </c>
      <c r="C2" s="107">
        <v>2163.5813592688801</v>
      </c>
      <c r="D2" s="107">
        <v>3607.9461374570005</v>
      </c>
      <c r="E2" s="107">
        <v>283.95814989999985</v>
      </c>
      <c r="F2" s="107">
        <v>495.13550615300284</v>
      </c>
      <c r="G2" s="139">
        <v>19.619313299999995</v>
      </c>
      <c r="H2" s="124"/>
      <c r="I2" s="107"/>
      <c r="J2" s="107"/>
      <c r="K2" s="107"/>
      <c r="L2" s="108"/>
      <c r="M2" s="142"/>
      <c r="O2" s="30">
        <v>43101</v>
      </c>
      <c r="P2" s="129">
        <v>31</v>
      </c>
      <c r="Q2" s="129">
        <f>P2</f>
        <v>31</v>
      </c>
      <c r="R2" s="106">
        <v>43101</v>
      </c>
      <c r="S2" s="131">
        <v>1</v>
      </c>
    </row>
    <row r="3" spans="1:19" x14ac:dyDescent="0.3">
      <c r="A3" s="109">
        <v>43132</v>
      </c>
      <c r="B3" s="149">
        <v>6031.0827003193026</v>
      </c>
      <c r="C3" s="105">
        <v>1741.9172710226094</v>
      </c>
      <c r="D3" s="105">
        <v>3616.0180766101539</v>
      </c>
      <c r="E3" s="105">
        <v>223.71037989999982</v>
      </c>
      <c r="F3" s="105">
        <v>431.71353188653967</v>
      </c>
      <c r="G3" s="140">
        <v>17.723440899999964</v>
      </c>
      <c r="H3" s="125"/>
      <c r="I3" s="105"/>
      <c r="J3" s="105"/>
      <c r="K3" s="105"/>
      <c r="L3" s="110"/>
      <c r="M3" s="143"/>
      <c r="O3" s="30">
        <v>43132</v>
      </c>
      <c r="P3" s="129">
        <v>28</v>
      </c>
      <c r="Q3" s="129">
        <f t="shared" ref="Q3:Q13" si="0">Q2+P3</f>
        <v>59</v>
      </c>
      <c r="R3" s="109">
        <v>43132</v>
      </c>
      <c r="S3" s="133">
        <v>1</v>
      </c>
    </row>
    <row r="4" spans="1:19" x14ac:dyDescent="0.3">
      <c r="A4" s="109">
        <v>43160</v>
      </c>
      <c r="B4" s="149">
        <v>6545.1365987995678</v>
      </c>
      <c r="C4" s="105">
        <v>1672.6040598006593</v>
      </c>
      <c r="D4" s="105">
        <v>4063.1961387924462</v>
      </c>
      <c r="E4" s="105">
        <v>322.8585392</v>
      </c>
      <c r="F4" s="105">
        <v>480.43847750646097</v>
      </c>
      <c r="G4" s="140">
        <v>6.0393834999999987</v>
      </c>
      <c r="H4" s="125"/>
      <c r="I4" s="105"/>
      <c r="J4" s="105"/>
      <c r="K4" s="105"/>
      <c r="L4" s="110"/>
      <c r="M4" s="143"/>
      <c r="O4" s="30">
        <v>43160</v>
      </c>
      <c r="P4" s="129">
        <v>31</v>
      </c>
      <c r="Q4" s="129">
        <f t="shared" si="0"/>
        <v>90</v>
      </c>
      <c r="R4" s="109">
        <v>43160</v>
      </c>
      <c r="S4" s="133">
        <v>1</v>
      </c>
    </row>
    <row r="5" spans="1:19" x14ac:dyDescent="0.3">
      <c r="A5" s="109">
        <v>43191</v>
      </c>
      <c r="B5" s="149">
        <v>6130.6273198474009</v>
      </c>
      <c r="C5" s="105">
        <v>1499.1520301803248</v>
      </c>
      <c r="D5" s="105">
        <v>3977.9258881906776</v>
      </c>
      <c r="E5" s="105">
        <v>242.1834782944575</v>
      </c>
      <c r="F5" s="105">
        <v>394.60271498194095</v>
      </c>
      <c r="G5" s="140">
        <v>16.763208199999969</v>
      </c>
      <c r="H5" s="125"/>
      <c r="I5" s="105"/>
      <c r="J5" s="105"/>
      <c r="K5" s="105"/>
      <c r="L5" s="110"/>
      <c r="M5" s="143"/>
      <c r="O5" s="30">
        <v>43191</v>
      </c>
      <c r="P5" s="129">
        <v>30</v>
      </c>
      <c r="Q5" s="129">
        <f t="shared" si="0"/>
        <v>120</v>
      </c>
      <c r="R5" s="109">
        <v>43191</v>
      </c>
      <c r="S5" s="133">
        <v>1</v>
      </c>
    </row>
    <row r="6" spans="1:19" x14ac:dyDescent="0.3">
      <c r="A6" s="109">
        <v>43221</v>
      </c>
      <c r="B6" s="149">
        <v>6508.3230326711055</v>
      </c>
      <c r="C6" s="105">
        <v>1447.8636928795163</v>
      </c>
      <c r="D6" s="105">
        <v>4429.9588104794457</v>
      </c>
      <c r="E6" s="105">
        <v>261.80721539803181</v>
      </c>
      <c r="F6" s="105">
        <v>348.91772681411135</v>
      </c>
      <c r="G6" s="140">
        <v>19.775587099999985</v>
      </c>
      <c r="H6" s="125"/>
      <c r="I6" s="105"/>
      <c r="J6" s="105"/>
      <c r="K6" s="105"/>
      <c r="L6" s="110"/>
      <c r="M6" s="143"/>
      <c r="O6" s="30">
        <v>43221</v>
      </c>
      <c r="P6" s="129">
        <v>31</v>
      </c>
      <c r="Q6" s="129">
        <f t="shared" si="0"/>
        <v>151</v>
      </c>
      <c r="R6" s="109">
        <v>43221</v>
      </c>
      <c r="S6" s="133">
        <v>1</v>
      </c>
    </row>
    <row r="7" spans="1:19" x14ac:dyDescent="0.3">
      <c r="A7" s="109">
        <v>43252</v>
      </c>
      <c r="B7" s="149">
        <v>6537.2830615451276</v>
      </c>
      <c r="C7" s="105">
        <v>1559.6689004711243</v>
      </c>
      <c r="D7" s="105">
        <v>4286.208370701811</v>
      </c>
      <c r="E7" s="105">
        <v>366.43308763914195</v>
      </c>
      <c r="F7" s="105">
        <v>308.53709203304942</v>
      </c>
      <c r="G7" s="140">
        <v>16.43561069999998</v>
      </c>
      <c r="H7" s="125"/>
      <c r="I7" s="105"/>
      <c r="J7" s="105"/>
      <c r="K7" s="105"/>
      <c r="L7" s="110"/>
      <c r="M7" s="143"/>
      <c r="O7" s="30">
        <v>43252</v>
      </c>
      <c r="P7" s="129">
        <v>30</v>
      </c>
      <c r="Q7" s="129">
        <f t="shared" si="0"/>
        <v>181</v>
      </c>
      <c r="R7" s="109">
        <v>43252</v>
      </c>
      <c r="S7" s="133">
        <v>1</v>
      </c>
    </row>
    <row r="8" spans="1:19" x14ac:dyDescent="0.3">
      <c r="A8" s="109">
        <v>43282</v>
      </c>
      <c r="B8" s="149">
        <v>6679.3527697145164</v>
      </c>
      <c r="C8" s="105">
        <v>2019.0452394295792</v>
      </c>
      <c r="D8" s="105">
        <v>3947.3786700301648</v>
      </c>
      <c r="E8" s="105">
        <v>372.99187555252166</v>
      </c>
      <c r="F8" s="105">
        <v>327.89662990225077</v>
      </c>
      <c r="G8" s="140">
        <v>12.040354800000008</v>
      </c>
      <c r="H8" s="125"/>
      <c r="I8" s="105"/>
      <c r="J8" s="105"/>
      <c r="K8" s="105"/>
      <c r="L8" s="110"/>
      <c r="M8" s="143"/>
      <c r="O8" s="30">
        <v>43282</v>
      </c>
      <c r="P8" s="129">
        <v>31</v>
      </c>
      <c r="Q8" s="129">
        <f t="shared" si="0"/>
        <v>212</v>
      </c>
      <c r="R8" s="109">
        <v>43282</v>
      </c>
      <c r="S8" s="133">
        <v>1</v>
      </c>
    </row>
    <row r="9" spans="1:19" x14ac:dyDescent="0.3">
      <c r="A9" s="109">
        <v>43313</v>
      </c>
      <c r="B9" s="149">
        <v>6539.3634347402576</v>
      </c>
      <c r="C9" s="105">
        <v>1513.1550312147001</v>
      </c>
      <c r="D9" s="105">
        <v>4261.8331287064839</v>
      </c>
      <c r="E9" s="105">
        <v>337.90813569940104</v>
      </c>
      <c r="F9" s="105">
        <v>403.3826646196726</v>
      </c>
      <c r="G9" s="140">
        <v>23.084474499999981</v>
      </c>
      <c r="H9" s="125"/>
      <c r="I9" s="105"/>
      <c r="J9" s="105"/>
      <c r="K9" s="105"/>
      <c r="L9" s="110"/>
      <c r="M9" s="143"/>
      <c r="O9" s="30">
        <v>43313</v>
      </c>
      <c r="P9" s="129">
        <v>31</v>
      </c>
      <c r="Q9" s="129">
        <f t="shared" si="0"/>
        <v>243</v>
      </c>
      <c r="R9" s="109">
        <v>43313</v>
      </c>
      <c r="S9" s="133">
        <v>1</v>
      </c>
    </row>
    <row r="10" spans="1:19" x14ac:dyDescent="0.3">
      <c r="A10" s="109">
        <v>43344</v>
      </c>
      <c r="B10" s="149">
        <v>6054.6015217061586</v>
      </c>
      <c r="C10" s="105">
        <v>1550.6527225377706</v>
      </c>
      <c r="D10" s="105">
        <v>3614.9506614344064</v>
      </c>
      <c r="E10" s="105">
        <v>390.70064522095646</v>
      </c>
      <c r="F10" s="105">
        <v>477.66224531302589</v>
      </c>
      <c r="G10" s="140">
        <v>20.635247200000027</v>
      </c>
      <c r="H10" s="125"/>
      <c r="I10" s="105"/>
      <c r="J10" s="105"/>
      <c r="K10" s="105"/>
      <c r="L10" s="110"/>
      <c r="M10" s="143"/>
      <c r="O10" s="30">
        <v>43344</v>
      </c>
      <c r="P10" s="129">
        <v>30</v>
      </c>
      <c r="Q10" s="129">
        <f t="shared" si="0"/>
        <v>273</v>
      </c>
      <c r="R10" s="109">
        <v>43344</v>
      </c>
      <c r="S10" s="133">
        <v>1</v>
      </c>
    </row>
    <row r="11" spans="1:19" x14ac:dyDescent="0.3">
      <c r="A11" s="109">
        <v>43374</v>
      </c>
      <c r="B11" s="149">
        <v>6364.3205204295828</v>
      </c>
      <c r="C11" s="105">
        <v>2728.8422094184143</v>
      </c>
      <c r="D11" s="105">
        <v>2624.4076874613606</v>
      </c>
      <c r="E11" s="105">
        <v>430.93039592002407</v>
      </c>
      <c r="F11" s="105">
        <v>558.30043932978356</v>
      </c>
      <c r="G11" s="140">
        <v>21.839788300000002</v>
      </c>
      <c r="H11" s="125"/>
      <c r="I11" s="105"/>
      <c r="J11" s="105"/>
      <c r="K11" s="105"/>
      <c r="L11" s="110"/>
      <c r="M11" s="143"/>
      <c r="O11" s="30">
        <v>43374</v>
      </c>
      <c r="P11" s="129">
        <v>31</v>
      </c>
      <c r="Q11" s="129">
        <f t="shared" si="0"/>
        <v>304</v>
      </c>
      <c r="R11" s="109">
        <v>43374</v>
      </c>
      <c r="S11" s="133">
        <v>1</v>
      </c>
    </row>
    <row r="12" spans="1:19" x14ac:dyDescent="0.3">
      <c r="A12" s="109">
        <v>43405</v>
      </c>
      <c r="B12" s="149">
        <v>6286.6984043335087</v>
      </c>
      <c r="C12" s="105">
        <v>2897.440429336571</v>
      </c>
      <c r="D12" s="105">
        <v>2369.3836157643591</v>
      </c>
      <c r="E12" s="105">
        <v>396.42120793717152</v>
      </c>
      <c r="F12" s="105">
        <v>604.58491459540664</v>
      </c>
      <c r="G12" s="140">
        <v>18.868236699999976</v>
      </c>
      <c r="H12" s="125"/>
      <c r="I12" s="105"/>
      <c r="J12" s="105"/>
      <c r="K12" s="105"/>
      <c r="L12" s="110"/>
      <c r="M12" s="143"/>
      <c r="O12" s="30">
        <v>43405</v>
      </c>
      <c r="P12" s="129">
        <v>30</v>
      </c>
      <c r="Q12" s="129">
        <f t="shared" si="0"/>
        <v>334</v>
      </c>
      <c r="R12" s="109">
        <v>43405</v>
      </c>
      <c r="S12" s="133">
        <v>1</v>
      </c>
    </row>
    <row r="13" spans="1:19" ht="15" thickBot="1" x14ac:dyDescent="0.35">
      <c r="A13" s="111">
        <v>43435</v>
      </c>
      <c r="B13" s="150">
        <v>6492.5026443235092</v>
      </c>
      <c r="C13" s="112">
        <v>2414.5361658125612</v>
      </c>
      <c r="D13" s="112">
        <v>3045.2716362790575</v>
      </c>
      <c r="E13" s="112">
        <v>390.76172665902919</v>
      </c>
      <c r="F13" s="112">
        <v>620.97416827286145</v>
      </c>
      <c r="G13" s="141">
        <v>20.958947300000034</v>
      </c>
      <c r="H13" s="126"/>
      <c r="I13" s="112"/>
      <c r="J13" s="112"/>
      <c r="K13" s="112"/>
      <c r="L13" s="114"/>
      <c r="M13" s="144"/>
      <c r="O13" s="30">
        <v>43435</v>
      </c>
      <c r="P13" s="129">
        <v>31</v>
      </c>
      <c r="Q13" s="129">
        <f t="shared" si="0"/>
        <v>365</v>
      </c>
      <c r="R13" s="111">
        <v>43435</v>
      </c>
      <c r="S13" s="135">
        <v>1</v>
      </c>
    </row>
    <row r="14" spans="1:19" x14ac:dyDescent="0.3">
      <c r="A14" s="106">
        <v>43466</v>
      </c>
      <c r="B14" s="148">
        <v>6575.2552111565037</v>
      </c>
      <c r="C14" s="107">
        <v>2162.1063007828875</v>
      </c>
      <c r="D14" s="107">
        <v>3472.640248151954</v>
      </c>
      <c r="E14" s="107">
        <v>323.97663198727975</v>
      </c>
      <c r="F14" s="107">
        <v>598.70235693438144</v>
      </c>
      <c r="G14" s="139">
        <v>17.829673300000039</v>
      </c>
      <c r="H14" s="124"/>
      <c r="I14" s="107"/>
      <c r="J14" s="107"/>
      <c r="K14" s="107"/>
      <c r="L14" s="108"/>
      <c r="M14" s="145">
        <f>B14*S14/B2-1</f>
        <v>7.6325137618793448E-4</v>
      </c>
      <c r="O14" s="30">
        <v>43466</v>
      </c>
      <c r="P14" s="129">
        <v>31</v>
      </c>
      <c r="Q14" s="129">
        <f>P14</f>
        <v>31</v>
      </c>
      <c r="R14" s="106">
        <v>43466</v>
      </c>
      <c r="S14" s="131">
        <f t="shared" ref="S14:S45" si="1">Q14/Q2</f>
        <v>1</v>
      </c>
    </row>
    <row r="15" spans="1:19" x14ac:dyDescent="0.3">
      <c r="A15" s="109">
        <v>43497</v>
      </c>
      <c r="B15" s="149">
        <v>6016.1336777550778</v>
      </c>
      <c r="C15" s="105">
        <v>1635.5876939052605</v>
      </c>
      <c r="D15" s="105">
        <v>3600.8705160015547</v>
      </c>
      <c r="E15" s="105">
        <v>247.79486207604668</v>
      </c>
      <c r="F15" s="105">
        <v>515.93806757221591</v>
      </c>
      <c r="G15" s="140">
        <v>15.942538199999996</v>
      </c>
      <c r="H15" s="125"/>
      <c r="I15" s="105"/>
      <c r="J15" s="105"/>
      <c r="K15" s="105"/>
      <c r="L15" s="110"/>
      <c r="M15" s="146">
        <f t="shared" ref="M15:M45" si="2">B15*S15/B3-1</f>
        <v>-2.4786631699534878E-3</v>
      </c>
      <c r="O15" s="30">
        <v>43497</v>
      </c>
      <c r="P15" s="129">
        <v>28</v>
      </c>
      <c r="Q15" s="129">
        <f t="shared" ref="Q15:Q25" si="3">Q14+P15</f>
        <v>59</v>
      </c>
      <c r="R15" s="109">
        <v>43497</v>
      </c>
      <c r="S15" s="133">
        <f t="shared" si="1"/>
        <v>1</v>
      </c>
    </row>
    <row r="16" spans="1:19" x14ac:dyDescent="0.3">
      <c r="A16" s="109">
        <v>43525</v>
      </c>
      <c r="B16" s="149">
        <v>6641.2901032082991</v>
      </c>
      <c r="C16" s="105">
        <v>1488.8582380420976</v>
      </c>
      <c r="D16" s="105">
        <v>4256.4739982243836</v>
      </c>
      <c r="E16" s="105">
        <v>324.98603041747396</v>
      </c>
      <c r="F16" s="105">
        <v>554.74439692434373</v>
      </c>
      <c r="G16" s="140">
        <v>16.227439600000007</v>
      </c>
      <c r="H16" s="125"/>
      <c r="I16" s="105"/>
      <c r="J16" s="105"/>
      <c r="K16" s="105"/>
      <c r="L16" s="110"/>
      <c r="M16" s="146">
        <f t="shared" si="2"/>
        <v>1.4690832338986937E-2</v>
      </c>
      <c r="O16" s="30">
        <v>43525</v>
      </c>
      <c r="P16" s="129">
        <v>31</v>
      </c>
      <c r="Q16" s="129">
        <f t="shared" si="3"/>
        <v>90</v>
      </c>
      <c r="R16" s="109">
        <v>43525</v>
      </c>
      <c r="S16" s="133">
        <f t="shared" si="1"/>
        <v>1</v>
      </c>
    </row>
    <row r="17" spans="1:35" x14ac:dyDescent="0.3">
      <c r="A17" s="109">
        <v>43556</v>
      </c>
      <c r="B17" s="149">
        <v>6195.2261685359963</v>
      </c>
      <c r="C17" s="105">
        <v>1299.6499547999192</v>
      </c>
      <c r="D17" s="105">
        <v>4162.010866593464</v>
      </c>
      <c r="E17" s="105">
        <v>273.88464911352804</v>
      </c>
      <c r="F17" s="105">
        <v>443.16926642908425</v>
      </c>
      <c r="G17" s="140">
        <v>16.511431599999987</v>
      </c>
      <c r="H17" s="125"/>
      <c r="I17" s="105"/>
      <c r="J17" s="105"/>
      <c r="K17" s="105"/>
      <c r="L17" s="110"/>
      <c r="M17" s="146">
        <f t="shared" si="2"/>
        <v>1.0537069914438035E-2</v>
      </c>
      <c r="O17" s="30">
        <v>43556</v>
      </c>
      <c r="P17" s="129">
        <v>30</v>
      </c>
      <c r="Q17" s="129">
        <f t="shared" si="3"/>
        <v>120</v>
      </c>
      <c r="R17" s="109">
        <v>43556</v>
      </c>
      <c r="S17" s="133">
        <f t="shared" si="1"/>
        <v>1</v>
      </c>
    </row>
    <row r="18" spans="1:35" x14ac:dyDescent="0.3">
      <c r="A18" s="109">
        <v>43586</v>
      </c>
      <c r="B18" s="149">
        <v>6586.7704198215397</v>
      </c>
      <c r="C18" s="105">
        <v>1450.1902321658858</v>
      </c>
      <c r="D18" s="105">
        <v>4400.9726681837583</v>
      </c>
      <c r="E18" s="105">
        <v>340.03992300278719</v>
      </c>
      <c r="F18" s="105">
        <v>373.54526436910783</v>
      </c>
      <c r="G18" s="140">
        <v>22.022332100000011</v>
      </c>
      <c r="H18" s="125"/>
      <c r="I18" s="105"/>
      <c r="J18" s="105"/>
      <c r="K18" s="105"/>
      <c r="L18" s="110"/>
      <c r="M18" s="146">
        <f t="shared" si="2"/>
        <v>1.2053394823311026E-2</v>
      </c>
      <c r="O18" s="30">
        <v>43586</v>
      </c>
      <c r="P18" s="129">
        <v>31</v>
      </c>
      <c r="Q18" s="129">
        <f t="shared" si="3"/>
        <v>151</v>
      </c>
      <c r="R18" s="109">
        <v>43586</v>
      </c>
      <c r="S18" s="133">
        <f t="shared" si="1"/>
        <v>1</v>
      </c>
    </row>
    <row r="19" spans="1:35" x14ac:dyDescent="0.3">
      <c r="A19" s="109">
        <v>43617</v>
      </c>
      <c r="B19" s="149">
        <v>6496.4166614685901</v>
      </c>
      <c r="C19" s="105">
        <v>1621.2104864949538</v>
      </c>
      <c r="D19" s="105">
        <v>4062.5561395309105</v>
      </c>
      <c r="E19" s="105">
        <v>439.68298541391141</v>
      </c>
      <c r="F19" s="105">
        <v>355.23965032881426</v>
      </c>
      <c r="G19" s="140">
        <v>17.727399699999967</v>
      </c>
      <c r="H19" s="125"/>
      <c r="I19" s="105"/>
      <c r="J19" s="105"/>
      <c r="K19" s="105"/>
      <c r="L19" s="110"/>
      <c r="M19" s="146">
        <f t="shared" si="2"/>
        <v>-6.2512820221798382E-3</v>
      </c>
      <c r="O19" s="30">
        <v>43617</v>
      </c>
      <c r="P19" s="129">
        <v>30</v>
      </c>
      <c r="Q19" s="129">
        <f t="shared" si="3"/>
        <v>181</v>
      </c>
      <c r="R19" s="109">
        <v>43617</v>
      </c>
      <c r="S19" s="133">
        <f t="shared" si="1"/>
        <v>1</v>
      </c>
    </row>
    <row r="20" spans="1:35" x14ac:dyDescent="0.3">
      <c r="A20" s="109">
        <v>43647</v>
      </c>
      <c r="B20" s="149">
        <v>6805.4919677880544</v>
      </c>
      <c r="C20" s="105">
        <v>1587.6497922264248</v>
      </c>
      <c r="D20" s="105">
        <v>4337.9193799805598</v>
      </c>
      <c r="E20" s="105">
        <v>466.99555674074242</v>
      </c>
      <c r="F20" s="105">
        <v>395.97524234032784</v>
      </c>
      <c r="G20" s="140">
        <v>16.951996500000007</v>
      </c>
      <c r="H20" s="125"/>
      <c r="I20" s="105"/>
      <c r="J20" s="105"/>
      <c r="K20" s="105"/>
      <c r="L20" s="110"/>
      <c r="M20" s="146">
        <f t="shared" si="2"/>
        <v>1.8884943260592202E-2</v>
      </c>
      <c r="O20" s="30">
        <v>43647</v>
      </c>
      <c r="P20" s="129">
        <v>31</v>
      </c>
      <c r="Q20" s="129">
        <f t="shared" si="3"/>
        <v>212</v>
      </c>
      <c r="R20" s="109">
        <v>43647</v>
      </c>
      <c r="S20" s="133">
        <f t="shared" si="1"/>
        <v>1</v>
      </c>
    </row>
    <row r="21" spans="1:35" x14ac:dyDescent="0.3">
      <c r="A21" s="109">
        <v>43678</v>
      </c>
      <c r="B21" s="149">
        <v>6600.2700472331053</v>
      </c>
      <c r="C21" s="105">
        <v>1955.7518722244408</v>
      </c>
      <c r="D21" s="105">
        <v>3614.3788122160713</v>
      </c>
      <c r="E21" s="105">
        <v>511.8638597997529</v>
      </c>
      <c r="F21" s="105">
        <v>503.11562319284053</v>
      </c>
      <c r="G21" s="140">
        <v>15.159879799999992</v>
      </c>
      <c r="H21" s="125"/>
      <c r="I21" s="105"/>
      <c r="J21" s="105"/>
      <c r="K21" s="105"/>
      <c r="L21" s="110"/>
      <c r="M21" s="146">
        <f t="shared" si="2"/>
        <v>9.3138442450348968E-3</v>
      </c>
      <c r="O21" s="30">
        <v>43678</v>
      </c>
      <c r="P21" s="129">
        <v>31</v>
      </c>
      <c r="Q21" s="129">
        <f t="shared" si="3"/>
        <v>243</v>
      </c>
      <c r="R21" s="109">
        <v>43678</v>
      </c>
      <c r="S21" s="133">
        <f t="shared" si="1"/>
        <v>1</v>
      </c>
    </row>
    <row r="22" spans="1:35" x14ac:dyDescent="0.3">
      <c r="A22" s="109">
        <v>43709</v>
      </c>
      <c r="B22" s="149">
        <v>6113.014450099171</v>
      </c>
      <c r="C22" s="105">
        <v>1771.4708974854052</v>
      </c>
      <c r="D22" s="105">
        <v>3389.6740642921864</v>
      </c>
      <c r="E22" s="105">
        <v>374.65904165512399</v>
      </c>
      <c r="F22" s="105">
        <v>562.79240206645557</v>
      </c>
      <c r="G22" s="140">
        <v>14.418044599999991</v>
      </c>
      <c r="H22" s="125"/>
      <c r="I22" s="105"/>
      <c r="J22" s="105"/>
      <c r="K22" s="105"/>
      <c r="L22" s="110"/>
      <c r="M22" s="146">
        <f t="shared" si="2"/>
        <v>9.6476916248902089E-3</v>
      </c>
      <c r="O22" s="30">
        <v>43709</v>
      </c>
      <c r="P22" s="129">
        <v>30</v>
      </c>
      <c r="Q22" s="129">
        <f t="shared" si="3"/>
        <v>273</v>
      </c>
      <c r="R22" s="109">
        <v>43709</v>
      </c>
      <c r="S22" s="133">
        <f t="shared" si="1"/>
        <v>1</v>
      </c>
    </row>
    <row r="23" spans="1:35" x14ac:dyDescent="0.3">
      <c r="A23" s="109">
        <v>43739</v>
      </c>
      <c r="B23" s="149">
        <v>6264.7092308780529</v>
      </c>
      <c r="C23" s="105">
        <v>1982.5284054570102</v>
      </c>
      <c r="D23" s="105">
        <v>3091.6549621868721</v>
      </c>
      <c r="E23" s="105">
        <v>523.63904799143359</v>
      </c>
      <c r="F23" s="105">
        <v>652.07544604273698</v>
      </c>
      <c r="G23" s="140">
        <v>14.811369200000003</v>
      </c>
      <c r="H23" s="125"/>
      <c r="I23" s="105"/>
      <c r="J23" s="105"/>
      <c r="K23" s="105"/>
      <c r="L23" s="110"/>
      <c r="M23" s="146">
        <f t="shared" si="2"/>
        <v>-1.5651519943374326E-2</v>
      </c>
      <c r="O23" s="30">
        <v>43739</v>
      </c>
      <c r="P23" s="129">
        <v>31</v>
      </c>
      <c r="Q23" s="129">
        <f t="shared" si="3"/>
        <v>304</v>
      </c>
      <c r="R23" s="109">
        <v>43739</v>
      </c>
      <c r="S23" s="133">
        <f t="shared" si="1"/>
        <v>1</v>
      </c>
    </row>
    <row r="24" spans="1:35" x14ac:dyDescent="0.3">
      <c r="A24" s="109">
        <v>43770</v>
      </c>
      <c r="B24" s="149">
        <v>6314.2757043821721</v>
      </c>
      <c r="C24" s="105">
        <v>2002.1505864662445</v>
      </c>
      <c r="D24" s="105">
        <v>3122.0291046691364</v>
      </c>
      <c r="E24" s="105">
        <v>483.28211792120982</v>
      </c>
      <c r="F24" s="105">
        <v>689.89592122558258</v>
      </c>
      <c r="G24" s="140">
        <v>16.917974099999981</v>
      </c>
      <c r="H24" s="125"/>
      <c r="I24" s="105"/>
      <c r="J24" s="105"/>
      <c r="K24" s="105"/>
      <c r="L24" s="110"/>
      <c r="M24" s="146">
        <f t="shared" si="2"/>
        <v>4.3866109482291193E-3</v>
      </c>
      <c r="O24" s="30">
        <v>43770</v>
      </c>
      <c r="P24" s="129">
        <v>30</v>
      </c>
      <c r="Q24" s="129">
        <f t="shared" si="3"/>
        <v>334</v>
      </c>
      <c r="R24" s="109">
        <v>43770</v>
      </c>
      <c r="S24" s="133">
        <f t="shared" si="1"/>
        <v>1</v>
      </c>
    </row>
    <row r="25" spans="1:35" ht="15" thickBot="1" x14ac:dyDescent="0.35">
      <c r="A25" s="111">
        <v>43800</v>
      </c>
      <c r="B25" s="150">
        <v>6787.0426823063881</v>
      </c>
      <c r="C25" s="112">
        <v>1872.7199284927724</v>
      </c>
      <c r="D25" s="112">
        <v>3654.2873302831599</v>
      </c>
      <c r="E25" s="112">
        <v>507.29726024211152</v>
      </c>
      <c r="F25" s="112">
        <v>735.61555388834427</v>
      </c>
      <c r="G25" s="141">
        <v>17.122609400000012</v>
      </c>
      <c r="H25" s="126"/>
      <c r="I25" s="112"/>
      <c r="J25" s="112"/>
      <c r="K25" s="112"/>
      <c r="L25" s="114"/>
      <c r="M25" s="147">
        <f t="shared" si="2"/>
        <v>4.536617913284946E-2</v>
      </c>
      <c r="O25" s="30">
        <v>43800</v>
      </c>
      <c r="P25" s="129">
        <v>31</v>
      </c>
      <c r="Q25" s="129">
        <f t="shared" si="3"/>
        <v>365</v>
      </c>
      <c r="R25" s="111">
        <v>43800</v>
      </c>
      <c r="S25" s="135">
        <f t="shared" si="1"/>
        <v>1</v>
      </c>
    </row>
    <row r="26" spans="1:35" x14ac:dyDescent="0.3">
      <c r="A26" s="106">
        <v>43831</v>
      </c>
      <c r="B26" s="148">
        <v>6801.4041872450334</v>
      </c>
      <c r="C26" s="105">
        <v>1985.4985778596115</v>
      </c>
      <c r="D26" s="105">
        <v>3721.7092118662313</v>
      </c>
      <c r="E26" s="105">
        <v>398.42121458216997</v>
      </c>
      <c r="F26" s="105">
        <v>677.47746933702035</v>
      </c>
      <c r="G26" s="105">
        <v>18.297713600000002</v>
      </c>
      <c r="H26" s="124"/>
      <c r="I26" s="107"/>
      <c r="J26" s="107"/>
      <c r="K26" s="107"/>
      <c r="L26" s="108"/>
      <c r="M26" s="145">
        <f t="shared" si="2"/>
        <v>3.4393946520100638E-2</v>
      </c>
      <c r="O26" s="30">
        <v>43831</v>
      </c>
      <c r="P26" s="129">
        <v>31</v>
      </c>
      <c r="Q26" s="129">
        <f>P26</f>
        <v>31</v>
      </c>
      <c r="R26" s="106">
        <v>43831</v>
      </c>
      <c r="S26" s="131">
        <f t="shared" si="1"/>
        <v>1</v>
      </c>
    </row>
    <row r="27" spans="1:35" x14ac:dyDescent="0.3">
      <c r="A27" s="109">
        <v>43862</v>
      </c>
      <c r="B27" s="149">
        <v>6368.3556416974843</v>
      </c>
      <c r="C27" s="105">
        <v>1571.6613646178846</v>
      </c>
      <c r="D27" s="105">
        <v>3760.5346547697759</v>
      </c>
      <c r="E27" s="105">
        <v>383.51226641227765</v>
      </c>
      <c r="F27" s="105">
        <v>633.24925459754627</v>
      </c>
      <c r="G27" s="105">
        <v>19.398101299999961</v>
      </c>
      <c r="H27" s="125"/>
      <c r="I27" s="105"/>
      <c r="J27" s="105"/>
      <c r="K27" s="105"/>
      <c r="L27" s="110"/>
      <c r="M27" s="146">
        <f t="shared" si="2"/>
        <v>7.6487694556901298E-2</v>
      </c>
      <c r="O27" s="30">
        <v>43862</v>
      </c>
      <c r="P27" s="129">
        <v>29</v>
      </c>
      <c r="Q27" s="129">
        <f t="shared" ref="Q27:Q37" si="4">Q26+P27</f>
        <v>60</v>
      </c>
      <c r="R27" s="109">
        <v>43862</v>
      </c>
      <c r="S27" s="133">
        <f t="shared" si="1"/>
        <v>1.0169491525423728</v>
      </c>
    </row>
    <row r="28" spans="1:35" x14ac:dyDescent="0.3">
      <c r="A28" s="109">
        <v>43891</v>
      </c>
      <c r="B28" s="149">
        <v>6764.4698068102425</v>
      </c>
      <c r="C28" s="105">
        <v>1277.7356095467676</v>
      </c>
      <c r="D28" s="105">
        <v>4477.8320575191974</v>
      </c>
      <c r="E28" s="105">
        <v>357.89030242035631</v>
      </c>
      <c r="F28" s="105">
        <v>626.59545592392089</v>
      </c>
      <c r="G28" s="105">
        <v>24.416381400000024</v>
      </c>
      <c r="H28" s="125"/>
      <c r="I28" s="105"/>
      <c r="J28" s="105"/>
      <c r="K28" s="105"/>
      <c r="L28" s="110"/>
      <c r="M28" s="146">
        <f t="shared" si="2"/>
        <v>2.9864751599595563E-2</v>
      </c>
      <c r="O28" s="30">
        <v>43891</v>
      </c>
      <c r="P28" s="129">
        <v>31</v>
      </c>
      <c r="Q28" s="129">
        <f t="shared" si="4"/>
        <v>91</v>
      </c>
      <c r="R28" s="109">
        <v>43891</v>
      </c>
      <c r="S28" s="133">
        <f t="shared" si="1"/>
        <v>1.0111111111111111</v>
      </c>
    </row>
    <row r="29" spans="1:35" x14ac:dyDescent="0.3">
      <c r="A29" s="109">
        <v>43922</v>
      </c>
      <c r="B29" s="149">
        <v>6197.4179607552687</v>
      </c>
      <c r="C29" s="105">
        <v>896.32989648682826</v>
      </c>
      <c r="D29" s="105">
        <v>4387.6317317320081</v>
      </c>
      <c r="E29" s="105">
        <v>350.84655254236674</v>
      </c>
      <c r="F29" s="105">
        <v>538.19665939406468</v>
      </c>
      <c r="G29" s="105">
        <v>24.413120600000067</v>
      </c>
      <c r="H29" s="125"/>
      <c r="I29" s="105"/>
      <c r="J29" s="105"/>
      <c r="K29" s="105"/>
      <c r="L29" s="110"/>
      <c r="M29" s="146">
        <f t="shared" si="2"/>
        <v>8.6900688413373839E-3</v>
      </c>
      <c r="O29" s="30">
        <v>43922</v>
      </c>
      <c r="P29" s="129">
        <v>30</v>
      </c>
      <c r="Q29" s="129">
        <f t="shared" si="4"/>
        <v>121</v>
      </c>
      <c r="R29" s="109">
        <v>43922</v>
      </c>
      <c r="S29" s="133">
        <f t="shared" si="1"/>
        <v>1.0083333333333333</v>
      </c>
    </row>
    <row r="30" spans="1:35" x14ac:dyDescent="0.3">
      <c r="A30" s="109">
        <v>43952</v>
      </c>
      <c r="B30" s="149">
        <v>6424.2794433693534</v>
      </c>
      <c r="C30" s="105">
        <v>1118.5335171977915</v>
      </c>
      <c r="D30" s="105">
        <v>4459.5878452109146</v>
      </c>
      <c r="E30" s="105">
        <v>349.96245189974485</v>
      </c>
      <c r="F30" s="105">
        <v>470.22885546090157</v>
      </c>
      <c r="G30" s="105">
        <v>25.966773599999964</v>
      </c>
      <c r="H30" s="125"/>
      <c r="I30" s="105"/>
      <c r="J30" s="105"/>
      <c r="K30" s="105"/>
      <c r="L30" s="110"/>
      <c r="M30" s="146">
        <f t="shared" si="2"/>
        <v>-1.8210150321206986E-2</v>
      </c>
      <c r="O30" s="30">
        <v>43952</v>
      </c>
      <c r="P30" s="129">
        <v>31</v>
      </c>
      <c r="Q30" s="129">
        <f t="shared" si="4"/>
        <v>152</v>
      </c>
      <c r="R30" s="109">
        <v>43952</v>
      </c>
      <c r="S30" s="133">
        <f t="shared" si="1"/>
        <v>1.0066225165562914</v>
      </c>
    </row>
    <row r="31" spans="1:35" x14ac:dyDescent="0.3">
      <c r="A31" s="109">
        <v>43983</v>
      </c>
      <c r="B31" s="149">
        <v>6414.1423648531008</v>
      </c>
      <c r="C31" s="105">
        <v>1181.2283157360346</v>
      </c>
      <c r="D31" s="105">
        <v>4373.0187760107328</v>
      </c>
      <c r="E31" s="105">
        <v>463.05136624387637</v>
      </c>
      <c r="F31" s="105">
        <v>375.45333726245764</v>
      </c>
      <c r="G31" s="105">
        <v>21.390569600000042</v>
      </c>
      <c r="H31" s="125"/>
      <c r="I31" s="105"/>
      <c r="J31" s="105"/>
      <c r="K31" s="105"/>
      <c r="L31" s="110"/>
      <c r="M31" s="146">
        <f t="shared" si="2"/>
        <v>-7.2096739512937935E-3</v>
      </c>
      <c r="O31" s="30">
        <v>43983</v>
      </c>
      <c r="P31" s="129">
        <v>30</v>
      </c>
      <c r="Q31" s="129">
        <f t="shared" si="4"/>
        <v>182</v>
      </c>
      <c r="R31" s="109">
        <v>43983</v>
      </c>
      <c r="S31" s="133">
        <f t="shared" si="1"/>
        <v>1.0055248618784531</v>
      </c>
      <c r="V31" s="30"/>
      <c r="W31" s="17"/>
      <c r="X31" s="17"/>
      <c r="Y31" s="17"/>
      <c r="Z31" s="17"/>
      <c r="AB31" s="33"/>
      <c r="AD31" s="30"/>
      <c r="AE31" s="53"/>
      <c r="AF31" s="53"/>
      <c r="AG31" s="53"/>
      <c r="AH31" s="53"/>
      <c r="AI31" s="1"/>
    </row>
    <row r="32" spans="1:35" x14ac:dyDescent="0.3">
      <c r="A32" s="109">
        <v>44013</v>
      </c>
      <c r="B32" s="149">
        <v>6478.6780779859682</v>
      </c>
      <c r="C32" s="105">
        <v>1880.7572233582268</v>
      </c>
      <c r="D32" s="105">
        <v>3683.082285013591</v>
      </c>
      <c r="E32" s="105">
        <v>430.29184016898648</v>
      </c>
      <c r="F32" s="105">
        <v>472.32620684516348</v>
      </c>
      <c r="G32" s="105">
        <v>12.220522599999997</v>
      </c>
      <c r="H32" s="125"/>
      <c r="I32" s="105"/>
      <c r="J32" s="105"/>
      <c r="K32" s="105"/>
      <c r="L32" s="110"/>
      <c r="M32" s="146">
        <f t="shared" si="2"/>
        <v>-4.3531619602179106E-2</v>
      </c>
      <c r="O32" s="30">
        <v>44013</v>
      </c>
      <c r="P32" s="129">
        <v>31</v>
      </c>
      <c r="Q32" s="129">
        <f t="shared" si="4"/>
        <v>213</v>
      </c>
      <c r="R32" s="109">
        <v>44013</v>
      </c>
      <c r="S32" s="133">
        <f t="shared" si="1"/>
        <v>1.0047169811320755</v>
      </c>
      <c r="V32" s="30"/>
      <c r="W32" s="17"/>
      <c r="X32" s="17"/>
      <c r="Y32" s="17"/>
      <c r="Z32" s="17"/>
      <c r="AB32" s="33"/>
      <c r="AD32" s="30"/>
      <c r="AE32" s="53"/>
      <c r="AF32" s="53"/>
      <c r="AG32" s="53"/>
      <c r="AH32" s="53"/>
      <c r="AI32" s="1"/>
    </row>
    <row r="33" spans="1:35" x14ac:dyDescent="0.3">
      <c r="A33" s="109">
        <v>44044</v>
      </c>
      <c r="B33" s="149">
        <v>6459.2093940790719</v>
      </c>
      <c r="C33" s="105">
        <v>1728.8614823936532</v>
      </c>
      <c r="D33" s="105">
        <v>3542.0072864220811</v>
      </c>
      <c r="E33" s="105">
        <v>600.46448796649236</v>
      </c>
      <c r="F33" s="105">
        <v>571.30161119684647</v>
      </c>
      <c r="G33" s="105">
        <v>16.574526099999996</v>
      </c>
      <c r="H33" s="125"/>
      <c r="I33" s="105"/>
      <c r="J33" s="105"/>
      <c r="K33" s="105"/>
      <c r="L33" s="110"/>
      <c r="M33" s="146">
        <f t="shared" si="2"/>
        <v>-1.7344675856772573E-2</v>
      </c>
      <c r="O33" s="30">
        <v>44044</v>
      </c>
      <c r="P33" s="129">
        <v>31</v>
      </c>
      <c r="Q33" s="129">
        <f t="shared" si="4"/>
        <v>244</v>
      </c>
      <c r="R33" s="109">
        <v>44044</v>
      </c>
      <c r="S33" s="133">
        <f t="shared" si="1"/>
        <v>1.0041152263374487</v>
      </c>
      <c r="V33" s="30"/>
      <c r="W33" s="17"/>
      <c r="X33" s="17"/>
      <c r="Y33" s="17"/>
      <c r="Z33" s="17"/>
      <c r="AB33" s="33"/>
      <c r="AD33" s="30"/>
      <c r="AE33" s="53"/>
      <c r="AF33" s="53"/>
      <c r="AG33" s="53"/>
      <c r="AH33" s="53"/>
      <c r="AI33" s="1"/>
    </row>
    <row r="34" spans="1:35" x14ac:dyDescent="0.3">
      <c r="A34" s="109">
        <v>44075</v>
      </c>
      <c r="B34" s="149">
        <v>6167.4239765277653</v>
      </c>
      <c r="C34" s="105">
        <v>1728.7041089400157</v>
      </c>
      <c r="D34" s="105">
        <v>3276.5411621107191</v>
      </c>
      <c r="E34" s="105">
        <v>481.35705107877124</v>
      </c>
      <c r="F34" s="105">
        <v>662.6535309982587</v>
      </c>
      <c r="G34" s="105">
        <v>18.173253399999989</v>
      </c>
      <c r="H34" s="125"/>
      <c r="I34" s="105"/>
      <c r="J34" s="105"/>
      <c r="K34" s="105"/>
      <c r="L34" s="110"/>
      <c r="M34" s="146">
        <f t="shared" si="2"/>
        <v>1.2596211521250789E-2</v>
      </c>
      <c r="O34" s="30">
        <v>44075</v>
      </c>
      <c r="P34" s="129">
        <v>30</v>
      </c>
      <c r="Q34" s="129">
        <f t="shared" si="4"/>
        <v>274</v>
      </c>
      <c r="R34" s="109">
        <v>44075</v>
      </c>
      <c r="S34" s="133">
        <f t="shared" si="1"/>
        <v>1.0036630036630036</v>
      </c>
      <c r="V34" s="30"/>
      <c r="W34" s="17"/>
      <c r="X34" s="17"/>
      <c r="Y34" s="17"/>
      <c r="Z34" s="17"/>
      <c r="AB34" s="33"/>
      <c r="AD34" s="30"/>
      <c r="AE34" s="53"/>
      <c r="AF34" s="53"/>
      <c r="AG34" s="53"/>
      <c r="AH34" s="53"/>
      <c r="AI34" s="1"/>
    </row>
    <row r="35" spans="1:35" x14ac:dyDescent="0.3">
      <c r="A35" s="109">
        <v>44105</v>
      </c>
      <c r="B35" s="149">
        <v>6439.3482484876631</v>
      </c>
      <c r="C35" s="105">
        <v>2328.5801530621711</v>
      </c>
      <c r="D35" s="105">
        <v>2629.2026126541687</v>
      </c>
      <c r="E35" s="105">
        <v>646.79796502619104</v>
      </c>
      <c r="F35" s="105">
        <v>815.97540694513259</v>
      </c>
      <c r="G35" s="105">
        <v>18.792110799999996</v>
      </c>
      <c r="H35" s="125"/>
      <c r="I35" s="105"/>
      <c r="J35" s="105"/>
      <c r="K35" s="105"/>
      <c r="L35" s="110"/>
      <c r="M35" s="146">
        <f t="shared" si="2"/>
        <v>3.1257808942081189E-2</v>
      </c>
      <c r="O35" s="30">
        <v>44105</v>
      </c>
      <c r="P35" s="129">
        <v>31</v>
      </c>
      <c r="Q35" s="129">
        <f t="shared" si="4"/>
        <v>305</v>
      </c>
      <c r="R35" s="109">
        <v>44105</v>
      </c>
      <c r="S35" s="133">
        <f t="shared" si="1"/>
        <v>1.0032894736842106</v>
      </c>
    </row>
    <row r="36" spans="1:35" x14ac:dyDescent="0.3">
      <c r="A36" s="109">
        <v>44136</v>
      </c>
      <c r="B36" s="149">
        <v>6358.1043867835115</v>
      </c>
      <c r="C36" s="105">
        <v>2559.6614376003126</v>
      </c>
      <c r="D36" s="105">
        <v>2393.5735172809282</v>
      </c>
      <c r="E36" s="105">
        <v>533.84255520418833</v>
      </c>
      <c r="F36" s="105">
        <v>850.49501019808349</v>
      </c>
      <c r="G36" s="105">
        <v>20.531866500000017</v>
      </c>
      <c r="H36" s="125"/>
      <c r="I36" s="105"/>
      <c r="J36" s="105"/>
      <c r="K36" s="105"/>
      <c r="L36" s="110"/>
      <c r="M36" s="146">
        <f t="shared" si="2"/>
        <v>9.9559990762998485E-3</v>
      </c>
      <c r="O36" s="30">
        <v>44136</v>
      </c>
      <c r="P36" s="129">
        <v>30</v>
      </c>
      <c r="Q36" s="129">
        <f t="shared" si="4"/>
        <v>335</v>
      </c>
      <c r="R36" s="109">
        <v>44136</v>
      </c>
      <c r="S36" s="133">
        <f t="shared" si="1"/>
        <v>1.0029940119760479</v>
      </c>
    </row>
    <row r="37" spans="1:35" ht="15" thickBot="1" x14ac:dyDescent="0.35">
      <c r="A37" s="111">
        <v>44166</v>
      </c>
      <c r="B37" s="150">
        <v>6873.3105178750166</v>
      </c>
      <c r="C37" s="105">
        <v>2371.6558825508168</v>
      </c>
      <c r="D37" s="105">
        <v>2988.9305999870057</v>
      </c>
      <c r="E37" s="105">
        <v>542.37965604253532</v>
      </c>
      <c r="F37" s="105">
        <v>943.64377399465923</v>
      </c>
      <c r="G37" s="105">
        <v>26.700605299999992</v>
      </c>
      <c r="H37" s="126"/>
      <c r="I37" s="112"/>
      <c r="J37" s="112"/>
      <c r="K37" s="112"/>
      <c r="L37" s="114"/>
      <c r="M37" s="147">
        <f t="shared" si="2"/>
        <v>1.5485216199218055E-2</v>
      </c>
      <c r="O37" s="30">
        <v>44166</v>
      </c>
      <c r="P37" s="129">
        <v>31</v>
      </c>
      <c r="Q37" s="129">
        <f t="shared" si="4"/>
        <v>366</v>
      </c>
      <c r="R37" s="111">
        <v>44166</v>
      </c>
      <c r="S37" s="135">
        <f t="shared" si="1"/>
        <v>1.0027397260273974</v>
      </c>
    </row>
    <row r="38" spans="1:35" x14ac:dyDescent="0.3">
      <c r="A38" s="106">
        <v>44197</v>
      </c>
      <c r="B38" s="148">
        <v>6771.8984183026287</v>
      </c>
      <c r="C38" s="107">
        <v>1870.6239185455347</v>
      </c>
      <c r="D38" s="107">
        <v>3420.3081013021933</v>
      </c>
      <c r="E38" s="107">
        <v>532.66474271202344</v>
      </c>
      <c r="F38" s="107">
        <v>928.71543344287591</v>
      </c>
      <c r="G38" s="139">
        <v>19.586222300000024</v>
      </c>
      <c r="H38" s="118">
        <f t="shared" ref="H38:H49" si="5">C38/$B38</f>
        <v>0.27623331051300754</v>
      </c>
      <c r="I38" s="115">
        <f t="shared" ref="I38:I49" si="6">D38/$B38</f>
        <v>0.50507374594663379</v>
      </c>
      <c r="J38" s="115">
        <f t="shared" ref="J38:J49" si="7">E38/$B38</f>
        <v>7.8658111774443221E-2</v>
      </c>
      <c r="K38" s="115">
        <f t="shared" ref="K38:K49" si="8">F38/$B38</f>
        <v>0.13714255236505124</v>
      </c>
      <c r="L38" s="119">
        <f t="shared" ref="L38:L49" si="9">G38/$B38</f>
        <v>2.8922794008639746E-3</v>
      </c>
      <c r="M38" s="145">
        <f t="shared" si="2"/>
        <v>-4.3381878403488949E-3</v>
      </c>
      <c r="O38" s="30">
        <v>44197</v>
      </c>
      <c r="P38" s="129">
        <v>31</v>
      </c>
      <c r="Q38" s="129">
        <f>P38</f>
        <v>31</v>
      </c>
      <c r="R38" s="106">
        <v>44197</v>
      </c>
      <c r="S38" s="131">
        <f t="shared" si="1"/>
        <v>1</v>
      </c>
    </row>
    <row r="39" spans="1:35" x14ac:dyDescent="0.3">
      <c r="A39" s="109">
        <v>44228</v>
      </c>
      <c r="B39" s="149">
        <v>6173.9653656913815</v>
      </c>
      <c r="C39" s="105">
        <v>1278.664875050059</v>
      </c>
      <c r="D39" s="105">
        <v>3633.2857871137553</v>
      </c>
      <c r="E39" s="105">
        <v>429.85417153261608</v>
      </c>
      <c r="F39" s="105">
        <v>810.851686194953</v>
      </c>
      <c r="G39" s="140">
        <v>21.308845799999979</v>
      </c>
      <c r="H39" s="120">
        <f t="shared" si="5"/>
        <v>0.20710593586345294</v>
      </c>
      <c r="I39" s="62">
        <f t="shared" si="6"/>
        <v>0.58848496418587981</v>
      </c>
      <c r="J39" s="62">
        <f t="shared" si="7"/>
        <v>6.9623677178577689E-2</v>
      </c>
      <c r="K39" s="62">
        <f t="shared" si="8"/>
        <v>0.13133401925136182</v>
      </c>
      <c r="L39" s="121">
        <f t="shared" si="9"/>
        <v>3.4514035207280015E-3</v>
      </c>
      <c r="M39" s="146">
        <f t="shared" si="2"/>
        <v>-4.6682333006198617E-2</v>
      </c>
      <c r="O39" s="30">
        <v>44228</v>
      </c>
      <c r="P39" s="129">
        <v>28</v>
      </c>
      <c r="Q39" s="129">
        <f t="shared" ref="Q39:Q49" si="10">Q38+P39</f>
        <v>59</v>
      </c>
      <c r="R39" s="109">
        <v>44228</v>
      </c>
      <c r="S39" s="133">
        <f t="shared" si="1"/>
        <v>0.98333333333333328</v>
      </c>
    </row>
    <row r="40" spans="1:35" x14ac:dyDescent="0.3">
      <c r="A40" s="109">
        <v>44256</v>
      </c>
      <c r="B40" s="149">
        <v>6975.4912482229893</v>
      </c>
      <c r="C40" s="105">
        <v>1199.4451856861681</v>
      </c>
      <c r="D40" s="105">
        <v>4428.0315983785704</v>
      </c>
      <c r="E40" s="105">
        <v>481.21682275730598</v>
      </c>
      <c r="F40" s="105">
        <v>837.82091340094519</v>
      </c>
      <c r="G40" s="140">
        <v>28.976727999999977</v>
      </c>
      <c r="H40" s="120">
        <f t="shared" si="5"/>
        <v>0.17195135697313468</v>
      </c>
      <c r="I40" s="62">
        <f t="shared" si="6"/>
        <v>0.63479853114382645</v>
      </c>
      <c r="J40" s="62">
        <f t="shared" si="7"/>
        <v>6.8986800446476981E-2</v>
      </c>
      <c r="K40" s="62">
        <f t="shared" si="8"/>
        <v>0.12010923440186103</v>
      </c>
      <c r="L40" s="121">
        <f t="shared" si="9"/>
        <v>4.1540770347008628E-3</v>
      </c>
      <c r="M40" s="146">
        <f t="shared" si="2"/>
        <v>1.9863743245183585E-2</v>
      </c>
      <c r="O40" s="30">
        <v>44256</v>
      </c>
      <c r="P40" s="129">
        <v>31</v>
      </c>
      <c r="Q40" s="129">
        <f t="shared" si="10"/>
        <v>90</v>
      </c>
      <c r="R40" s="109">
        <v>44256</v>
      </c>
      <c r="S40" s="133">
        <f t="shared" si="1"/>
        <v>0.98901098901098905</v>
      </c>
    </row>
    <row r="41" spans="1:35" x14ac:dyDescent="0.3">
      <c r="A41" s="109">
        <v>44287</v>
      </c>
      <c r="B41" s="149">
        <v>6523.9674997901684</v>
      </c>
      <c r="C41" s="105">
        <v>883.78910349386979</v>
      </c>
      <c r="D41" s="105">
        <v>4426.2256726654705</v>
      </c>
      <c r="E41" s="105">
        <v>454.94097428431814</v>
      </c>
      <c r="F41" s="105">
        <v>731.90666584651001</v>
      </c>
      <c r="G41" s="140">
        <v>27.105083499999981</v>
      </c>
      <c r="H41" s="120">
        <f t="shared" si="5"/>
        <v>0.13546804203458943</v>
      </c>
      <c r="I41" s="62">
        <f t="shared" si="6"/>
        <v>0.67845611934882144</v>
      </c>
      <c r="J41" s="62">
        <f t="shared" si="7"/>
        <v>6.9733789185637496E-2</v>
      </c>
      <c r="K41" s="62">
        <f t="shared" si="8"/>
        <v>0.11218735621691102</v>
      </c>
      <c r="L41" s="121">
        <f t="shared" si="9"/>
        <v>4.1546932140406534E-3</v>
      </c>
      <c r="M41" s="146">
        <f t="shared" si="2"/>
        <v>4.3991296695850002E-2</v>
      </c>
      <c r="O41" s="30">
        <v>44287</v>
      </c>
      <c r="P41" s="129">
        <v>30</v>
      </c>
      <c r="Q41" s="129">
        <f t="shared" si="10"/>
        <v>120</v>
      </c>
      <c r="R41" s="109">
        <v>44287</v>
      </c>
      <c r="S41" s="133">
        <f t="shared" si="1"/>
        <v>0.99173553719008267</v>
      </c>
    </row>
    <row r="42" spans="1:35" x14ac:dyDescent="0.3">
      <c r="A42" s="109">
        <v>44317</v>
      </c>
      <c r="B42" s="149">
        <v>6877.8449914184012</v>
      </c>
      <c r="C42" s="105">
        <v>1161.6622303560709</v>
      </c>
      <c r="D42" s="105">
        <v>4552.0319212033819</v>
      </c>
      <c r="E42" s="105">
        <v>500.83640987479134</v>
      </c>
      <c r="F42" s="105">
        <v>634.90917368415796</v>
      </c>
      <c r="G42" s="140">
        <v>28.405256300000005</v>
      </c>
      <c r="H42" s="120">
        <f t="shared" si="5"/>
        <v>0.16889915835635955</v>
      </c>
      <c r="I42" s="62">
        <f t="shared" si="6"/>
        <v>0.66183985345453789</v>
      </c>
      <c r="J42" s="62">
        <f t="shared" si="7"/>
        <v>7.2818798693441489E-2</v>
      </c>
      <c r="K42" s="62">
        <f t="shared" si="8"/>
        <v>9.2312224901309123E-2</v>
      </c>
      <c r="L42" s="121">
        <f t="shared" si="9"/>
        <v>4.1299645943521125E-3</v>
      </c>
      <c r="M42" s="146">
        <f t="shared" si="2"/>
        <v>6.3558344782741472E-2</v>
      </c>
      <c r="O42" s="30">
        <v>44317</v>
      </c>
      <c r="P42" s="129">
        <v>31</v>
      </c>
      <c r="Q42" s="129">
        <f t="shared" si="10"/>
        <v>151</v>
      </c>
      <c r="R42" s="109">
        <v>44317</v>
      </c>
      <c r="S42" s="133">
        <f t="shared" si="1"/>
        <v>0.99342105263157898</v>
      </c>
    </row>
    <row r="43" spans="1:35" x14ac:dyDescent="0.3">
      <c r="A43" s="109">
        <v>44348</v>
      </c>
      <c r="B43" s="149">
        <v>6782.7000000000007</v>
      </c>
      <c r="C43" s="105">
        <v>1653.3627999999999</v>
      </c>
      <c r="D43" s="105">
        <v>3980.1371999999997</v>
      </c>
      <c r="E43" s="105">
        <v>528.9</v>
      </c>
      <c r="F43" s="105">
        <v>591.5</v>
      </c>
      <c r="G43" s="140">
        <v>28.8</v>
      </c>
      <c r="H43" s="120">
        <f t="shared" si="5"/>
        <v>0.24376174679699819</v>
      </c>
      <c r="I43" s="62">
        <f t="shared" si="6"/>
        <v>0.58680720067229852</v>
      </c>
      <c r="J43" s="62">
        <f t="shared" si="7"/>
        <v>7.7977796452740042E-2</v>
      </c>
      <c r="K43" s="62">
        <f t="shared" si="8"/>
        <v>8.7207159390803063E-2</v>
      </c>
      <c r="L43" s="121">
        <f t="shared" si="9"/>
        <v>4.2460966871599804E-3</v>
      </c>
      <c r="M43" s="146">
        <f t="shared" si="2"/>
        <v>5.164993757304992E-2</v>
      </c>
      <c r="O43" s="30">
        <v>44348</v>
      </c>
      <c r="P43" s="129">
        <v>30</v>
      </c>
      <c r="Q43" s="129">
        <f t="shared" si="10"/>
        <v>181</v>
      </c>
      <c r="R43" s="109">
        <v>44348</v>
      </c>
      <c r="S43" s="133">
        <f t="shared" si="1"/>
        <v>0.99450549450549453</v>
      </c>
    </row>
    <row r="44" spans="1:35" x14ac:dyDescent="0.3">
      <c r="A44" s="109">
        <v>44378</v>
      </c>
      <c r="B44" s="149">
        <v>7142.1999999999989</v>
      </c>
      <c r="C44" s="105">
        <v>1098.3887999999999</v>
      </c>
      <c r="D44" s="105">
        <v>4759.8112000000001</v>
      </c>
      <c r="E44" s="105">
        <v>577</v>
      </c>
      <c r="F44" s="105">
        <v>674.1</v>
      </c>
      <c r="G44" s="140">
        <v>32.9</v>
      </c>
      <c r="H44" s="120">
        <f t="shared" si="5"/>
        <v>0.15378858054941055</v>
      </c>
      <c r="I44" s="62">
        <f t="shared" si="6"/>
        <v>0.66643488000896089</v>
      </c>
      <c r="J44" s="62">
        <f t="shared" si="7"/>
        <v>8.0787432443784835E-2</v>
      </c>
      <c r="K44" s="62">
        <f t="shared" si="8"/>
        <v>9.4382683206855042E-2</v>
      </c>
      <c r="L44" s="121">
        <f t="shared" si="9"/>
        <v>4.6064237909887711E-3</v>
      </c>
      <c r="M44" s="146">
        <f t="shared" si="2"/>
        <v>9.7240588131030536E-2</v>
      </c>
      <c r="O44" s="30">
        <v>44378</v>
      </c>
      <c r="P44" s="129">
        <v>31</v>
      </c>
      <c r="Q44" s="129">
        <f t="shared" si="10"/>
        <v>212</v>
      </c>
      <c r="R44" s="109">
        <v>44378</v>
      </c>
      <c r="S44" s="133">
        <f t="shared" si="1"/>
        <v>0.99530516431924887</v>
      </c>
    </row>
    <row r="45" spans="1:35" x14ac:dyDescent="0.3">
      <c r="A45" s="109">
        <v>44409</v>
      </c>
      <c r="B45" s="149">
        <v>7061.2</v>
      </c>
      <c r="C45" s="105">
        <v>1143.8</v>
      </c>
      <c r="D45" s="105">
        <v>4412</v>
      </c>
      <c r="E45" s="105">
        <v>658.8</v>
      </c>
      <c r="F45" s="105">
        <v>814.5</v>
      </c>
      <c r="G45" s="140">
        <v>32.1</v>
      </c>
      <c r="H45" s="120">
        <f t="shared" si="5"/>
        <v>0.16198379878774147</v>
      </c>
      <c r="I45" s="62">
        <f t="shared" si="6"/>
        <v>0.62482297626465755</v>
      </c>
      <c r="J45" s="62">
        <f t="shared" si="7"/>
        <v>9.3298589474876792E-2</v>
      </c>
      <c r="K45" s="62">
        <f t="shared" si="8"/>
        <v>0.11534866594913046</v>
      </c>
      <c r="L45" s="121">
        <f t="shared" si="9"/>
        <v>4.5459695235937235E-3</v>
      </c>
      <c r="M45" s="146">
        <f t="shared" si="2"/>
        <v>8.8718483439154117E-2</v>
      </c>
      <c r="O45" s="30">
        <v>44409</v>
      </c>
      <c r="P45" s="129">
        <v>31</v>
      </c>
      <c r="Q45" s="129">
        <f t="shared" si="10"/>
        <v>243</v>
      </c>
      <c r="R45" s="109">
        <v>44409</v>
      </c>
      <c r="S45" s="133">
        <f t="shared" si="1"/>
        <v>0.99590163934426235</v>
      </c>
    </row>
    <row r="46" spans="1:35" x14ac:dyDescent="0.3">
      <c r="A46" s="109">
        <v>44440</v>
      </c>
      <c r="B46" s="149">
        <v>6542.2</v>
      </c>
      <c r="C46" s="105">
        <v>1336.7899</v>
      </c>
      <c r="D46" s="105">
        <v>3437.2100999999998</v>
      </c>
      <c r="E46" s="105">
        <v>766.1</v>
      </c>
      <c r="F46" s="105">
        <v>973.2</v>
      </c>
      <c r="G46" s="140">
        <v>28.9</v>
      </c>
      <c r="H46" s="120">
        <f t="shared" si="5"/>
        <v>0.20433338937971937</v>
      </c>
      <c r="I46" s="62">
        <f t="shared" si="6"/>
        <v>0.52539055669346701</v>
      </c>
      <c r="J46" s="62">
        <f t="shared" si="7"/>
        <v>0.11710128091467703</v>
      </c>
      <c r="K46" s="62">
        <f t="shared" si="8"/>
        <v>0.14875729876799854</v>
      </c>
      <c r="L46" s="121">
        <f t="shared" si="9"/>
        <v>4.4174742441380572E-3</v>
      </c>
      <c r="M46" s="146">
        <f t="shared" ref="M46:M77" si="11">B46*S46/B34-1</f>
        <v>5.6895615166386415E-2</v>
      </c>
      <c r="O46" s="30">
        <v>44440</v>
      </c>
      <c r="P46" s="129">
        <v>30</v>
      </c>
      <c r="Q46" s="129">
        <f t="shared" si="10"/>
        <v>273</v>
      </c>
      <c r="R46" s="109">
        <v>44440</v>
      </c>
      <c r="S46" s="133">
        <f t="shared" ref="S46:S77" si="12">Q46/Q34</f>
        <v>0.9963503649635036</v>
      </c>
    </row>
    <row r="47" spans="1:35" x14ac:dyDescent="0.3">
      <c r="A47" s="109">
        <v>44470</v>
      </c>
      <c r="B47" s="149">
        <v>6803.4000000000005</v>
      </c>
      <c r="C47" s="105">
        <v>1457.6381000000001</v>
      </c>
      <c r="D47" s="105">
        <v>3323.7619</v>
      </c>
      <c r="E47" s="105">
        <v>794.5</v>
      </c>
      <c r="F47" s="105">
        <v>1200.9000000000001</v>
      </c>
      <c r="G47" s="140">
        <v>26.6</v>
      </c>
      <c r="H47" s="120">
        <f t="shared" si="5"/>
        <v>0.21425141840844283</v>
      </c>
      <c r="I47" s="62">
        <f t="shared" si="6"/>
        <v>0.48854424258459</v>
      </c>
      <c r="J47" s="62">
        <f t="shared" si="7"/>
        <v>0.11677984537143192</v>
      </c>
      <c r="K47" s="62">
        <f t="shared" si="8"/>
        <v>0.17651468383455332</v>
      </c>
      <c r="L47" s="121">
        <f t="shared" si="9"/>
        <v>3.9098098009818618E-3</v>
      </c>
      <c r="M47" s="146">
        <f t="shared" si="11"/>
        <v>5.3071445869448564E-2</v>
      </c>
      <c r="O47" s="30">
        <v>44470</v>
      </c>
      <c r="P47" s="129">
        <v>31</v>
      </c>
      <c r="Q47" s="129">
        <f t="shared" si="10"/>
        <v>304</v>
      </c>
      <c r="R47" s="109">
        <v>44470</v>
      </c>
      <c r="S47" s="133">
        <f t="shared" si="12"/>
        <v>0.99672131147540988</v>
      </c>
    </row>
    <row r="48" spans="1:35" x14ac:dyDescent="0.3">
      <c r="A48" s="109">
        <v>44501</v>
      </c>
      <c r="B48" s="149">
        <v>6714.9000000000005</v>
      </c>
      <c r="C48" s="105">
        <v>1567.3017299999999</v>
      </c>
      <c r="D48" s="105">
        <v>3067.3982700000006</v>
      </c>
      <c r="E48" s="105">
        <v>757.8</v>
      </c>
      <c r="F48" s="105">
        <v>1297</v>
      </c>
      <c r="G48" s="140">
        <v>25.4</v>
      </c>
      <c r="H48" s="120">
        <f t="shared" si="5"/>
        <v>0.23340656301657506</v>
      </c>
      <c r="I48" s="62">
        <f t="shared" si="6"/>
        <v>0.45680475807532506</v>
      </c>
      <c r="J48" s="62">
        <f t="shared" si="7"/>
        <v>0.1128535048921056</v>
      </c>
      <c r="K48" s="62">
        <f t="shared" si="8"/>
        <v>0.19315254136323695</v>
      </c>
      <c r="L48" s="121">
        <f t="shared" si="9"/>
        <v>3.7826326527573002E-3</v>
      </c>
      <c r="M48" s="146">
        <f t="shared" si="11"/>
        <v>5.2964077831837431E-2</v>
      </c>
      <c r="O48" s="30">
        <v>44501</v>
      </c>
      <c r="P48" s="129">
        <v>30</v>
      </c>
      <c r="Q48" s="129">
        <f t="shared" si="10"/>
        <v>334</v>
      </c>
      <c r="R48" s="109">
        <v>44501</v>
      </c>
      <c r="S48" s="133">
        <f t="shared" si="12"/>
        <v>0.9970149253731343</v>
      </c>
    </row>
    <row r="49" spans="1:19" ht="15" thickBot="1" x14ac:dyDescent="0.35">
      <c r="A49" s="111">
        <v>44531</v>
      </c>
      <c r="B49" s="150">
        <v>7122.2</v>
      </c>
      <c r="C49" s="112">
        <v>1671.8689999999999</v>
      </c>
      <c r="D49" s="112">
        <v>3406.2310000000002</v>
      </c>
      <c r="E49" s="112">
        <v>727.3</v>
      </c>
      <c r="F49" s="112">
        <v>1291.3</v>
      </c>
      <c r="G49" s="141">
        <v>25.5</v>
      </c>
      <c r="H49" s="122">
        <f t="shared" si="5"/>
        <v>0.23474052961163686</v>
      </c>
      <c r="I49" s="116">
        <f t="shared" si="6"/>
        <v>0.47825545477520998</v>
      </c>
      <c r="J49" s="116">
        <f t="shared" si="7"/>
        <v>0.10211732329898064</v>
      </c>
      <c r="K49" s="116">
        <f t="shared" si="8"/>
        <v>0.18130633792929152</v>
      </c>
      <c r="L49" s="123">
        <f t="shared" si="9"/>
        <v>3.5803543848810762E-3</v>
      </c>
      <c r="M49" s="147">
        <f t="shared" si="11"/>
        <v>3.3379827477136192E-2</v>
      </c>
      <c r="O49" s="30">
        <v>44531</v>
      </c>
      <c r="P49" s="129">
        <v>31</v>
      </c>
      <c r="Q49" s="129">
        <f t="shared" si="10"/>
        <v>365</v>
      </c>
      <c r="R49" s="111">
        <v>44531</v>
      </c>
      <c r="S49" s="135">
        <f t="shared" si="12"/>
        <v>0.99726775956284153</v>
      </c>
    </row>
    <row r="50" spans="1:19" x14ac:dyDescent="0.3">
      <c r="A50" s="109">
        <v>44562</v>
      </c>
      <c r="B50" s="149">
        <v>6988.6200000000008</v>
      </c>
      <c r="C50" s="105">
        <v>1529.22</v>
      </c>
      <c r="D50" s="105">
        <v>1529.22</v>
      </c>
      <c r="E50" s="105">
        <v>815.96</v>
      </c>
      <c r="F50" s="105">
        <v>1342.42</v>
      </c>
      <c r="G50" s="105">
        <v>33.799999999999997</v>
      </c>
      <c r="H50" s="118">
        <f t="shared" ref="H50:H61" si="13">C50/$B50</f>
        <v>0.2188157318612258</v>
      </c>
      <c r="I50" s="115">
        <f t="shared" ref="I50:I61" si="14">D50/$B50</f>
        <v>0.2188157318612258</v>
      </c>
      <c r="J50" s="115">
        <f t="shared" ref="J50:J61" si="15">E50/$B50</f>
        <v>0.11675552541131153</v>
      </c>
      <c r="K50" s="115">
        <f t="shared" ref="K50:K61" si="16">F50/$B50</f>
        <v>0.19208656358479928</v>
      </c>
      <c r="L50" s="119">
        <f t="shared" ref="L50:L61" si="17">G50/$B50</f>
        <v>4.8364340885611173E-3</v>
      </c>
      <c r="M50" s="145">
        <f t="shared" si="11"/>
        <v>3.2003076288272592E-2</v>
      </c>
      <c r="O50" s="30">
        <v>44562</v>
      </c>
      <c r="P50" s="129">
        <v>31</v>
      </c>
      <c r="Q50" s="129">
        <f>P50</f>
        <v>31</v>
      </c>
      <c r="R50" s="130">
        <v>44562</v>
      </c>
      <c r="S50" s="131">
        <f t="shared" si="12"/>
        <v>1</v>
      </c>
    </row>
    <row r="51" spans="1:19" x14ac:dyDescent="0.3">
      <c r="A51" s="109">
        <v>44593</v>
      </c>
      <c r="B51" s="149">
        <v>6399.02</v>
      </c>
      <c r="C51" s="105">
        <v>1230.82</v>
      </c>
      <c r="D51" s="105">
        <v>1230.82</v>
      </c>
      <c r="E51" s="105">
        <v>678.44</v>
      </c>
      <c r="F51" s="105">
        <v>1246.01</v>
      </c>
      <c r="G51" s="105">
        <v>38.39</v>
      </c>
      <c r="H51" s="120">
        <f t="shared" si="13"/>
        <v>0.19234507784004423</v>
      </c>
      <c r="I51" s="62">
        <f t="shared" si="14"/>
        <v>0.19234507784004423</v>
      </c>
      <c r="J51" s="62">
        <f t="shared" si="15"/>
        <v>0.10602248469296861</v>
      </c>
      <c r="K51" s="62">
        <f t="shared" si="16"/>
        <v>0.19471887882832056</v>
      </c>
      <c r="L51" s="121">
        <f t="shared" si="17"/>
        <v>5.9993561514106843E-3</v>
      </c>
      <c r="M51" s="146">
        <f t="shared" si="11"/>
        <v>3.6452202268455247E-2</v>
      </c>
      <c r="O51" s="30">
        <v>44593</v>
      </c>
      <c r="P51" s="129">
        <v>28</v>
      </c>
      <c r="Q51" s="129">
        <f t="shared" ref="Q51:Q61" si="18">Q50+P51</f>
        <v>59</v>
      </c>
      <c r="R51" s="132">
        <v>44593</v>
      </c>
      <c r="S51" s="133">
        <f t="shared" si="12"/>
        <v>1</v>
      </c>
    </row>
    <row r="52" spans="1:19" x14ac:dyDescent="0.3">
      <c r="A52" s="109">
        <v>44621</v>
      </c>
      <c r="B52" s="149">
        <v>7127.92</v>
      </c>
      <c r="C52" s="105">
        <v>1124.06</v>
      </c>
      <c r="D52" s="105">
        <v>1128.5899999999999</v>
      </c>
      <c r="E52" s="105">
        <v>736.94</v>
      </c>
      <c r="F52" s="105">
        <v>1263.31</v>
      </c>
      <c r="G52" s="105">
        <v>40.49</v>
      </c>
      <c r="H52" s="120">
        <f t="shared" si="13"/>
        <v>0.15769817843073433</v>
      </c>
      <c r="I52" s="62">
        <f t="shared" si="14"/>
        <v>0.15833370744901737</v>
      </c>
      <c r="J52" s="62">
        <f t="shared" si="15"/>
        <v>0.10338780457693128</v>
      </c>
      <c r="K52" s="62">
        <f t="shared" si="16"/>
        <v>0.17723403180731545</v>
      </c>
      <c r="L52" s="121">
        <f t="shared" si="17"/>
        <v>5.68047901772186E-3</v>
      </c>
      <c r="M52" s="146">
        <f t="shared" si="11"/>
        <v>2.1852045447815938E-2</v>
      </c>
      <c r="O52" s="30">
        <v>44621</v>
      </c>
      <c r="P52" s="129">
        <v>31</v>
      </c>
      <c r="Q52" s="129">
        <f t="shared" si="18"/>
        <v>90</v>
      </c>
      <c r="R52" s="132">
        <v>44621</v>
      </c>
      <c r="S52" s="133">
        <f t="shared" si="12"/>
        <v>1</v>
      </c>
    </row>
    <row r="53" spans="1:19" x14ac:dyDescent="0.3">
      <c r="A53" s="109">
        <v>44652</v>
      </c>
      <c r="B53" s="149">
        <v>6616.97710762528</v>
      </c>
      <c r="C53" s="105">
        <v>924.37592368342951</v>
      </c>
      <c r="D53" s="105">
        <v>966.64332368342957</v>
      </c>
      <c r="E53" s="105">
        <v>675.13354170015157</v>
      </c>
      <c r="F53" s="105">
        <v>1040.5173109383265</v>
      </c>
      <c r="G53" s="105">
        <v>39.174380000000021</v>
      </c>
      <c r="H53" s="120">
        <f t="shared" si="13"/>
        <v>0.13969761548943491</v>
      </c>
      <c r="I53" s="62">
        <f t="shared" si="14"/>
        <v>0.14608533594131495</v>
      </c>
      <c r="J53" s="62">
        <f t="shared" si="15"/>
        <v>0.10203050890445735</v>
      </c>
      <c r="K53" s="62">
        <f t="shared" si="16"/>
        <v>0.1572496464796975</v>
      </c>
      <c r="L53" s="121">
        <f t="shared" si="17"/>
        <v>5.920283441037782E-3</v>
      </c>
      <c r="M53" s="146">
        <f t="shared" si="11"/>
        <v>1.4256601958563264E-2</v>
      </c>
      <c r="O53" s="30">
        <v>44652</v>
      </c>
      <c r="P53" s="129">
        <v>30</v>
      </c>
      <c r="Q53" s="129">
        <f t="shared" si="18"/>
        <v>120</v>
      </c>
      <c r="R53" s="132">
        <v>44652</v>
      </c>
      <c r="S53" s="133">
        <f t="shared" si="12"/>
        <v>1</v>
      </c>
    </row>
    <row r="54" spans="1:19" x14ac:dyDescent="0.3">
      <c r="A54" s="109">
        <v>44682</v>
      </c>
      <c r="B54" s="149">
        <v>7135.35</v>
      </c>
      <c r="C54" s="105">
        <v>1197.94</v>
      </c>
      <c r="D54" s="105">
        <v>1245.6500000000001</v>
      </c>
      <c r="E54" s="105">
        <v>761.87</v>
      </c>
      <c r="F54" s="105">
        <v>971.44</v>
      </c>
      <c r="G54" s="105">
        <v>45.66</v>
      </c>
      <c r="H54" s="120">
        <f t="shared" si="13"/>
        <v>0.16788805034090828</v>
      </c>
      <c r="I54" s="62">
        <f t="shared" si="14"/>
        <v>0.17457447777614274</v>
      </c>
      <c r="J54" s="62">
        <f t="shared" si="15"/>
        <v>0.1067740194944887</v>
      </c>
      <c r="K54" s="62">
        <f t="shared" si="16"/>
        <v>0.1361446880671586</v>
      </c>
      <c r="L54" s="121">
        <f t="shared" si="17"/>
        <v>6.3991254808804044E-3</v>
      </c>
      <c r="M54" s="146">
        <f t="shared" si="11"/>
        <v>3.7439780760237129E-2</v>
      </c>
      <c r="O54" s="30">
        <v>44682</v>
      </c>
      <c r="P54" s="129">
        <v>31</v>
      </c>
      <c r="Q54" s="129">
        <f t="shared" si="18"/>
        <v>151</v>
      </c>
      <c r="R54" s="132">
        <v>44682</v>
      </c>
      <c r="S54" s="133">
        <f t="shared" si="12"/>
        <v>1</v>
      </c>
    </row>
    <row r="55" spans="1:19" x14ac:dyDescent="0.3">
      <c r="A55" s="109">
        <v>44713</v>
      </c>
      <c r="B55" s="149">
        <v>7068.8099999999995</v>
      </c>
      <c r="C55" s="105">
        <v>1459.1599999999999</v>
      </c>
      <c r="D55" s="105">
        <v>1478.4099999999999</v>
      </c>
      <c r="E55" s="105">
        <v>624.89</v>
      </c>
      <c r="F55" s="105">
        <v>816.26</v>
      </c>
      <c r="G55" s="105">
        <v>18.16</v>
      </c>
      <c r="H55" s="120">
        <f t="shared" si="13"/>
        <v>0.2064222973881035</v>
      </c>
      <c r="I55" s="62">
        <f t="shared" si="14"/>
        <v>0.20914552803088496</v>
      </c>
      <c r="J55" s="62">
        <f t="shared" si="15"/>
        <v>8.8401017993127565E-2</v>
      </c>
      <c r="K55" s="62">
        <f t="shared" si="16"/>
        <v>0.1154734672455477</v>
      </c>
      <c r="L55" s="121">
        <f t="shared" si="17"/>
        <v>2.5690321284629241E-3</v>
      </c>
      <c r="M55" s="146">
        <f t="shared" si="11"/>
        <v>4.2182316776504747E-2</v>
      </c>
      <c r="O55" s="30">
        <v>44713</v>
      </c>
      <c r="P55" s="129">
        <v>30</v>
      </c>
      <c r="Q55" s="129">
        <f t="shared" si="18"/>
        <v>181</v>
      </c>
      <c r="R55" s="132">
        <v>44713</v>
      </c>
      <c r="S55" s="133">
        <f t="shared" si="12"/>
        <v>1</v>
      </c>
    </row>
    <row r="56" spans="1:19" x14ac:dyDescent="0.3">
      <c r="A56" s="109">
        <v>44743</v>
      </c>
      <c r="B56" s="149">
        <v>7231.6399999999985</v>
      </c>
      <c r="C56" s="105">
        <v>1841.04</v>
      </c>
      <c r="D56" s="105">
        <v>1870.95</v>
      </c>
      <c r="E56" s="105">
        <v>840.95</v>
      </c>
      <c r="F56" s="105">
        <v>814.63</v>
      </c>
      <c r="G56" s="105">
        <v>42.07</v>
      </c>
      <c r="H56" s="120">
        <f t="shared" si="13"/>
        <v>0.2545812568103501</v>
      </c>
      <c r="I56" s="62">
        <f t="shared" si="14"/>
        <v>0.25871724809310204</v>
      </c>
      <c r="J56" s="62">
        <f t="shared" si="15"/>
        <v>0.11628759174958933</v>
      </c>
      <c r="K56" s="62">
        <f t="shared" si="16"/>
        <v>0.11264803004574345</v>
      </c>
      <c r="L56" s="121">
        <f t="shared" si="17"/>
        <v>5.8174909149238639E-3</v>
      </c>
      <c r="M56" s="146">
        <f t="shared" si="11"/>
        <v>1.2522752093192535E-2</v>
      </c>
      <c r="O56" s="30">
        <v>44743</v>
      </c>
      <c r="P56" s="129">
        <v>31</v>
      </c>
      <c r="Q56" s="129">
        <f t="shared" si="18"/>
        <v>212</v>
      </c>
      <c r="R56" s="132">
        <v>44743</v>
      </c>
      <c r="S56" s="133">
        <f t="shared" si="12"/>
        <v>1</v>
      </c>
    </row>
    <row r="57" spans="1:19" x14ac:dyDescent="0.3">
      <c r="A57" s="109">
        <v>44774</v>
      </c>
      <c r="B57" s="149">
        <v>7043.44</v>
      </c>
      <c r="C57" s="105">
        <v>2046.13</v>
      </c>
      <c r="D57" s="105">
        <v>2081.2600000000002</v>
      </c>
      <c r="E57" s="105">
        <v>779.23</v>
      </c>
      <c r="F57" s="105">
        <v>1047.33</v>
      </c>
      <c r="G57" s="105">
        <v>44.11</v>
      </c>
      <c r="H57" s="120">
        <f t="shared" si="13"/>
        <v>0.29050151630453303</v>
      </c>
      <c r="I57" s="62">
        <f t="shared" si="14"/>
        <v>0.29548913599036841</v>
      </c>
      <c r="J57" s="62">
        <f t="shared" si="15"/>
        <v>0.11063202071714959</v>
      </c>
      <c r="K57" s="62">
        <f t="shared" si="16"/>
        <v>0.1486958077303136</v>
      </c>
      <c r="L57" s="121">
        <f t="shared" si="17"/>
        <v>6.2625648830685011E-3</v>
      </c>
      <c r="M57" s="146">
        <f t="shared" si="11"/>
        <v>-2.5151532317453373E-3</v>
      </c>
      <c r="O57" s="30">
        <v>44774</v>
      </c>
      <c r="P57" s="129">
        <v>31</v>
      </c>
      <c r="Q57" s="129">
        <f t="shared" si="18"/>
        <v>243</v>
      </c>
      <c r="R57" s="132">
        <v>44774</v>
      </c>
      <c r="S57" s="133">
        <f t="shared" si="12"/>
        <v>1</v>
      </c>
    </row>
    <row r="58" spans="1:19" x14ac:dyDescent="0.3">
      <c r="A58" s="109">
        <v>44805</v>
      </c>
      <c r="B58" s="149">
        <v>6592.2899999999991</v>
      </c>
      <c r="C58" s="105">
        <v>1957.12</v>
      </c>
      <c r="D58" s="105">
        <v>2004.84</v>
      </c>
      <c r="E58" s="105">
        <v>751.1</v>
      </c>
      <c r="F58" s="105">
        <v>1215.83</v>
      </c>
      <c r="G58" s="105">
        <v>39.1</v>
      </c>
      <c r="H58" s="120">
        <f t="shared" si="13"/>
        <v>0.29688014331893775</v>
      </c>
      <c r="I58" s="62">
        <f t="shared" si="14"/>
        <v>0.30411890253614454</v>
      </c>
      <c r="J58" s="62">
        <f t="shared" si="15"/>
        <v>0.11393612841668072</v>
      </c>
      <c r="K58" s="62">
        <f t="shared" si="16"/>
        <v>0.18443211691233244</v>
      </c>
      <c r="L58" s="121">
        <f t="shared" si="17"/>
        <v>5.9311711104942299E-3</v>
      </c>
      <c r="M58" s="146">
        <f t="shared" si="11"/>
        <v>7.6564458439056793E-3</v>
      </c>
      <c r="O58" s="30">
        <v>44805</v>
      </c>
      <c r="P58" s="129">
        <v>30</v>
      </c>
      <c r="Q58" s="129">
        <f t="shared" si="18"/>
        <v>273</v>
      </c>
      <c r="R58" s="132">
        <v>44805</v>
      </c>
      <c r="S58" s="133">
        <f t="shared" si="12"/>
        <v>1</v>
      </c>
    </row>
    <row r="59" spans="1:19" x14ac:dyDescent="0.3">
      <c r="A59" s="109">
        <v>44835</v>
      </c>
      <c r="B59" s="149">
        <v>6791.845094948163</v>
      </c>
      <c r="C59" s="105">
        <v>2403.0940833052105</v>
      </c>
      <c r="D59" s="105">
        <v>2432.3320633052103</v>
      </c>
      <c r="E59" s="105">
        <v>777.56891723416356</v>
      </c>
      <c r="F59" s="105">
        <v>1392.9124649372118</v>
      </c>
      <c r="G59" s="105">
        <v>36.841250000000002</v>
      </c>
      <c r="H59" s="120">
        <f t="shared" si="13"/>
        <v>0.35382050822870709</v>
      </c>
      <c r="I59" s="62">
        <f t="shared" si="14"/>
        <v>0.35812537378309783</v>
      </c>
      <c r="J59" s="62">
        <f t="shared" si="15"/>
        <v>0.11448566720294114</v>
      </c>
      <c r="K59" s="62">
        <f t="shared" si="16"/>
        <v>0.20508601793248685</v>
      </c>
      <c r="L59" s="121">
        <f t="shared" si="17"/>
        <v>5.4243360213563855E-3</v>
      </c>
      <c r="M59" s="146">
        <f t="shared" si="11"/>
        <v>-1.6984015421461773E-3</v>
      </c>
      <c r="O59" s="30">
        <v>44835</v>
      </c>
      <c r="P59" s="129">
        <v>31</v>
      </c>
      <c r="Q59" s="129">
        <f t="shared" si="18"/>
        <v>304</v>
      </c>
      <c r="R59" s="132">
        <v>44835</v>
      </c>
      <c r="S59" s="133">
        <f t="shared" si="12"/>
        <v>1</v>
      </c>
    </row>
    <row r="60" spans="1:19" x14ac:dyDescent="0.3">
      <c r="A60" s="109">
        <v>44866</v>
      </c>
      <c r="B60" s="149">
        <v>6795.8899999999985</v>
      </c>
      <c r="C60" s="105">
        <v>2500.83</v>
      </c>
      <c r="D60" s="105">
        <v>2501.5699999999997</v>
      </c>
      <c r="E60" s="105">
        <v>609.14</v>
      </c>
      <c r="F60" s="105">
        <v>1445.37</v>
      </c>
      <c r="G60" s="105">
        <v>33.869999999999997</v>
      </c>
      <c r="H60" s="120">
        <f t="shared" si="13"/>
        <v>0.36799153606076623</v>
      </c>
      <c r="I60" s="62">
        <f t="shared" si="14"/>
        <v>0.36810042540417814</v>
      </c>
      <c r="J60" s="62">
        <f t="shared" si="15"/>
        <v>8.9633587359418732E-2</v>
      </c>
      <c r="K60" s="62">
        <f t="shared" si="16"/>
        <v>0.2126829598477904</v>
      </c>
      <c r="L60" s="121">
        <f t="shared" si="17"/>
        <v>4.9838946775183244E-3</v>
      </c>
      <c r="M60" s="146">
        <f t="shared" si="11"/>
        <v>1.2061236950661636E-2</v>
      </c>
      <c r="O60" s="30">
        <v>44866</v>
      </c>
      <c r="P60" s="129">
        <v>30</v>
      </c>
      <c r="Q60" s="129">
        <f t="shared" si="18"/>
        <v>334</v>
      </c>
      <c r="R60" s="132">
        <v>44866</v>
      </c>
      <c r="S60" s="133">
        <f t="shared" si="12"/>
        <v>1</v>
      </c>
    </row>
    <row r="61" spans="1:19" ht="15" thickBot="1" x14ac:dyDescent="0.35">
      <c r="A61" s="111">
        <v>44896</v>
      </c>
      <c r="B61" s="150">
        <v>7262.4321862445795</v>
      </c>
      <c r="C61" s="105">
        <v>2092.7480467988808</v>
      </c>
      <c r="D61" s="105">
        <v>2116.6940567988809</v>
      </c>
      <c r="E61" s="105">
        <v>782.49550265410426</v>
      </c>
      <c r="F61" s="105">
        <v>1632.0514661626296</v>
      </c>
      <c r="G61" s="105">
        <v>36.335170000000005</v>
      </c>
      <c r="H61" s="122">
        <f t="shared" si="13"/>
        <v>0.28816076944066388</v>
      </c>
      <c r="I61" s="116">
        <f t="shared" si="14"/>
        <v>0.29145801330964693</v>
      </c>
      <c r="J61" s="116">
        <f t="shared" si="15"/>
        <v>0.10774565360296115</v>
      </c>
      <c r="K61" s="116">
        <f t="shared" si="16"/>
        <v>0.22472519182400341</v>
      </c>
      <c r="L61" s="123">
        <f t="shared" si="17"/>
        <v>5.0031682318246893E-3</v>
      </c>
      <c r="M61" s="147">
        <f t="shared" si="11"/>
        <v>1.9689447957734973E-2</v>
      </c>
      <c r="O61" s="30">
        <v>44896</v>
      </c>
      <c r="P61" s="129">
        <v>31</v>
      </c>
      <c r="Q61" s="129">
        <f t="shared" si="18"/>
        <v>365</v>
      </c>
      <c r="R61" s="134">
        <v>44896</v>
      </c>
      <c r="S61" s="135">
        <f t="shared" si="12"/>
        <v>1</v>
      </c>
    </row>
    <row r="62" spans="1:19" x14ac:dyDescent="0.3">
      <c r="A62" s="106">
        <v>44927</v>
      </c>
      <c r="B62" s="148">
        <v>7076.1275779898815</v>
      </c>
      <c r="C62" s="107">
        <v>1597.7478989920282</v>
      </c>
      <c r="D62" s="107">
        <v>2940.1932545897171</v>
      </c>
      <c r="E62" s="107">
        <v>833.74433400889995</v>
      </c>
      <c r="F62" s="107">
        <v>1670.013840399236</v>
      </c>
      <c r="G62" s="107">
        <v>34.42824999999997</v>
      </c>
      <c r="H62" s="118">
        <f>C62/$B62</f>
        <v>0.22579410579902251</v>
      </c>
      <c r="I62" s="115">
        <f>D62/$B62</f>
        <v>0.41550879661004347</v>
      </c>
      <c r="J62" s="115">
        <f>E62/$B62</f>
        <v>0.11782494377323566</v>
      </c>
      <c r="K62" s="115">
        <f>F62/$B62</f>
        <v>0.23600674549647357</v>
      </c>
      <c r="L62" s="119">
        <f>G62/$B62</f>
        <v>4.8654083212247594E-3</v>
      </c>
      <c r="M62" s="145">
        <f t="shared" si="11"/>
        <v>1.2521438852002298E-2</v>
      </c>
      <c r="O62" s="30">
        <v>44927</v>
      </c>
      <c r="P62" s="129">
        <v>31</v>
      </c>
      <c r="Q62" s="129">
        <f>P62</f>
        <v>31</v>
      </c>
      <c r="R62" s="130">
        <v>44927</v>
      </c>
      <c r="S62" s="136">
        <f t="shared" si="12"/>
        <v>1</v>
      </c>
    </row>
    <row r="63" spans="1:19" x14ac:dyDescent="0.3">
      <c r="A63" s="109">
        <v>44958</v>
      </c>
      <c r="B63" s="149">
        <v>6521.784310093989</v>
      </c>
      <c r="C63" s="105">
        <v>1389.7853986537443</v>
      </c>
      <c r="D63" s="105">
        <v>2898.3496082363722</v>
      </c>
      <c r="E63" s="105">
        <v>739.00076087964419</v>
      </c>
      <c r="F63" s="105">
        <v>1464.8127123242289</v>
      </c>
      <c r="G63" s="105">
        <v>29.835829999999994</v>
      </c>
      <c r="H63" s="120">
        <f t="shared" ref="H63:H73" si="19">C63/$B63</f>
        <v>0.21309895154041292</v>
      </c>
      <c r="I63" s="62">
        <f t="shared" ref="I63:I73" si="20">D63/$B63</f>
        <v>0.4444105279210932</v>
      </c>
      <c r="J63" s="62">
        <f t="shared" ref="J63:J73" si="21">E63/$B63</f>
        <v>0.11331266502264839</v>
      </c>
      <c r="K63" s="62">
        <f t="shared" ref="K63:L73" si="22">F63/$B63</f>
        <v>0.22460305994129368</v>
      </c>
      <c r="L63" s="121">
        <f t="shared" si="22"/>
        <v>4.5747955745518995E-3</v>
      </c>
      <c r="M63" s="146">
        <f t="shared" si="11"/>
        <v>1.9184861134046827E-2</v>
      </c>
      <c r="O63" s="30">
        <v>44958</v>
      </c>
      <c r="P63" s="129">
        <v>28</v>
      </c>
      <c r="Q63" s="129">
        <f t="shared" ref="Q63:Q73" si="23">Q62+P63</f>
        <v>59</v>
      </c>
      <c r="R63" s="132">
        <v>44958</v>
      </c>
      <c r="S63" s="137">
        <f t="shared" si="12"/>
        <v>1</v>
      </c>
    </row>
    <row r="64" spans="1:19" x14ac:dyDescent="0.3">
      <c r="A64" s="109">
        <v>44986</v>
      </c>
      <c r="B64" s="149">
        <v>7255.4882132667017</v>
      </c>
      <c r="C64" s="105">
        <v>1254.9351525072309</v>
      </c>
      <c r="D64" s="105">
        <v>3751.6841522285054</v>
      </c>
      <c r="E64" s="105">
        <v>729.55634339956237</v>
      </c>
      <c r="F64" s="105">
        <v>1485.0004151314031</v>
      </c>
      <c r="G64" s="105">
        <v>34.312150000000003</v>
      </c>
      <c r="H64" s="120">
        <f t="shared" si="19"/>
        <v>0.17296357124701475</v>
      </c>
      <c r="I64" s="62">
        <f t="shared" si="20"/>
        <v>0.51708224752795129</v>
      </c>
      <c r="J64" s="62">
        <f t="shared" si="21"/>
        <v>0.10055234354396227</v>
      </c>
      <c r="K64" s="62">
        <f t="shared" si="22"/>
        <v>0.20467270726400896</v>
      </c>
      <c r="L64" s="121">
        <f t="shared" si="22"/>
        <v>4.7291304170627747E-3</v>
      </c>
      <c r="M64" s="146">
        <f t="shared" si="11"/>
        <v>1.789697601357787E-2</v>
      </c>
      <c r="O64" s="30">
        <v>44986</v>
      </c>
      <c r="P64" s="129">
        <v>31</v>
      </c>
      <c r="Q64" s="129">
        <f t="shared" si="23"/>
        <v>90</v>
      </c>
      <c r="R64" s="132">
        <v>44986</v>
      </c>
      <c r="S64" s="137">
        <f t="shared" si="12"/>
        <v>1</v>
      </c>
    </row>
    <row r="65" spans="1:29" x14ac:dyDescent="0.3">
      <c r="A65" s="109">
        <v>45017</v>
      </c>
      <c r="B65" s="149">
        <v>6660.5939988728314</v>
      </c>
      <c r="C65" s="105">
        <v>923.52319405771595</v>
      </c>
      <c r="D65" s="105">
        <v>3785.3645829931302</v>
      </c>
      <c r="E65" s="105">
        <v>663.51997358908727</v>
      </c>
      <c r="F65" s="105">
        <v>1255.8577482328983</v>
      </c>
      <c r="G65" s="105">
        <v>32.328499999999998</v>
      </c>
      <c r="H65" s="120">
        <f t="shared" si="19"/>
        <v>0.13865477977099389</v>
      </c>
      <c r="I65" s="62">
        <f t="shared" si="20"/>
        <v>0.56832237239407257</v>
      </c>
      <c r="J65" s="62">
        <f t="shared" si="21"/>
        <v>9.9618738764346598E-2</v>
      </c>
      <c r="K65" s="62">
        <f t="shared" si="22"/>
        <v>0.18855041283786797</v>
      </c>
      <c r="L65" s="121">
        <f t="shared" si="22"/>
        <v>4.853696232719024E-3</v>
      </c>
      <c r="M65" s="146">
        <f t="shared" si="11"/>
        <v>6.591664220401805E-3</v>
      </c>
      <c r="O65" s="30">
        <v>45017</v>
      </c>
      <c r="P65" s="129">
        <v>30</v>
      </c>
      <c r="Q65" s="129">
        <f t="shared" si="23"/>
        <v>120</v>
      </c>
      <c r="R65" s="132">
        <v>45017</v>
      </c>
      <c r="S65" s="137">
        <f t="shared" si="12"/>
        <v>1</v>
      </c>
    </row>
    <row r="66" spans="1:29" x14ac:dyDescent="0.3">
      <c r="A66" s="109">
        <v>45047</v>
      </c>
      <c r="B66" s="149">
        <v>7045.2743813419866</v>
      </c>
      <c r="C66" s="105">
        <v>1075.8552018972355</v>
      </c>
      <c r="D66" s="105">
        <v>3936.4100527837581</v>
      </c>
      <c r="E66" s="105">
        <v>858.47848539644997</v>
      </c>
      <c r="F66" s="105">
        <v>1140.4340312645431</v>
      </c>
      <c r="G66" s="105">
        <v>34.096610000000005</v>
      </c>
      <c r="H66" s="120">
        <f t="shared" si="19"/>
        <v>0.1527059336037252</v>
      </c>
      <c r="I66" s="62">
        <f t="shared" si="20"/>
        <v>0.55873055323559295</v>
      </c>
      <c r="J66" s="62">
        <f t="shared" si="21"/>
        <v>0.12185167516966552</v>
      </c>
      <c r="K66" s="62">
        <f t="shared" si="22"/>
        <v>0.16187219539451247</v>
      </c>
      <c r="L66" s="121">
        <f t="shared" si="22"/>
        <v>4.8396425965038523E-3</v>
      </c>
      <c r="M66" s="146">
        <f t="shared" si="11"/>
        <v>-1.2623854282973301E-2</v>
      </c>
      <c r="O66" s="30">
        <v>45047</v>
      </c>
      <c r="P66" s="129">
        <v>31</v>
      </c>
      <c r="Q66" s="129">
        <f t="shared" si="23"/>
        <v>151</v>
      </c>
      <c r="R66" s="132">
        <v>45047</v>
      </c>
      <c r="S66" s="137">
        <f t="shared" si="12"/>
        <v>1</v>
      </c>
    </row>
    <row r="67" spans="1:29" x14ac:dyDescent="0.3">
      <c r="A67" s="109">
        <v>45078</v>
      </c>
      <c r="B67" s="149">
        <v>7048.8184014150274</v>
      </c>
      <c r="C67" s="105">
        <v>1643.9317952174872</v>
      </c>
      <c r="D67" s="105">
        <v>3390.9607359864544</v>
      </c>
      <c r="E67" s="105">
        <v>965.69554331132213</v>
      </c>
      <c r="F67" s="105">
        <v>1010.0471968997628</v>
      </c>
      <c r="G67" s="105">
        <v>38.18312999999997</v>
      </c>
      <c r="H67" s="120">
        <f t="shared" si="19"/>
        <v>0.23322090336267895</v>
      </c>
      <c r="I67" s="62">
        <f t="shared" si="20"/>
        <v>0.4810679666971886</v>
      </c>
      <c r="J67" s="62">
        <f t="shared" si="21"/>
        <v>0.1370010529874712</v>
      </c>
      <c r="K67" s="62">
        <f t="shared" si="22"/>
        <v>0.14329312224826207</v>
      </c>
      <c r="L67" s="121">
        <f t="shared" si="22"/>
        <v>5.4169547043990849E-3</v>
      </c>
      <c r="M67" s="146">
        <f t="shared" si="11"/>
        <v>-2.8281420189497641E-3</v>
      </c>
      <c r="O67" s="30">
        <v>45078</v>
      </c>
      <c r="P67" s="129">
        <v>30</v>
      </c>
      <c r="Q67" s="129">
        <f t="shared" si="23"/>
        <v>181</v>
      </c>
      <c r="R67" s="132">
        <v>45078</v>
      </c>
      <c r="S67" s="137">
        <f t="shared" si="12"/>
        <v>1</v>
      </c>
    </row>
    <row r="68" spans="1:29" x14ac:dyDescent="0.3">
      <c r="A68" s="109">
        <v>45108</v>
      </c>
      <c r="B68" s="149">
        <v>7172.4249571975652</v>
      </c>
      <c r="C68" s="105">
        <v>2656.4761817749795</v>
      </c>
      <c r="D68" s="105">
        <v>2657.0677189038324</v>
      </c>
      <c r="E68" s="105">
        <v>740.9070145632702</v>
      </c>
      <c r="F68" s="105">
        <v>1072.9699619554829</v>
      </c>
      <c r="G68" s="105">
        <v>45.004080000000023</v>
      </c>
      <c r="H68" s="120">
        <f t="shared" si="19"/>
        <v>0.3703735065375891</v>
      </c>
      <c r="I68" s="62">
        <f t="shared" si="20"/>
        <v>0.37045598033583488</v>
      </c>
      <c r="J68" s="62">
        <f t="shared" si="21"/>
        <v>0.10329937489548305</v>
      </c>
      <c r="K68" s="62">
        <f t="shared" si="22"/>
        <v>0.14959654069001474</v>
      </c>
      <c r="L68" s="121">
        <f t="shared" si="22"/>
        <v>6.2745975410782376E-3</v>
      </c>
      <c r="M68" s="146">
        <f t="shared" si="11"/>
        <v>-8.1883283463272116E-3</v>
      </c>
      <c r="O68" s="30">
        <v>45108</v>
      </c>
      <c r="P68" s="129">
        <v>31</v>
      </c>
      <c r="Q68" s="129">
        <f t="shared" si="23"/>
        <v>212</v>
      </c>
      <c r="R68" s="132">
        <v>45108</v>
      </c>
      <c r="S68" s="137">
        <f t="shared" si="12"/>
        <v>1</v>
      </c>
    </row>
    <row r="69" spans="1:29" x14ac:dyDescent="0.3">
      <c r="A69" s="109">
        <v>45139</v>
      </c>
      <c r="B69" s="149">
        <v>7114.2186272069348</v>
      </c>
      <c r="C69" s="105">
        <v>2662.0368077219205</v>
      </c>
      <c r="D69" s="105">
        <v>2517.7800168656772</v>
      </c>
      <c r="E69" s="105">
        <v>780.05862372810611</v>
      </c>
      <c r="F69" s="105">
        <v>1120.892228891232</v>
      </c>
      <c r="G69" s="105">
        <v>33.450950000000034</v>
      </c>
      <c r="H69" s="120">
        <f t="shared" si="19"/>
        <v>0.37418540913846565</v>
      </c>
      <c r="I69" s="62">
        <f t="shared" si="20"/>
        <v>0.35390815897011108</v>
      </c>
      <c r="J69" s="62">
        <f t="shared" si="21"/>
        <v>0.10964782846916242</v>
      </c>
      <c r="K69" s="62">
        <f t="shared" si="22"/>
        <v>0.15755661831990928</v>
      </c>
      <c r="L69" s="121">
        <f t="shared" si="22"/>
        <v>4.7019851023517092E-3</v>
      </c>
      <c r="M69" s="146">
        <f t="shared" si="11"/>
        <v>1.0048872029425171E-2</v>
      </c>
      <c r="O69" s="30">
        <v>45139</v>
      </c>
      <c r="P69" s="129">
        <v>31</v>
      </c>
      <c r="Q69" s="129">
        <f t="shared" si="23"/>
        <v>243</v>
      </c>
      <c r="R69" s="132">
        <v>45139</v>
      </c>
      <c r="S69" s="137">
        <f t="shared" si="12"/>
        <v>1</v>
      </c>
    </row>
    <row r="70" spans="1:29" x14ac:dyDescent="0.3">
      <c r="A70" s="109">
        <v>45170</v>
      </c>
      <c r="B70" s="149">
        <v>6835.7016683975389</v>
      </c>
      <c r="C70" s="105">
        <v>2701.5983075928316</v>
      </c>
      <c r="D70" s="105">
        <v>2057.7542768055569</v>
      </c>
      <c r="E70" s="105">
        <v>914.0299548336402</v>
      </c>
      <c r="F70" s="105">
        <v>1126.5675191655089</v>
      </c>
      <c r="G70" s="105">
        <v>35.751610000000028</v>
      </c>
      <c r="H70" s="120">
        <f t="shared" si="19"/>
        <v>0.39521887271393374</v>
      </c>
      <c r="I70" s="62">
        <f t="shared" si="20"/>
        <v>0.3010304393942263</v>
      </c>
      <c r="J70" s="62">
        <f t="shared" si="21"/>
        <v>0.13371413779792879</v>
      </c>
      <c r="K70" s="62">
        <f t="shared" si="22"/>
        <v>0.1648064198550088</v>
      </c>
      <c r="L70" s="121">
        <f t="shared" si="22"/>
        <v>5.2301302389021771E-3</v>
      </c>
      <c r="M70" s="146">
        <f t="shared" si="11"/>
        <v>3.6923689400426785E-2</v>
      </c>
      <c r="O70" s="30">
        <v>45170</v>
      </c>
      <c r="P70" s="129">
        <v>30</v>
      </c>
      <c r="Q70" s="129">
        <f t="shared" si="23"/>
        <v>273</v>
      </c>
      <c r="R70" s="132">
        <v>45170</v>
      </c>
      <c r="S70" s="137">
        <f t="shared" si="12"/>
        <v>1</v>
      </c>
    </row>
    <row r="71" spans="1:29" x14ac:dyDescent="0.3">
      <c r="A71" s="109">
        <v>45200</v>
      </c>
      <c r="B71" s="149">
        <v>6894.6033165039325</v>
      </c>
      <c r="C71" s="105">
        <v>2564.8569097526547</v>
      </c>
      <c r="D71" s="105">
        <v>1852.8167281132016</v>
      </c>
      <c r="E71" s="105">
        <v>965.10623092185085</v>
      </c>
      <c r="F71" s="105">
        <v>1473.9611777162265</v>
      </c>
      <c r="G71" s="105">
        <v>37.862269999999995</v>
      </c>
      <c r="H71" s="120">
        <f t="shared" si="19"/>
        <v>0.37200935166393656</v>
      </c>
      <c r="I71" s="62">
        <f t="shared" si="20"/>
        <v>0.26873434816445901</v>
      </c>
      <c r="J71" s="62">
        <f t="shared" si="21"/>
        <v>0.13997995049427009</v>
      </c>
      <c r="K71" s="62">
        <f t="shared" si="22"/>
        <v>0.21378476905088029</v>
      </c>
      <c r="L71" s="121">
        <f t="shared" si="22"/>
        <v>5.4915806264542177E-3</v>
      </c>
      <c r="M71" s="146">
        <f t="shared" si="11"/>
        <v>1.5129647410863756E-2</v>
      </c>
      <c r="O71" s="30">
        <v>45200</v>
      </c>
      <c r="P71" s="129">
        <v>31</v>
      </c>
      <c r="Q71" s="129">
        <f t="shared" si="23"/>
        <v>304</v>
      </c>
      <c r="R71" s="132">
        <v>45200</v>
      </c>
      <c r="S71" s="137">
        <f t="shared" si="12"/>
        <v>1</v>
      </c>
    </row>
    <row r="72" spans="1:29" x14ac:dyDescent="0.3">
      <c r="A72" s="109">
        <v>45231</v>
      </c>
      <c r="B72" s="149">
        <v>6802.9972376579035</v>
      </c>
      <c r="C72" s="105">
        <v>2754.0530553194535</v>
      </c>
      <c r="D72" s="105">
        <v>1624.0168685389403</v>
      </c>
      <c r="E72" s="105">
        <v>866.22781795892752</v>
      </c>
      <c r="F72" s="105">
        <v>1516.796995840582</v>
      </c>
      <c r="G72" s="105">
        <v>41.902500000000082</v>
      </c>
      <c r="H72" s="120">
        <f t="shared" si="19"/>
        <v>0.40482936551472171</v>
      </c>
      <c r="I72" s="62">
        <f t="shared" si="20"/>
        <v>0.2387207890588601</v>
      </c>
      <c r="J72" s="62">
        <f t="shared" si="21"/>
        <v>0.12733032040112183</v>
      </c>
      <c r="K72" s="62">
        <f t="shared" si="22"/>
        <v>0.22296010756029294</v>
      </c>
      <c r="L72" s="121">
        <f t="shared" si="22"/>
        <v>6.1594174650034155E-3</v>
      </c>
      <c r="M72" s="146">
        <f t="shared" si="11"/>
        <v>1.0458141108677932E-3</v>
      </c>
      <c r="O72" s="30">
        <v>45231</v>
      </c>
      <c r="P72" s="129">
        <v>30</v>
      </c>
      <c r="Q72" s="129">
        <f t="shared" si="23"/>
        <v>334</v>
      </c>
      <c r="R72" s="132">
        <v>45231</v>
      </c>
      <c r="S72" s="137">
        <f t="shared" si="12"/>
        <v>1</v>
      </c>
    </row>
    <row r="73" spans="1:29" ht="15" thickBot="1" x14ac:dyDescent="0.35">
      <c r="A73" s="111">
        <v>45261</v>
      </c>
      <c r="B73" s="150">
        <v>7209.0919490152273</v>
      </c>
      <c r="C73" s="112">
        <v>2719.1567048161542</v>
      </c>
      <c r="D73" s="112">
        <v>1856.9470417430496</v>
      </c>
      <c r="E73" s="112">
        <v>854.79478555247317</v>
      </c>
      <c r="F73" s="112">
        <v>1737.4576469035505</v>
      </c>
      <c r="G73" s="112">
        <v>40.735770000000009</v>
      </c>
      <c r="H73" s="122">
        <f t="shared" si="19"/>
        <v>0.37718435609461121</v>
      </c>
      <c r="I73" s="116">
        <f t="shared" si="20"/>
        <v>0.25758404177334865</v>
      </c>
      <c r="J73" s="116">
        <f t="shared" si="21"/>
        <v>0.11857176903801864</v>
      </c>
      <c r="K73" s="116">
        <f t="shared" si="22"/>
        <v>0.24100922268592923</v>
      </c>
      <c r="L73" s="123">
        <f t="shared" si="22"/>
        <v>5.6506104080923224E-3</v>
      </c>
      <c r="M73" s="147">
        <f t="shared" si="11"/>
        <v>-7.3446795593329339E-3</v>
      </c>
      <c r="O73" s="30">
        <v>45261</v>
      </c>
      <c r="P73" s="129">
        <v>31</v>
      </c>
      <c r="Q73" s="129">
        <f t="shared" si="23"/>
        <v>365</v>
      </c>
      <c r="R73" s="134">
        <v>45261</v>
      </c>
      <c r="S73" s="138">
        <f t="shared" si="12"/>
        <v>1</v>
      </c>
    </row>
    <row r="74" spans="1:29" x14ac:dyDescent="0.3">
      <c r="A74" s="106">
        <v>45292</v>
      </c>
      <c r="B74" s="149">
        <v>7383.0353789509463</v>
      </c>
      <c r="C74" s="105">
        <v>2465.1163543571479</v>
      </c>
      <c r="D74" s="105">
        <v>2074.1079993103936</v>
      </c>
      <c r="E74" s="105">
        <v>898.7471815603617</v>
      </c>
      <c r="F74" s="105">
        <v>1905.2860337230429</v>
      </c>
      <c r="G74" s="105">
        <v>39.777809999999938</v>
      </c>
      <c r="H74" s="118">
        <f t="shared" ref="H74:H109" si="24">C74/$B74</f>
        <v>0.33388927830214671</v>
      </c>
      <c r="I74" s="115">
        <f t="shared" ref="I74:I109" si="25">D74/$B74</f>
        <v>0.28092889886775851</v>
      </c>
      <c r="J74" s="115">
        <f t="shared" ref="J74:J109" si="26">E74/$B74</f>
        <v>0.12173139304231052</v>
      </c>
      <c r="K74" s="115">
        <f t="shared" ref="K74:K109" si="27">F74/$B74</f>
        <v>0.25806269859616526</v>
      </c>
      <c r="L74" s="119">
        <f t="shared" ref="L74:L109" si="28">G74/$B74</f>
        <v>5.387731191618908E-3</v>
      </c>
      <c r="M74" s="145">
        <f t="shared" si="11"/>
        <v>4.3372282025509801E-2</v>
      </c>
      <c r="O74" s="30">
        <v>45292</v>
      </c>
      <c r="P74" s="129">
        <v>31</v>
      </c>
      <c r="Q74" s="129">
        <f>P74</f>
        <v>31</v>
      </c>
      <c r="R74" s="130">
        <v>45292</v>
      </c>
      <c r="S74" s="136">
        <f t="shared" si="12"/>
        <v>1</v>
      </c>
    </row>
    <row r="75" spans="1:29" x14ac:dyDescent="0.3">
      <c r="A75" s="109">
        <v>45323</v>
      </c>
      <c r="B75" s="149">
        <v>7043.7890077491529</v>
      </c>
      <c r="C75" s="105">
        <v>1925.8441128616059</v>
      </c>
      <c r="D75" s="105">
        <v>2707.2040058903799</v>
      </c>
      <c r="E75" s="105">
        <v>689.1140493833683</v>
      </c>
      <c r="F75" s="105">
        <v>1688.8598096137991</v>
      </c>
      <c r="G75" s="105">
        <v>32.767030000000013</v>
      </c>
      <c r="H75" s="120">
        <f t="shared" si="24"/>
        <v>0.27341024990142493</v>
      </c>
      <c r="I75" s="62">
        <f t="shared" si="25"/>
        <v>0.38433916787003086</v>
      </c>
      <c r="J75" s="62">
        <f t="shared" si="26"/>
        <v>9.7832863622866403E-2</v>
      </c>
      <c r="K75" s="62">
        <f t="shared" si="27"/>
        <v>0.239765814642633</v>
      </c>
      <c r="L75" s="121">
        <f t="shared" si="28"/>
        <v>4.6519039630448468E-3</v>
      </c>
      <c r="M75" s="146">
        <f t="shared" si="11"/>
        <v>9.8345931347513238E-2</v>
      </c>
      <c r="O75" s="30">
        <v>45323</v>
      </c>
      <c r="P75" s="129">
        <v>29</v>
      </c>
      <c r="Q75" s="129">
        <f t="shared" ref="Q75:Q85" si="29">Q74+P75</f>
        <v>60</v>
      </c>
      <c r="R75" s="132">
        <v>45323</v>
      </c>
      <c r="S75" s="137">
        <f t="shared" si="12"/>
        <v>1.0169491525423728</v>
      </c>
    </row>
    <row r="76" spans="1:29" x14ac:dyDescent="0.3">
      <c r="A76" s="109">
        <v>45352</v>
      </c>
      <c r="B76" s="149">
        <v>7306.4208965916096</v>
      </c>
      <c r="C76" s="105">
        <v>1713.03714280177</v>
      </c>
      <c r="D76" s="105">
        <v>2925.9720459745531</v>
      </c>
      <c r="E76" s="105">
        <v>902.92993784022588</v>
      </c>
      <c r="F76" s="105">
        <v>1730.4993399750615</v>
      </c>
      <c r="G76" s="105">
        <v>33.982430000000036</v>
      </c>
      <c r="H76" s="120">
        <f t="shared" si="24"/>
        <v>0.23445640034245616</v>
      </c>
      <c r="I76" s="62">
        <f t="shared" si="25"/>
        <v>0.40046584879054764</v>
      </c>
      <c r="J76" s="62">
        <f t="shared" si="26"/>
        <v>0.12358033442358021</v>
      </c>
      <c r="K76" s="62">
        <f t="shared" si="27"/>
        <v>0.23684637998097352</v>
      </c>
      <c r="L76" s="121">
        <f t="shared" si="28"/>
        <v>4.6510364624425876E-3</v>
      </c>
      <c r="M76" s="146">
        <f t="shared" si="11"/>
        <v>1.8208993502312865E-2</v>
      </c>
      <c r="O76" s="30">
        <v>45352</v>
      </c>
      <c r="P76" s="129">
        <v>31</v>
      </c>
      <c r="Q76" s="129">
        <f t="shared" si="29"/>
        <v>91</v>
      </c>
      <c r="R76" s="132">
        <v>45352</v>
      </c>
      <c r="S76" s="137">
        <f t="shared" si="12"/>
        <v>1.0111111111111111</v>
      </c>
      <c r="AB76" s="117" t="s">
        <v>1023</v>
      </c>
      <c r="AC76" t="s">
        <v>46</v>
      </c>
    </row>
    <row r="77" spans="1:29" x14ac:dyDescent="0.3">
      <c r="A77" s="109">
        <v>45383</v>
      </c>
      <c r="B77" s="149">
        <v>6819.892182939323</v>
      </c>
      <c r="C77" s="105">
        <v>1330.5102108277342</v>
      </c>
      <c r="D77" s="105">
        <v>3242.766170017173</v>
      </c>
      <c r="E77" s="105">
        <v>787.3380644212657</v>
      </c>
      <c r="F77" s="105">
        <v>1427.5829076731497</v>
      </c>
      <c r="G77" s="105">
        <v>31.694830000000032</v>
      </c>
      <c r="H77" s="120">
        <f t="shared" si="24"/>
        <v>0.19509255793752067</v>
      </c>
      <c r="I77" s="62">
        <f t="shared" si="25"/>
        <v>0.47548642750237213</v>
      </c>
      <c r="J77" s="62">
        <f t="shared" si="26"/>
        <v>0.11544728909217578</v>
      </c>
      <c r="K77" s="62">
        <f t="shared" si="27"/>
        <v>0.20932631622013004</v>
      </c>
      <c r="L77" s="121">
        <f t="shared" si="28"/>
        <v>4.6474092478013037E-3</v>
      </c>
      <c r="M77" s="146">
        <f t="shared" si="11"/>
        <v>3.244915077557553E-2</v>
      </c>
      <c r="O77" s="30">
        <v>45383</v>
      </c>
      <c r="P77" s="129">
        <v>30</v>
      </c>
      <c r="Q77" s="129">
        <f t="shared" si="29"/>
        <v>121</v>
      </c>
      <c r="R77" s="132">
        <v>45383</v>
      </c>
      <c r="S77" s="137">
        <f t="shared" si="12"/>
        <v>1.0083333333333333</v>
      </c>
      <c r="AB77" s="30" t="s">
        <v>12</v>
      </c>
      <c r="AC77" s="62">
        <v>0.97</v>
      </c>
    </row>
    <row r="78" spans="1:29" x14ac:dyDescent="0.3">
      <c r="A78" s="109">
        <v>45413</v>
      </c>
      <c r="B78" s="149">
        <v>7540.4507235726351</v>
      </c>
      <c r="C78" s="105">
        <v>1777.4164040866108</v>
      </c>
      <c r="D78" s="105">
        <v>3591.7236265450938</v>
      </c>
      <c r="E78" s="105">
        <v>855.33728197960397</v>
      </c>
      <c r="F78" s="105">
        <v>1286.2200109613266</v>
      </c>
      <c r="G78" s="105">
        <v>29.753399999999989</v>
      </c>
      <c r="H78" s="120">
        <f t="shared" si="24"/>
        <v>0.23571752793637754</v>
      </c>
      <c r="I78" s="62">
        <f t="shared" si="25"/>
        <v>0.47632744489885742</v>
      </c>
      <c r="J78" s="62">
        <f t="shared" si="26"/>
        <v>0.11343317705209387</v>
      </c>
      <c r="K78" s="62">
        <f t="shared" si="27"/>
        <v>0.17057601171510883</v>
      </c>
      <c r="L78" s="121">
        <f t="shared" si="28"/>
        <v>3.9458383975623868E-3</v>
      </c>
      <c r="M78" s="146">
        <f t="shared" ref="M78:M109" si="30">B78*S78/B66-1</f>
        <v>7.7372870449592845E-2</v>
      </c>
      <c r="O78" s="30">
        <v>45413</v>
      </c>
      <c r="P78" s="129">
        <v>31</v>
      </c>
      <c r="Q78" s="129">
        <f t="shared" si="29"/>
        <v>152</v>
      </c>
      <c r="R78" s="132">
        <v>45413</v>
      </c>
      <c r="S78" s="137">
        <f t="shared" ref="S78:S85" si="31">Q78/Q66</f>
        <v>1.0066225165562914</v>
      </c>
      <c r="AB78" s="30" t="s">
        <v>13</v>
      </c>
      <c r="AC78" s="62">
        <v>0.97</v>
      </c>
    </row>
    <row r="79" spans="1:29" x14ac:dyDescent="0.3">
      <c r="A79" s="109">
        <v>45444</v>
      </c>
      <c r="B79" s="149">
        <v>7233.7202121</v>
      </c>
      <c r="C79" s="105">
        <v>2556.7490299999999</v>
      </c>
      <c r="D79" s="105">
        <v>2554.3545800000002</v>
      </c>
      <c r="E79" s="105">
        <v>990.94183810000004</v>
      </c>
      <c r="F79" s="105">
        <v>1104.211734</v>
      </c>
      <c r="G79" s="105">
        <v>26.889579999999999</v>
      </c>
      <c r="H79" s="120">
        <f t="shared" si="24"/>
        <v>0.35344870343800006</v>
      </c>
      <c r="I79" s="62">
        <f t="shared" si="25"/>
        <v>0.35311769118845321</v>
      </c>
      <c r="J79" s="62">
        <f t="shared" si="26"/>
        <v>0.13698924053524081</v>
      </c>
      <c r="K79" s="62">
        <f t="shared" si="27"/>
        <v>0.15264783563967005</v>
      </c>
      <c r="L79" s="121">
        <f t="shared" si="28"/>
        <v>3.7172546368355827E-3</v>
      </c>
      <c r="M79" s="146">
        <f t="shared" si="30"/>
        <v>3.1901391540894108E-2</v>
      </c>
      <c r="O79" s="30">
        <v>45444</v>
      </c>
      <c r="P79" s="129">
        <v>30</v>
      </c>
      <c r="Q79" s="129">
        <f t="shared" si="29"/>
        <v>182</v>
      </c>
      <c r="R79" s="132">
        <v>45444</v>
      </c>
      <c r="S79" s="137">
        <f t="shared" si="31"/>
        <v>1.0055248618784531</v>
      </c>
      <c r="AB79" s="30" t="s">
        <v>14</v>
      </c>
      <c r="AC79" s="62">
        <v>0.97</v>
      </c>
    </row>
    <row r="80" spans="1:29" x14ac:dyDescent="0.3">
      <c r="A80" s="109">
        <v>45474</v>
      </c>
      <c r="B80" s="149">
        <v>7340.2846469701517</v>
      </c>
      <c r="C80" s="105">
        <v>2532.3383865752476</v>
      </c>
      <c r="D80" s="105">
        <v>2447.9522548304071</v>
      </c>
      <c r="E80" s="105">
        <v>1022.5026453227058</v>
      </c>
      <c r="F80" s="105">
        <v>1310.6370602417924</v>
      </c>
      <c r="G80" s="105">
        <v>26.854300000000006</v>
      </c>
      <c r="H80" s="120">
        <f t="shared" si="24"/>
        <v>0.34499185091146573</v>
      </c>
      <c r="I80" s="62">
        <f t="shared" si="25"/>
        <v>0.33349554854672403</v>
      </c>
      <c r="J80" s="62">
        <f t="shared" si="26"/>
        <v>0.13930013541705963</v>
      </c>
      <c r="K80" s="62">
        <f t="shared" si="27"/>
        <v>0.17855398302336734</v>
      </c>
      <c r="L80" s="121">
        <f t="shared" si="28"/>
        <v>3.6584821013834457E-3</v>
      </c>
      <c r="M80" s="146">
        <f t="shared" si="30"/>
        <v>2.8230852907455528E-2</v>
      </c>
      <c r="O80" s="30">
        <v>45474</v>
      </c>
      <c r="P80" s="129">
        <v>31</v>
      </c>
      <c r="Q80" s="129">
        <f t="shared" si="29"/>
        <v>213</v>
      </c>
      <c r="R80" s="132">
        <v>45474</v>
      </c>
      <c r="S80" s="137">
        <f t="shared" si="31"/>
        <v>1.0047169811320755</v>
      </c>
      <c r="AB80" s="30" t="s">
        <v>15</v>
      </c>
      <c r="AC80" s="62">
        <v>0.97</v>
      </c>
    </row>
    <row r="81" spans="1:29" x14ac:dyDescent="0.3">
      <c r="A81" s="109">
        <v>45505</v>
      </c>
      <c r="B81" s="149">
        <v>7156.7343977928276</v>
      </c>
      <c r="C81" s="105">
        <v>2418.4312327768166</v>
      </c>
      <c r="D81" s="105">
        <v>2345.483455303392</v>
      </c>
      <c r="E81" s="105">
        <v>988.61612087541403</v>
      </c>
      <c r="F81" s="105">
        <v>1381.8748388372048</v>
      </c>
      <c r="G81" s="105">
        <v>22.328749999999975</v>
      </c>
      <c r="H81" s="120">
        <f t="shared" si="24"/>
        <v>0.33792384883288007</v>
      </c>
      <c r="I81" s="62">
        <f t="shared" si="25"/>
        <v>0.32773096288535603</v>
      </c>
      <c r="J81" s="62">
        <f t="shared" si="26"/>
        <v>0.13813788048083889</v>
      </c>
      <c r="K81" s="62">
        <f t="shared" si="27"/>
        <v>0.1930873443149409</v>
      </c>
      <c r="L81" s="121">
        <f t="shared" si="28"/>
        <v>3.1199634859840923E-3</v>
      </c>
      <c r="M81" s="146">
        <f t="shared" si="30"/>
        <v>1.0115988310309909E-2</v>
      </c>
      <c r="O81" s="30">
        <v>45505</v>
      </c>
      <c r="P81" s="129">
        <v>31</v>
      </c>
      <c r="Q81" s="129">
        <f t="shared" si="29"/>
        <v>244</v>
      </c>
      <c r="R81" s="132">
        <v>45505</v>
      </c>
      <c r="S81" s="137">
        <f t="shared" si="31"/>
        <v>1.0041152263374487</v>
      </c>
      <c r="AB81" s="30" t="s">
        <v>16</v>
      </c>
      <c r="AC81" s="62">
        <v>0.97</v>
      </c>
    </row>
    <row r="82" spans="1:29" x14ac:dyDescent="0.3">
      <c r="A82" s="109">
        <v>45536</v>
      </c>
      <c r="B82" s="149">
        <v>6684.8953310531497</v>
      </c>
      <c r="C82" s="105">
        <v>2148.9624413166011</v>
      </c>
      <c r="D82" s="105">
        <v>1871.288552478454</v>
      </c>
      <c r="E82" s="105">
        <v>1102.3867961110298</v>
      </c>
      <c r="F82" s="105">
        <v>1544.225901147064</v>
      </c>
      <c r="G82" s="105">
        <v>18.031639999999992</v>
      </c>
      <c r="H82" s="120">
        <f t="shared" si="24"/>
        <v>0.3214653835093107</v>
      </c>
      <c r="I82" s="62">
        <f t="shared" si="25"/>
        <v>0.27992787617568399</v>
      </c>
      <c r="J82" s="62">
        <f t="shared" si="26"/>
        <v>0.16490711395137997</v>
      </c>
      <c r="K82" s="62">
        <f t="shared" si="27"/>
        <v>0.23100225578308106</v>
      </c>
      <c r="L82" s="121">
        <f t="shared" si="28"/>
        <v>2.6973705805441919E-3</v>
      </c>
      <c r="M82" s="146">
        <f t="shared" si="30"/>
        <v>-1.8479381837849806E-2</v>
      </c>
      <c r="O82" s="30">
        <v>45536</v>
      </c>
      <c r="P82" s="129">
        <v>30</v>
      </c>
      <c r="Q82" s="129">
        <f t="shared" si="29"/>
        <v>274</v>
      </c>
      <c r="R82" s="132">
        <v>45536</v>
      </c>
      <c r="S82" s="137">
        <f t="shared" si="31"/>
        <v>1.0036630036630036</v>
      </c>
      <c r="AB82" s="30" t="s">
        <v>17</v>
      </c>
      <c r="AC82" s="62">
        <v>0.97</v>
      </c>
    </row>
    <row r="83" spans="1:29" x14ac:dyDescent="0.3">
      <c r="A83" s="109">
        <v>45566</v>
      </c>
      <c r="B83" s="149">
        <v>6871.7857845246108</v>
      </c>
      <c r="C83" s="105">
        <v>2821.4140359290832</v>
      </c>
      <c r="D83" s="105">
        <v>1603.1475559905875</v>
      </c>
      <c r="E83" s="105">
        <v>874.93457670907571</v>
      </c>
      <c r="F83" s="105">
        <v>1555.3092158958639</v>
      </c>
      <c r="G83" s="105">
        <v>16.980399999999996</v>
      </c>
      <c r="H83" s="120">
        <f t="shared" si="24"/>
        <v>0.41057945116434796</v>
      </c>
      <c r="I83" s="62">
        <f t="shared" si="25"/>
        <v>0.23329416926832988</v>
      </c>
      <c r="J83" s="62">
        <f t="shared" si="26"/>
        <v>0.12732273737045829</v>
      </c>
      <c r="K83" s="62">
        <f t="shared" si="27"/>
        <v>0.22633261057095946</v>
      </c>
      <c r="L83" s="121">
        <f t="shared" si="28"/>
        <v>2.4710316259043135E-3</v>
      </c>
      <c r="M83" s="146">
        <f t="shared" si="30"/>
        <v>-3.0889881233009397E-5</v>
      </c>
      <c r="O83" s="30">
        <v>45566</v>
      </c>
      <c r="P83" s="129">
        <v>31</v>
      </c>
      <c r="Q83" s="129">
        <f t="shared" si="29"/>
        <v>305</v>
      </c>
      <c r="R83" s="132">
        <v>45566</v>
      </c>
      <c r="S83" s="137">
        <f t="shared" si="31"/>
        <v>1.0032894736842106</v>
      </c>
      <c r="AB83" s="30" t="s">
        <v>18</v>
      </c>
      <c r="AC83" s="62">
        <v>0.97</v>
      </c>
    </row>
    <row r="84" spans="1:29" x14ac:dyDescent="0.3">
      <c r="A84" s="109">
        <v>45597</v>
      </c>
      <c r="B84" s="149">
        <v>6796.8478887671899</v>
      </c>
      <c r="C84" s="105">
        <v>2859.2469527358248</v>
      </c>
      <c r="D84" s="105">
        <v>1355.324081696655</v>
      </c>
      <c r="E84" s="105">
        <v>928.40064384954769</v>
      </c>
      <c r="F84" s="105">
        <v>1639.2258104851612</v>
      </c>
      <c r="G84" s="105">
        <v>14.650400000000003</v>
      </c>
      <c r="H84" s="120">
        <f t="shared" si="24"/>
        <v>0.4206724940043397</v>
      </c>
      <c r="I84" s="62">
        <f t="shared" si="25"/>
        <v>0.199404798206023</v>
      </c>
      <c r="J84" s="62">
        <f t="shared" si="26"/>
        <v>0.13659282347393251</v>
      </c>
      <c r="K84" s="62">
        <f t="shared" si="27"/>
        <v>0.24117441456858665</v>
      </c>
      <c r="L84" s="121">
        <f t="shared" si="28"/>
        <v>2.1554697471179228E-3</v>
      </c>
      <c r="M84" s="146">
        <f t="shared" si="30"/>
        <v>2.0873880425857916E-3</v>
      </c>
      <c r="O84" s="30">
        <v>45597</v>
      </c>
      <c r="P84" s="129">
        <v>30</v>
      </c>
      <c r="Q84" s="129">
        <f t="shared" si="29"/>
        <v>335</v>
      </c>
      <c r="R84" s="132">
        <v>45597</v>
      </c>
      <c r="S84" s="137">
        <f t="shared" si="31"/>
        <v>1.0029940119760479</v>
      </c>
      <c r="AB84" s="30" t="s">
        <v>19</v>
      </c>
      <c r="AC84" s="62">
        <v>0.97</v>
      </c>
    </row>
    <row r="85" spans="1:29" ht="15" thickBot="1" x14ac:dyDescent="0.35">
      <c r="A85" s="111">
        <v>45627</v>
      </c>
      <c r="B85" s="150">
        <v>7341.1120095142815</v>
      </c>
      <c r="C85" s="112">
        <v>2525.4752889302222</v>
      </c>
      <c r="D85" s="112">
        <v>1718.380153369252</v>
      </c>
      <c r="E85" s="112">
        <v>1044.3243448345008</v>
      </c>
      <c r="F85" s="112">
        <v>2038.2147823803059</v>
      </c>
      <c r="G85" s="112">
        <v>14.717439999999996</v>
      </c>
      <c r="H85" s="122">
        <f t="shared" si="24"/>
        <v>0.34401808413454765</v>
      </c>
      <c r="I85" s="116">
        <f t="shared" si="25"/>
        <v>0.2340762749760778</v>
      </c>
      <c r="J85" s="116">
        <f t="shared" si="26"/>
        <v>0.14225696917320263</v>
      </c>
      <c r="K85" s="116">
        <f t="shared" si="27"/>
        <v>0.27764387462535972</v>
      </c>
      <c r="L85" s="123">
        <f t="shared" si="28"/>
        <v>2.0047970908120996E-3</v>
      </c>
      <c r="M85" s="147">
        <f t="shared" si="30"/>
        <v>2.1102893015859214E-2</v>
      </c>
      <c r="O85" s="30">
        <v>45627</v>
      </c>
      <c r="P85" s="129">
        <v>31</v>
      </c>
      <c r="Q85" s="129">
        <f t="shared" si="29"/>
        <v>366</v>
      </c>
      <c r="R85" s="134">
        <v>45627</v>
      </c>
      <c r="S85" s="138">
        <f t="shared" si="31"/>
        <v>1.0027397260273974</v>
      </c>
      <c r="AB85" s="30" t="s">
        <v>20</v>
      </c>
      <c r="AC85" s="62">
        <v>0.97</v>
      </c>
    </row>
    <row r="86" spans="1:29" x14ac:dyDescent="0.3">
      <c r="A86" s="222"/>
      <c r="B86" s="223"/>
      <c r="C86" s="224"/>
      <c r="D86" s="224"/>
      <c r="E86" s="224"/>
      <c r="F86" s="224"/>
      <c r="G86" s="224"/>
      <c r="H86" s="221"/>
      <c r="I86" s="221"/>
      <c r="J86" s="221"/>
      <c r="K86" s="221"/>
      <c r="L86" s="221"/>
      <c r="M86" s="225"/>
      <c r="N86" s="224"/>
      <c r="O86" s="222"/>
      <c r="P86" s="226"/>
      <c r="Q86" s="226"/>
      <c r="R86" s="222"/>
      <c r="S86" s="227"/>
      <c r="AB86" s="30" t="s">
        <v>21</v>
      </c>
      <c r="AC86" s="62">
        <v>0.97</v>
      </c>
    </row>
    <row r="87" spans="1:29" x14ac:dyDescent="0.3">
      <c r="A87" s="222"/>
      <c r="B87" s="223"/>
      <c r="C87" s="224"/>
      <c r="D87" s="224"/>
      <c r="E87" s="224"/>
      <c r="F87" s="224"/>
      <c r="G87" s="224"/>
      <c r="H87" s="221"/>
      <c r="I87" s="221"/>
      <c r="J87" s="221"/>
      <c r="K87" s="221"/>
      <c r="L87" s="221"/>
      <c r="M87" s="225"/>
      <c r="N87" s="224"/>
      <c r="O87" s="222"/>
      <c r="P87" s="226"/>
      <c r="Q87" s="226"/>
      <c r="R87" s="222"/>
      <c r="S87" s="227"/>
      <c r="AB87" s="30" t="s">
        <v>22</v>
      </c>
      <c r="AC87" s="62">
        <v>0.97</v>
      </c>
    </row>
    <row r="88" spans="1:29" x14ac:dyDescent="0.3">
      <c r="A88" s="222"/>
      <c r="B88" s="223"/>
      <c r="C88" s="224"/>
      <c r="D88" s="224"/>
      <c r="E88" s="224"/>
      <c r="F88" s="224"/>
      <c r="G88" s="224"/>
      <c r="H88" s="221"/>
      <c r="I88" s="221"/>
      <c r="J88" s="221"/>
      <c r="K88" s="221"/>
      <c r="L88" s="221"/>
      <c r="M88" s="225"/>
      <c r="N88" s="224"/>
      <c r="O88" s="222"/>
      <c r="P88" s="226"/>
      <c r="Q88" s="226"/>
      <c r="R88" s="222"/>
      <c r="S88" s="227"/>
      <c r="AB88" s="30" t="s">
        <v>23</v>
      </c>
      <c r="AC88" s="62">
        <v>0.97</v>
      </c>
    </row>
    <row r="89" spans="1:29" x14ac:dyDescent="0.3">
      <c r="A89" s="222"/>
      <c r="B89" s="223"/>
      <c r="C89" s="224"/>
      <c r="D89" s="224"/>
      <c r="E89" s="224"/>
      <c r="F89" s="224"/>
      <c r="G89" s="224"/>
      <c r="H89" s="221"/>
      <c r="I89" s="221"/>
      <c r="J89" s="221"/>
      <c r="K89" s="221"/>
      <c r="L89" s="221"/>
      <c r="M89" s="225"/>
      <c r="N89" s="224"/>
      <c r="O89" s="222"/>
      <c r="P89" s="226"/>
      <c r="Q89" s="226"/>
      <c r="R89" s="222"/>
      <c r="S89" s="227"/>
    </row>
    <row r="90" spans="1:29" x14ac:dyDescent="0.3">
      <c r="A90" s="222"/>
      <c r="B90" s="223"/>
      <c r="C90" s="224"/>
      <c r="D90" s="224"/>
      <c r="E90" s="224"/>
      <c r="F90" s="224"/>
      <c r="G90" s="224"/>
      <c r="H90" s="221"/>
      <c r="I90" s="221"/>
      <c r="J90" s="221"/>
      <c r="K90" s="221"/>
      <c r="L90" s="221"/>
      <c r="M90" s="225"/>
      <c r="N90" s="224"/>
      <c r="O90" s="222"/>
      <c r="P90" s="226"/>
      <c r="Q90" s="226"/>
      <c r="R90" s="222"/>
      <c r="S90" s="227"/>
    </row>
    <row r="91" spans="1:29" x14ac:dyDescent="0.3">
      <c r="A91" s="222"/>
      <c r="B91" s="223"/>
      <c r="C91" s="224"/>
      <c r="D91" s="224"/>
      <c r="E91" s="224"/>
      <c r="F91" s="224"/>
      <c r="G91" s="224"/>
      <c r="H91" s="221"/>
      <c r="I91" s="221"/>
      <c r="J91" s="221"/>
      <c r="K91" s="221"/>
      <c r="L91" s="221"/>
      <c r="M91" s="225"/>
      <c r="N91" s="224"/>
      <c r="O91" s="222"/>
      <c r="P91" s="226"/>
      <c r="Q91" s="226"/>
      <c r="R91" s="222"/>
      <c r="S91" s="227"/>
    </row>
    <row r="92" spans="1:29" x14ac:dyDescent="0.3">
      <c r="A92" s="222"/>
      <c r="B92" s="223"/>
      <c r="C92" s="224"/>
      <c r="D92" s="224"/>
      <c r="E92" s="224"/>
      <c r="F92" s="224"/>
      <c r="G92" s="224"/>
      <c r="H92" s="221"/>
      <c r="I92" s="221"/>
      <c r="J92" s="221"/>
      <c r="K92" s="221"/>
      <c r="L92" s="221"/>
      <c r="M92" s="225"/>
      <c r="N92" s="224"/>
      <c r="O92" s="222"/>
      <c r="P92" s="226"/>
      <c r="Q92" s="226"/>
      <c r="R92" s="222"/>
      <c r="S92" s="227"/>
    </row>
    <row r="93" spans="1:29" x14ac:dyDescent="0.3">
      <c r="A93" s="222"/>
      <c r="B93" s="223"/>
      <c r="C93" s="224"/>
      <c r="D93" s="224"/>
      <c r="E93" s="224"/>
      <c r="F93" s="224"/>
      <c r="G93" s="224"/>
      <c r="H93" s="221"/>
      <c r="I93" s="221"/>
      <c r="J93" s="221"/>
      <c r="K93" s="221"/>
      <c r="L93" s="221"/>
      <c r="M93" s="225"/>
      <c r="N93" s="224"/>
      <c r="O93" s="222"/>
      <c r="P93" s="226"/>
      <c r="Q93" s="226"/>
      <c r="R93" s="222"/>
      <c r="S93" s="227"/>
    </row>
    <row r="94" spans="1:29" x14ac:dyDescent="0.3">
      <c r="A94" s="222"/>
      <c r="B94" s="223"/>
      <c r="C94" s="224"/>
      <c r="D94" s="224"/>
      <c r="E94" s="224"/>
      <c r="F94" s="224"/>
      <c r="G94" s="224"/>
      <c r="H94" s="221"/>
      <c r="I94" s="221"/>
      <c r="J94" s="221"/>
      <c r="K94" s="221"/>
      <c r="L94" s="221"/>
      <c r="M94" s="225"/>
      <c r="N94" s="224"/>
      <c r="O94" s="222"/>
      <c r="P94" s="226"/>
      <c r="Q94" s="226"/>
      <c r="R94" s="222"/>
      <c r="S94" s="227"/>
    </row>
    <row r="95" spans="1:29" x14ac:dyDescent="0.3">
      <c r="A95" s="222"/>
      <c r="B95" s="223"/>
      <c r="C95" s="224"/>
      <c r="D95" s="224"/>
      <c r="E95" s="224"/>
      <c r="F95" s="224"/>
      <c r="G95" s="224"/>
      <c r="H95" s="221"/>
      <c r="I95" s="221"/>
      <c r="J95" s="221"/>
      <c r="K95" s="221"/>
      <c r="L95" s="221"/>
      <c r="M95" s="225"/>
      <c r="N95" s="224"/>
      <c r="O95" s="222"/>
      <c r="P95" s="226"/>
      <c r="Q95" s="226"/>
      <c r="R95" s="222"/>
      <c r="S95" s="227"/>
    </row>
    <row r="96" spans="1:29" x14ac:dyDescent="0.3">
      <c r="A96" s="222"/>
      <c r="B96" s="223"/>
      <c r="C96" s="224"/>
      <c r="D96" s="224"/>
      <c r="E96" s="224"/>
      <c r="F96" s="224"/>
      <c r="G96" s="224"/>
      <c r="H96" s="221"/>
      <c r="I96" s="221"/>
      <c r="J96" s="221"/>
      <c r="K96" s="221"/>
      <c r="L96" s="221"/>
      <c r="M96" s="225"/>
      <c r="N96" s="224"/>
      <c r="O96" s="222"/>
      <c r="P96" s="226"/>
      <c r="Q96" s="226"/>
      <c r="R96" s="222"/>
      <c r="S96" s="227"/>
    </row>
    <row r="97" spans="1:19" x14ac:dyDescent="0.3">
      <c r="A97" s="222"/>
      <c r="B97" s="223"/>
      <c r="C97" s="224"/>
      <c r="D97" s="224"/>
      <c r="E97" s="224"/>
      <c r="F97" s="224"/>
      <c r="G97" s="224"/>
      <c r="H97" s="221"/>
      <c r="I97" s="221"/>
      <c r="J97" s="221"/>
      <c r="K97" s="221"/>
      <c r="L97" s="221"/>
      <c r="M97" s="225"/>
      <c r="N97" s="224"/>
      <c r="O97" s="222"/>
      <c r="P97" s="226"/>
      <c r="Q97" s="226"/>
      <c r="R97" s="222"/>
      <c r="S97" s="227"/>
    </row>
    <row r="98" spans="1:19" x14ac:dyDescent="0.3">
      <c r="A98" s="222"/>
      <c r="B98" s="223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5"/>
      <c r="N98" s="224"/>
      <c r="O98" s="222"/>
      <c r="P98" s="226"/>
      <c r="Q98" s="226"/>
      <c r="R98" s="222"/>
      <c r="S98" s="227"/>
    </row>
    <row r="99" spans="1:19" x14ac:dyDescent="0.3">
      <c r="A99" s="222"/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5"/>
      <c r="N99" s="224"/>
      <c r="O99" s="222"/>
      <c r="P99" s="226"/>
      <c r="Q99" s="226"/>
      <c r="R99" s="222"/>
      <c r="S99" s="227"/>
    </row>
    <row r="100" spans="1:19" x14ac:dyDescent="0.3">
      <c r="A100" s="222"/>
      <c r="B100" s="22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  <c r="N100" s="224"/>
      <c r="O100" s="222"/>
      <c r="P100" s="226"/>
      <c r="Q100" s="226"/>
      <c r="R100" s="222"/>
      <c r="S100" s="227"/>
    </row>
    <row r="101" spans="1:19" x14ac:dyDescent="0.3">
      <c r="A101" s="222"/>
      <c r="B101" s="223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224"/>
      <c r="O101" s="222"/>
      <c r="P101" s="226"/>
      <c r="Q101" s="226"/>
      <c r="R101" s="222"/>
      <c r="S101" s="227"/>
    </row>
    <row r="102" spans="1:19" x14ac:dyDescent="0.3">
      <c r="A102" s="222"/>
      <c r="B102" s="223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5"/>
      <c r="N102" s="224"/>
      <c r="O102" s="222"/>
      <c r="P102" s="226"/>
      <c r="Q102" s="226"/>
      <c r="R102" s="222"/>
      <c r="S102" s="227"/>
    </row>
    <row r="103" spans="1:19" x14ac:dyDescent="0.3">
      <c r="A103" s="222"/>
      <c r="B103" s="223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5"/>
      <c r="N103" s="224"/>
      <c r="O103" s="222"/>
      <c r="P103" s="226"/>
      <c r="Q103" s="226"/>
      <c r="R103" s="222"/>
      <c r="S103" s="227"/>
    </row>
    <row r="104" spans="1:19" x14ac:dyDescent="0.3">
      <c r="A104" s="222"/>
      <c r="B104" s="223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5"/>
      <c r="N104" s="224"/>
      <c r="O104" s="222"/>
      <c r="P104" s="226"/>
      <c r="Q104" s="226"/>
      <c r="R104" s="222"/>
      <c r="S104" s="227"/>
    </row>
    <row r="105" spans="1:19" x14ac:dyDescent="0.3">
      <c r="A105" s="222"/>
      <c r="B105" s="223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5"/>
      <c r="N105" s="224"/>
      <c r="O105" s="222"/>
      <c r="P105" s="226"/>
      <c r="Q105" s="226"/>
      <c r="R105" s="222"/>
      <c r="S105" s="227"/>
    </row>
    <row r="106" spans="1:19" x14ac:dyDescent="0.3">
      <c r="A106" s="222"/>
      <c r="B106" s="223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5"/>
      <c r="N106" s="224"/>
      <c r="O106" s="222"/>
      <c r="P106" s="226"/>
      <c r="Q106" s="226"/>
      <c r="R106" s="222"/>
      <c r="S106" s="227"/>
    </row>
    <row r="107" spans="1:19" x14ac:dyDescent="0.3">
      <c r="A107" s="222"/>
      <c r="B107" s="223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5"/>
      <c r="N107" s="224"/>
      <c r="O107" s="222"/>
      <c r="P107" s="226"/>
      <c r="Q107" s="226"/>
      <c r="R107" s="222"/>
      <c r="S107" s="227"/>
    </row>
    <row r="108" spans="1:19" x14ac:dyDescent="0.3">
      <c r="A108" s="222"/>
      <c r="B108" s="223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5"/>
      <c r="N108" s="224"/>
      <c r="O108" s="222"/>
      <c r="P108" s="226"/>
      <c r="Q108" s="226"/>
      <c r="R108" s="222"/>
      <c r="S108" s="227"/>
    </row>
    <row r="109" spans="1:19" x14ac:dyDescent="0.3">
      <c r="A109" s="222"/>
      <c r="B109" s="223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5"/>
      <c r="N109" s="224"/>
      <c r="O109" s="222"/>
      <c r="P109" s="226"/>
      <c r="Q109" s="226"/>
      <c r="R109" s="222"/>
      <c r="S109" s="22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F2AD-7B68-4C30-A7A9-BB4149DA10F9}">
  <sheetPr codeName="Hoja15">
    <tabColor theme="0"/>
  </sheetPr>
  <dimension ref="A1:I35"/>
  <sheetViews>
    <sheetView zoomScale="70" zoomScaleNormal="70" workbookViewId="0">
      <selection activeCell="J36" sqref="J36"/>
    </sheetView>
  </sheetViews>
  <sheetFormatPr baseColWidth="10" defaultColWidth="11.44140625" defaultRowHeight="14.4" x14ac:dyDescent="0.3"/>
  <cols>
    <col min="2" max="2" width="16.33203125" bestFit="1" customWidth="1"/>
  </cols>
  <sheetData>
    <row r="1" spans="1:9" ht="15" thickBot="1" x14ac:dyDescent="0.35"/>
    <row r="2" spans="1:9" ht="15" thickBot="1" x14ac:dyDescent="0.35">
      <c r="A2">
        <v>2024</v>
      </c>
      <c r="B2" s="56" t="s">
        <v>26</v>
      </c>
      <c r="C2" s="56" t="s">
        <v>24</v>
      </c>
      <c r="D2" s="56" t="s">
        <v>2</v>
      </c>
      <c r="E2" s="57" t="s">
        <v>25</v>
      </c>
      <c r="F2" s="57" t="s">
        <v>4</v>
      </c>
      <c r="G2" s="57" t="s">
        <v>5</v>
      </c>
      <c r="H2" s="57" t="s">
        <v>6</v>
      </c>
      <c r="I2" s="57" t="s">
        <v>27</v>
      </c>
    </row>
    <row r="3" spans="1:9" ht="15" thickBot="1" x14ac:dyDescent="0.35">
      <c r="B3" s="58" t="s">
        <v>28</v>
      </c>
      <c r="C3" s="59" cm="1">
        <f t="array" ref="C3:H16">'Data Gx Region'!S2:X15</f>
        <v>46.034401931399074</v>
      </c>
      <c r="D3" s="59">
        <v>0.26238445059103938</v>
      </c>
      <c r="E3" s="59">
        <v>0</v>
      </c>
      <c r="F3" s="59">
        <v>212.0116044660414</v>
      </c>
      <c r="G3" s="59">
        <v>0</v>
      </c>
      <c r="H3" s="59">
        <v>0</v>
      </c>
      <c r="I3" s="60">
        <f>+SUM(C3:H3)</f>
        <v>258.30839084803154</v>
      </c>
    </row>
    <row r="4" spans="1:9" ht="15" thickBot="1" x14ac:dyDescent="0.35">
      <c r="B4" s="58" t="s">
        <v>29</v>
      </c>
      <c r="C4" s="59">
        <v>19.470809686867852</v>
      </c>
      <c r="D4" s="59">
        <v>0.6457165371676522</v>
      </c>
      <c r="E4" s="59">
        <v>0</v>
      </c>
      <c r="F4" s="59">
        <v>880.53942841456399</v>
      </c>
      <c r="G4" s="59">
        <v>0</v>
      </c>
      <c r="H4" s="59">
        <v>0</v>
      </c>
      <c r="I4" s="60">
        <f t="shared" ref="I4:I16" si="0">+SUM(C4:H4)</f>
        <v>900.6559546385995</v>
      </c>
    </row>
    <row r="5" spans="1:9" ht="15" thickBot="1" x14ac:dyDescent="0.35">
      <c r="B5" s="58" t="s">
        <v>30</v>
      </c>
      <c r="C5" s="59">
        <v>0</v>
      </c>
      <c r="D5" s="59">
        <v>12604.521852694215</v>
      </c>
      <c r="E5" s="59">
        <v>2269.4136574300646</v>
      </c>
      <c r="F5" s="59">
        <v>6829.2881520691726</v>
      </c>
      <c r="G5" s="59">
        <v>0</v>
      </c>
      <c r="H5" s="59">
        <v>307.76455586231845</v>
      </c>
      <c r="I5" s="60">
        <f t="shared" si="0"/>
        <v>22010.988218055772</v>
      </c>
    </row>
    <row r="6" spans="1:9" ht="15" thickBot="1" x14ac:dyDescent="0.35">
      <c r="B6" s="58" t="s">
        <v>31</v>
      </c>
      <c r="C6" s="59">
        <v>8.1964882569391193</v>
      </c>
      <c r="D6" s="59">
        <v>2450.3891832602335</v>
      </c>
      <c r="E6" s="59">
        <v>2245.3029719957185</v>
      </c>
      <c r="F6" s="59">
        <v>4972.3015517536596</v>
      </c>
      <c r="G6" s="59">
        <v>0</v>
      </c>
      <c r="H6" s="59">
        <v>0</v>
      </c>
      <c r="I6" s="60">
        <f t="shared" si="0"/>
        <v>9676.1901952665503</v>
      </c>
    </row>
    <row r="7" spans="1:9" ht="15" thickBot="1" x14ac:dyDescent="0.35">
      <c r="B7" s="58" t="s">
        <v>32</v>
      </c>
      <c r="C7" s="59">
        <v>26.265022706790795</v>
      </c>
      <c r="D7" s="59">
        <v>20.233460441083043</v>
      </c>
      <c r="E7" s="59">
        <v>1544.6469605935463</v>
      </c>
      <c r="F7" s="59">
        <v>989.17767325682803</v>
      </c>
      <c r="G7" s="59">
        <v>0</v>
      </c>
      <c r="H7" s="59">
        <v>0</v>
      </c>
      <c r="I7" s="60">
        <f t="shared" si="0"/>
        <v>2580.3231169982482</v>
      </c>
    </row>
    <row r="8" spans="1:9" ht="15" thickBot="1" x14ac:dyDescent="0.35">
      <c r="B8" s="58" t="s">
        <v>33</v>
      </c>
      <c r="C8" s="59">
        <v>815.27238171049385</v>
      </c>
      <c r="D8" s="59">
        <v>7677.1007322172363</v>
      </c>
      <c r="E8" s="59">
        <v>0</v>
      </c>
      <c r="F8" s="59">
        <v>948.22417628604182</v>
      </c>
      <c r="G8" s="59">
        <v>0</v>
      </c>
      <c r="H8" s="59">
        <v>0</v>
      </c>
      <c r="I8" s="60">
        <f t="shared" si="0"/>
        <v>9440.597290213771</v>
      </c>
    </row>
    <row r="9" spans="1:9" ht="15" thickBot="1" x14ac:dyDescent="0.35">
      <c r="B9" s="58" t="s">
        <v>34</v>
      </c>
      <c r="C9" s="59">
        <v>1528.2359234088412</v>
      </c>
      <c r="D9" s="59">
        <v>1507.9950336955999</v>
      </c>
      <c r="E9" s="59">
        <v>109.40490510470522</v>
      </c>
      <c r="F9" s="59">
        <v>1689.7586558417256</v>
      </c>
      <c r="G9" s="59">
        <v>0</v>
      </c>
      <c r="H9" s="59">
        <v>0</v>
      </c>
      <c r="I9" s="60">
        <f t="shared" si="0"/>
        <v>4835.3945180508726</v>
      </c>
    </row>
    <row r="10" spans="1:9" ht="15" thickBot="1" x14ac:dyDescent="0.35">
      <c r="B10" s="58" t="s">
        <v>35</v>
      </c>
      <c r="C10" s="59">
        <v>3460.1382212842263</v>
      </c>
      <c r="D10" s="59">
        <v>237.07663528001655</v>
      </c>
      <c r="E10" s="59">
        <v>273.0381960617114</v>
      </c>
      <c r="F10" s="59">
        <v>893.48653993713197</v>
      </c>
      <c r="G10" s="59">
        <v>0</v>
      </c>
      <c r="H10" s="59">
        <v>0</v>
      </c>
      <c r="I10" s="60">
        <f t="shared" si="0"/>
        <v>4863.7395925630863</v>
      </c>
    </row>
    <row r="11" spans="1:9" ht="15" thickBot="1" x14ac:dyDescent="0.35">
      <c r="B11" s="58" t="s">
        <v>36</v>
      </c>
      <c r="C11" s="59">
        <v>7761.7580031067037</v>
      </c>
      <c r="D11" s="59">
        <v>223.39343132110031</v>
      </c>
      <c r="E11" s="59">
        <v>0</v>
      </c>
      <c r="F11" s="59">
        <v>821.93559055898106</v>
      </c>
      <c r="G11" s="59">
        <v>0</v>
      </c>
      <c r="H11" s="59">
        <v>0</v>
      </c>
      <c r="I11" s="60">
        <f t="shared" si="0"/>
        <v>8807.0870249867858</v>
      </c>
    </row>
    <row r="12" spans="1:9" ht="15" thickBot="1" x14ac:dyDescent="0.35">
      <c r="B12" s="58" t="s">
        <v>37</v>
      </c>
      <c r="C12" s="59">
        <v>87.757640049218381</v>
      </c>
      <c r="D12" s="59">
        <v>353.39473441883666</v>
      </c>
      <c r="E12" s="59">
        <v>0</v>
      </c>
      <c r="F12" s="59">
        <v>364.45848420742738</v>
      </c>
      <c r="G12" s="59">
        <v>0</v>
      </c>
      <c r="H12" s="59">
        <v>0</v>
      </c>
      <c r="I12" s="60">
        <f t="shared" si="0"/>
        <v>805.6108586754824</v>
      </c>
    </row>
    <row r="13" spans="1:9" ht="15" thickBot="1" x14ac:dyDescent="0.35">
      <c r="B13" s="58" t="s">
        <v>38</v>
      </c>
      <c r="C13" s="59">
        <v>10867.960642402209</v>
      </c>
      <c r="D13" s="59">
        <v>2601.1316703811476</v>
      </c>
      <c r="E13" s="59">
        <v>1482.6405775030801</v>
      </c>
      <c r="F13" s="59">
        <v>187.96884042446672</v>
      </c>
      <c r="G13" s="59">
        <v>0</v>
      </c>
      <c r="H13" s="59">
        <v>0</v>
      </c>
      <c r="I13" s="60">
        <f t="shared" si="0"/>
        <v>15139.701730710904</v>
      </c>
    </row>
    <row r="14" spans="1:9" ht="15" thickBot="1" x14ac:dyDescent="0.35">
      <c r="B14" s="58" t="s">
        <v>39</v>
      </c>
      <c r="C14" s="59">
        <v>275.17005818574734</v>
      </c>
      <c r="D14" s="59">
        <v>409.18507202023562</v>
      </c>
      <c r="E14" s="59">
        <v>2406.2795012657193</v>
      </c>
      <c r="F14" s="59">
        <v>18.011616501862644</v>
      </c>
      <c r="G14" s="59">
        <v>0</v>
      </c>
      <c r="H14" s="59">
        <v>0</v>
      </c>
      <c r="I14" s="60">
        <f t="shared" si="0"/>
        <v>3108.6462479735646</v>
      </c>
    </row>
    <row r="15" spans="1:9" ht="15" thickBot="1" x14ac:dyDescent="0.35">
      <c r="B15" s="58" t="s">
        <v>40</v>
      </c>
      <c r="C15" s="59">
        <v>738.23067638747102</v>
      </c>
      <c r="D15" s="59">
        <v>155.38940333545261</v>
      </c>
      <c r="E15" s="59">
        <v>0</v>
      </c>
      <c r="F15" s="59">
        <v>1.6731378448371919</v>
      </c>
      <c r="G15" s="59">
        <v>0</v>
      </c>
      <c r="H15" s="59">
        <v>0</v>
      </c>
      <c r="I15" s="60">
        <f t="shared" si="0"/>
        <v>895.29321756776085</v>
      </c>
    </row>
    <row r="16" spans="1:9" ht="15" thickBot="1" x14ac:dyDescent="0.35">
      <c r="B16" s="58" t="s">
        <v>41</v>
      </c>
      <c r="C16" s="59">
        <v>1366.9957424930774</v>
      </c>
      <c r="D16" s="59">
        <v>42.569708382319881</v>
      </c>
      <c r="E16" s="59">
        <v>786.89819257516046</v>
      </c>
      <c r="F16" s="59">
        <v>0</v>
      </c>
      <c r="G16" s="59">
        <v>0</v>
      </c>
      <c r="H16" s="59">
        <v>0</v>
      </c>
      <c r="I16" s="60">
        <f t="shared" si="0"/>
        <v>2196.4636434505578</v>
      </c>
    </row>
    <row r="17" spans="2:9" x14ac:dyDescent="0.3">
      <c r="C17" s="35">
        <f>SUM(C3:C16)</f>
        <v>27001.486011609981</v>
      </c>
      <c r="D17" s="35">
        <f t="shared" ref="D17:H17" si="1">SUM(D3:D16)</f>
        <v>28283.289018435233</v>
      </c>
      <c r="E17" s="35">
        <f t="shared" si="1"/>
        <v>11117.624962529706</v>
      </c>
      <c r="F17" s="35">
        <f t="shared" si="1"/>
        <v>18808.835451562743</v>
      </c>
      <c r="G17" s="35">
        <f t="shared" si="1"/>
        <v>0</v>
      </c>
      <c r="H17" s="35">
        <f t="shared" si="1"/>
        <v>307.76455586231845</v>
      </c>
      <c r="I17" s="35">
        <f>SUM(I3:I16)</f>
        <v>85518.999999999985</v>
      </c>
    </row>
    <row r="20" spans="2:9" ht="15" thickBot="1" x14ac:dyDescent="0.35"/>
    <row r="21" spans="2:9" ht="15" thickBot="1" x14ac:dyDescent="0.35">
      <c r="B21" s="56" t="s">
        <v>26</v>
      </c>
      <c r="C21" s="56" t="str">
        <f>+C2</f>
        <v>Hídrica</v>
      </c>
      <c r="D21" s="56" t="str">
        <f t="shared" ref="D21:H21" si="2">+D2</f>
        <v>Térmico</v>
      </c>
      <c r="E21" s="56" t="str">
        <f t="shared" si="2"/>
        <v>Eólica</v>
      </c>
      <c r="F21" s="56" t="str">
        <f t="shared" si="2"/>
        <v>Solar</v>
      </c>
      <c r="G21" s="56" t="s">
        <v>5</v>
      </c>
      <c r="H21" s="56" t="str">
        <f t="shared" si="2"/>
        <v>Geotérmico</v>
      </c>
    </row>
    <row r="22" spans="2:9" ht="15" thickBot="1" x14ac:dyDescent="0.35">
      <c r="B22" s="58" t="s">
        <v>28</v>
      </c>
      <c r="C22" s="158">
        <f>+C3/$I3</f>
        <v>0.17821489182084727</v>
      </c>
      <c r="D22" s="158">
        <f t="shared" ref="D22:H22" si="3">+D3/$I3</f>
        <v>1.0157798193454965E-3</v>
      </c>
      <c r="E22" s="158">
        <f t="shared" si="3"/>
        <v>0</v>
      </c>
      <c r="F22" s="158">
        <f t="shared" si="3"/>
        <v>0.8207693283598072</v>
      </c>
      <c r="G22" s="158">
        <f t="shared" si="3"/>
        <v>0</v>
      </c>
      <c r="H22" s="158">
        <f t="shared" si="3"/>
        <v>0</v>
      </c>
    </row>
    <row r="23" spans="2:9" ht="15" thickBot="1" x14ac:dyDescent="0.35">
      <c r="B23" s="58" t="s">
        <v>29</v>
      </c>
      <c r="C23" s="158">
        <f t="shared" ref="C23:H35" si="4">+C4/$I4</f>
        <v>2.1618476607619588E-2</v>
      </c>
      <c r="D23" s="158">
        <f t="shared" si="4"/>
        <v>7.1694028540204879E-4</v>
      </c>
      <c r="E23" s="158">
        <f t="shared" si="4"/>
        <v>0</v>
      </c>
      <c r="F23" s="158">
        <f t="shared" si="4"/>
        <v>0.97766458310697835</v>
      </c>
      <c r="G23" s="158">
        <f t="shared" si="4"/>
        <v>0</v>
      </c>
      <c r="H23" s="158">
        <f t="shared" si="4"/>
        <v>0</v>
      </c>
    </row>
    <row r="24" spans="2:9" ht="15" thickBot="1" x14ac:dyDescent="0.35">
      <c r="B24" s="58" t="s">
        <v>30</v>
      </c>
      <c r="C24" s="158">
        <f t="shared" si="4"/>
        <v>0</v>
      </c>
      <c r="D24" s="158">
        <f t="shared" si="4"/>
        <v>0.57264679476565417</v>
      </c>
      <c r="E24" s="158">
        <f t="shared" si="4"/>
        <v>0.10310366962844714</v>
      </c>
      <c r="F24" s="158">
        <f t="shared" si="4"/>
        <v>0.31026722128118983</v>
      </c>
      <c r="G24" s="158">
        <f t="shared" si="4"/>
        <v>0</v>
      </c>
      <c r="H24" s="158">
        <f t="shared" si="4"/>
        <v>1.3982314324708827E-2</v>
      </c>
    </row>
    <row r="25" spans="2:9" ht="15" thickBot="1" x14ac:dyDescent="0.35">
      <c r="B25" s="58" t="s">
        <v>31</v>
      </c>
      <c r="C25" s="158">
        <f t="shared" si="4"/>
        <v>8.4707804327251862E-4</v>
      </c>
      <c r="D25" s="158">
        <f t="shared" si="4"/>
        <v>0.25323904696074784</v>
      </c>
      <c r="E25" s="158">
        <f t="shared" si="4"/>
        <v>0.23204411309464418</v>
      </c>
      <c r="F25" s="158">
        <f t="shared" si="4"/>
        <v>0.51386976190133549</v>
      </c>
      <c r="G25" s="158">
        <f t="shared" si="4"/>
        <v>0</v>
      </c>
      <c r="H25" s="158">
        <f t="shared" si="4"/>
        <v>0</v>
      </c>
    </row>
    <row r="26" spans="2:9" ht="15" thickBot="1" x14ac:dyDescent="0.35">
      <c r="B26" s="58" t="s">
        <v>32</v>
      </c>
      <c r="C26" s="158">
        <f t="shared" si="4"/>
        <v>1.0178966554136649E-2</v>
      </c>
      <c r="D26" s="158">
        <f t="shared" si="4"/>
        <v>7.8414444717377543E-3</v>
      </c>
      <c r="E26" s="158">
        <f t="shared" si="4"/>
        <v>0.5986254009887223</v>
      </c>
      <c r="F26" s="158">
        <f t="shared" si="4"/>
        <v>0.38335418798540322</v>
      </c>
      <c r="G26" s="158">
        <f t="shared" si="4"/>
        <v>0</v>
      </c>
      <c r="H26" s="158">
        <f t="shared" si="4"/>
        <v>0</v>
      </c>
    </row>
    <row r="27" spans="2:9" ht="15" thickBot="1" x14ac:dyDescent="0.35">
      <c r="B27" s="58" t="s">
        <v>33</v>
      </c>
      <c r="C27" s="158">
        <f t="shared" si="4"/>
        <v>8.6358135682327461E-2</v>
      </c>
      <c r="D27" s="158">
        <f t="shared" si="4"/>
        <v>0.81320074315376267</v>
      </c>
      <c r="E27" s="158">
        <f t="shared" si="4"/>
        <v>0</v>
      </c>
      <c r="F27" s="158">
        <f t="shared" si="4"/>
        <v>0.10044112116391</v>
      </c>
      <c r="G27" s="158">
        <f t="shared" si="4"/>
        <v>0</v>
      </c>
      <c r="H27" s="158">
        <f t="shared" si="4"/>
        <v>0</v>
      </c>
    </row>
    <row r="28" spans="2:9" ht="15" thickBot="1" x14ac:dyDescent="0.35">
      <c r="B28" s="58" t="s">
        <v>34</v>
      </c>
      <c r="C28" s="158">
        <f t="shared" si="4"/>
        <v>0.31605196177971157</v>
      </c>
      <c r="D28" s="158">
        <f t="shared" si="4"/>
        <v>0.31186597661600246</v>
      </c>
      <c r="E28" s="158">
        <f t="shared" si="4"/>
        <v>2.2625848769172591E-2</v>
      </c>
      <c r="F28" s="158">
        <f t="shared" si="4"/>
        <v>0.34945621283511324</v>
      </c>
      <c r="G28" s="158">
        <f t="shared" si="4"/>
        <v>0</v>
      </c>
      <c r="H28" s="158">
        <f t="shared" si="4"/>
        <v>0</v>
      </c>
    </row>
    <row r="29" spans="2:9" ht="15" thickBot="1" x14ac:dyDescent="0.35">
      <c r="B29" s="58" t="s">
        <v>35</v>
      </c>
      <c r="C29" s="158">
        <f t="shared" si="4"/>
        <v>0.71141518895768185</v>
      </c>
      <c r="D29" s="158">
        <f t="shared" si="4"/>
        <v>4.8743694181842954E-2</v>
      </c>
      <c r="E29" s="158">
        <f t="shared" si="4"/>
        <v>5.6137503019117463E-2</v>
      </c>
      <c r="F29" s="158">
        <f t="shared" si="4"/>
        <v>0.18370361384135778</v>
      </c>
      <c r="G29" s="158">
        <f t="shared" si="4"/>
        <v>0</v>
      </c>
      <c r="H29" s="158">
        <f t="shared" si="4"/>
        <v>0</v>
      </c>
    </row>
    <row r="30" spans="2:9" ht="15" thickBot="1" x14ac:dyDescent="0.35">
      <c r="B30" s="58" t="s">
        <v>36</v>
      </c>
      <c r="C30" s="158">
        <f t="shared" si="4"/>
        <v>0.88130819885004474</v>
      </c>
      <c r="D30" s="158">
        <f t="shared" si="4"/>
        <v>2.5365189498787254E-2</v>
      </c>
      <c r="E30" s="158">
        <f t="shared" si="4"/>
        <v>0</v>
      </c>
      <c r="F30" s="158">
        <f t="shared" si="4"/>
        <v>9.332661165116786E-2</v>
      </c>
      <c r="G30" s="158">
        <f t="shared" si="4"/>
        <v>0</v>
      </c>
      <c r="H30" s="158">
        <f t="shared" si="4"/>
        <v>0</v>
      </c>
    </row>
    <row r="31" spans="2:9" ht="15" thickBot="1" x14ac:dyDescent="0.35">
      <c r="B31" s="58" t="s">
        <v>37</v>
      </c>
      <c r="C31" s="158">
        <f t="shared" si="4"/>
        <v>0.10893304019449553</v>
      </c>
      <c r="D31" s="158">
        <f t="shared" si="4"/>
        <v>0.43866679627414473</v>
      </c>
      <c r="E31" s="158">
        <f t="shared" si="4"/>
        <v>0</v>
      </c>
      <c r="F31" s="158">
        <f t="shared" si="4"/>
        <v>0.45240016353135976</v>
      </c>
      <c r="G31" s="158">
        <f t="shared" si="4"/>
        <v>0</v>
      </c>
      <c r="H31" s="158">
        <f t="shared" si="4"/>
        <v>0</v>
      </c>
    </row>
    <row r="32" spans="2:9" ht="15" thickBot="1" x14ac:dyDescent="0.35">
      <c r="B32" s="58" t="s">
        <v>38</v>
      </c>
      <c r="C32" s="158">
        <f t="shared" si="4"/>
        <v>0.71784509600717816</v>
      </c>
      <c r="D32" s="158">
        <f t="shared" si="4"/>
        <v>0.17180864700291609</v>
      </c>
      <c r="E32" s="158">
        <f t="shared" si="4"/>
        <v>9.7930633236686673E-2</v>
      </c>
      <c r="F32" s="158">
        <f t="shared" si="4"/>
        <v>1.2415623753219108E-2</v>
      </c>
      <c r="G32" s="158">
        <f t="shared" si="4"/>
        <v>0</v>
      </c>
      <c r="H32" s="158">
        <f t="shared" si="4"/>
        <v>0</v>
      </c>
    </row>
    <row r="33" spans="2:8" ht="15" thickBot="1" x14ac:dyDescent="0.35">
      <c r="B33" s="58" t="s">
        <v>39</v>
      </c>
      <c r="C33" s="158">
        <f t="shared" si="4"/>
        <v>8.8517649238835913E-2</v>
      </c>
      <c r="D33" s="158">
        <f t="shared" si="4"/>
        <v>0.13162805909066411</v>
      </c>
      <c r="E33" s="158">
        <f t="shared" si="4"/>
        <v>0.77406025302309722</v>
      </c>
      <c r="F33" s="158">
        <f t="shared" si="4"/>
        <v>5.7940386474028332E-3</v>
      </c>
      <c r="G33" s="158">
        <f t="shared" si="4"/>
        <v>0</v>
      </c>
      <c r="H33" s="158">
        <f t="shared" si="4"/>
        <v>0</v>
      </c>
    </row>
    <row r="34" spans="2:8" ht="15" thickBot="1" x14ac:dyDescent="0.35">
      <c r="B34" s="58" t="s">
        <v>40</v>
      </c>
      <c r="C34" s="158">
        <f t="shared" si="4"/>
        <v>0.82456860155047196</v>
      </c>
      <c r="D34" s="158">
        <f t="shared" si="4"/>
        <v>0.17356258294639865</v>
      </c>
      <c r="E34" s="158">
        <f t="shared" si="4"/>
        <v>0</v>
      </c>
      <c r="F34" s="158">
        <f t="shared" si="4"/>
        <v>1.8688155031293524E-3</v>
      </c>
      <c r="G34" s="158">
        <f t="shared" si="4"/>
        <v>0</v>
      </c>
      <c r="H34" s="158">
        <f t="shared" si="4"/>
        <v>0</v>
      </c>
    </row>
    <row r="35" spans="2:8" ht="15" thickBot="1" x14ac:dyDescent="0.35">
      <c r="B35" s="58" t="s">
        <v>41</v>
      </c>
      <c r="C35" s="158">
        <f t="shared" si="4"/>
        <v>0.62236210764025257</v>
      </c>
      <c r="D35" s="158">
        <f t="shared" si="4"/>
        <v>1.9381021174311151E-2</v>
      </c>
      <c r="E35" s="158">
        <f t="shared" si="4"/>
        <v>0.35825687118543625</v>
      </c>
      <c r="F35" s="158">
        <f t="shared" si="4"/>
        <v>0</v>
      </c>
      <c r="G35" s="158">
        <f t="shared" si="4"/>
        <v>0</v>
      </c>
      <c r="H35" s="158">
        <f t="shared" si="4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2C48-05A3-4D8B-8002-F51356800D99}">
  <sheetPr codeName="Hoja16">
    <tabColor theme="0"/>
  </sheetPr>
  <dimension ref="A1:X170"/>
  <sheetViews>
    <sheetView zoomScale="55" zoomScaleNormal="55" workbookViewId="0"/>
  </sheetViews>
  <sheetFormatPr baseColWidth="10" defaultColWidth="11.44140625" defaultRowHeight="14.4" x14ac:dyDescent="0.3"/>
  <cols>
    <col min="2" max="2" width="16.33203125" bestFit="1" customWidth="1"/>
    <col min="4" max="4" width="13.6640625" customWidth="1"/>
    <col min="7" max="7" width="12.33203125" customWidth="1"/>
    <col min="8" max="8" width="12.5546875" customWidth="1"/>
    <col min="9" max="9" width="11.44140625" customWidth="1"/>
    <col min="10" max="10" width="19" customWidth="1"/>
    <col min="12" max="13" width="11.44140625" customWidth="1"/>
    <col min="15" max="15" width="16.6640625" bestFit="1" customWidth="1"/>
    <col min="16" max="16" width="14.88671875" bestFit="1" customWidth="1"/>
    <col min="17" max="17" width="15.6640625" bestFit="1" customWidth="1"/>
    <col min="18" max="18" width="17" bestFit="1" customWidth="1"/>
    <col min="19" max="19" width="24.5546875" bestFit="1" customWidth="1"/>
    <col min="20" max="20" width="25.44140625" bestFit="1" customWidth="1"/>
    <col min="21" max="21" width="23.5546875" bestFit="1" customWidth="1"/>
    <col min="22" max="22" width="22.88671875" bestFit="1" customWidth="1"/>
    <col min="23" max="23" width="28.5546875" bestFit="1" customWidth="1"/>
    <col min="24" max="24" width="29" bestFit="1" customWidth="1"/>
    <col min="25" max="25" width="22.109375" bestFit="1" customWidth="1"/>
    <col min="26" max="26" width="27.6640625" bestFit="1" customWidth="1"/>
    <col min="27" max="27" width="28" bestFit="1" customWidth="1"/>
    <col min="28" max="28" width="25.6640625" bestFit="1" customWidth="1"/>
    <col min="29" max="29" width="8.88671875" bestFit="1" customWidth="1"/>
    <col min="30" max="30" width="6" bestFit="1" customWidth="1"/>
    <col min="31" max="31" width="8.88671875" bestFit="1" customWidth="1"/>
    <col min="32" max="32" width="6" bestFit="1" customWidth="1"/>
    <col min="33" max="33" width="8.88671875" bestFit="1" customWidth="1"/>
    <col min="34" max="34" width="6" bestFit="1" customWidth="1"/>
    <col min="35" max="35" width="8.88671875" bestFit="1" customWidth="1"/>
    <col min="36" max="36" width="6" bestFit="1" customWidth="1"/>
    <col min="37" max="37" width="8.88671875" bestFit="1" customWidth="1"/>
    <col min="38" max="38" width="6" bestFit="1" customWidth="1"/>
    <col min="39" max="39" width="8.88671875" bestFit="1" customWidth="1"/>
    <col min="40" max="40" width="6" bestFit="1" customWidth="1"/>
    <col min="41" max="41" width="8.88671875" bestFit="1" customWidth="1"/>
    <col min="42" max="42" width="6" bestFit="1" customWidth="1"/>
    <col min="43" max="43" width="8.88671875" bestFit="1" customWidth="1"/>
    <col min="44" max="44" width="6" bestFit="1" customWidth="1"/>
    <col min="45" max="45" width="8.88671875" bestFit="1" customWidth="1"/>
    <col min="46" max="46" width="6" bestFit="1" customWidth="1"/>
    <col min="47" max="47" width="8.88671875" bestFit="1" customWidth="1"/>
    <col min="48" max="48" width="6" bestFit="1" customWidth="1"/>
    <col min="49" max="49" width="8.88671875" bestFit="1" customWidth="1"/>
    <col min="50" max="50" width="6" bestFit="1" customWidth="1"/>
    <col min="51" max="51" width="8.88671875" bestFit="1" customWidth="1"/>
    <col min="52" max="52" width="6.5546875" bestFit="1" customWidth="1"/>
    <col min="53" max="53" width="9.88671875" bestFit="1" customWidth="1"/>
    <col min="54" max="54" width="6.5546875" bestFit="1" customWidth="1"/>
    <col min="55" max="55" width="9.88671875" bestFit="1" customWidth="1"/>
    <col min="56" max="56" width="6.5546875" bestFit="1" customWidth="1"/>
    <col min="57" max="57" width="9.88671875" bestFit="1" customWidth="1"/>
    <col min="58" max="58" width="6.5546875" bestFit="1" customWidth="1"/>
    <col min="59" max="59" width="9.88671875" bestFit="1" customWidth="1"/>
    <col min="60" max="60" width="6.5546875" bestFit="1" customWidth="1"/>
    <col min="61" max="61" width="9.88671875" bestFit="1" customWidth="1"/>
    <col min="62" max="62" width="6.5546875" bestFit="1" customWidth="1"/>
    <col min="63" max="63" width="9.88671875" bestFit="1" customWidth="1"/>
    <col min="64" max="64" width="6.5546875" bestFit="1" customWidth="1"/>
    <col min="65" max="65" width="9.88671875" bestFit="1" customWidth="1"/>
    <col min="66" max="66" width="6.5546875" bestFit="1" customWidth="1"/>
    <col min="67" max="67" width="9.88671875" bestFit="1" customWidth="1"/>
    <col min="68" max="68" width="6.5546875" bestFit="1" customWidth="1"/>
    <col min="69" max="69" width="9.88671875" bestFit="1" customWidth="1"/>
    <col min="70" max="70" width="6.5546875" bestFit="1" customWidth="1"/>
    <col min="71" max="71" width="9.88671875" bestFit="1" customWidth="1"/>
    <col min="72" max="72" width="6.5546875" bestFit="1" customWidth="1"/>
    <col min="73" max="73" width="9.88671875" bestFit="1" customWidth="1"/>
    <col min="74" max="74" width="6.5546875" bestFit="1" customWidth="1"/>
    <col min="75" max="75" width="9.88671875" bestFit="1" customWidth="1"/>
    <col min="76" max="76" width="6.5546875" bestFit="1" customWidth="1"/>
    <col min="77" max="77" width="9.88671875" bestFit="1" customWidth="1"/>
    <col min="78" max="78" width="6.5546875" bestFit="1" customWidth="1"/>
    <col min="79" max="79" width="9.88671875" bestFit="1" customWidth="1"/>
    <col min="80" max="80" width="6.5546875" bestFit="1" customWidth="1"/>
    <col min="81" max="81" width="9.88671875" bestFit="1" customWidth="1"/>
    <col min="82" max="82" width="6.5546875" bestFit="1" customWidth="1"/>
    <col min="83" max="83" width="9.88671875" bestFit="1" customWidth="1"/>
    <col min="84" max="84" width="6.5546875" bestFit="1" customWidth="1"/>
    <col min="85" max="85" width="9.88671875" bestFit="1" customWidth="1"/>
    <col min="86" max="86" width="6.5546875" bestFit="1" customWidth="1"/>
    <col min="87" max="87" width="9.88671875" bestFit="1" customWidth="1"/>
    <col min="88" max="88" width="6.5546875" bestFit="1" customWidth="1"/>
    <col min="89" max="89" width="9.88671875" bestFit="1" customWidth="1"/>
    <col min="90" max="90" width="6.5546875" bestFit="1" customWidth="1"/>
    <col min="91" max="91" width="9.88671875" bestFit="1" customWidth="1"/>
    <col min="92" max="92" width="6.5546875" bestFit="1" customWidth="1"/>
    <col min="93" max="93" width="9.88671875" bestFit="1" customWidth="1"/>
    <col min="94" max="94" width="6.5546875" bestFit="1" customWidth="1"/>
    <col min="95" max="95" width="9.88671875" bestFit="1" customWidth="1"/>
    <col min="96" max="96" width="6.5546875" bestFit="1" customWidth="1"/>
    <col min="97" max="97" width="9.88671875" bestFit="1" customWidth="1"/>
    <col min="98" max="98" width="6.5546875" bestFit="1" customWidth="1"/>
    <col min="99" max="99" width="9.88671875" bestFit="1" customWidth="1"/>
    <col min="100" max="100" width="6.5546875" bestFit="1" customWidth="1"/>
    <col min="101" max="101" width="9.88671875" bestFit="1" customWidth="1"/>
    <col min="102" max="102" width="6.5546875" bestFit="1" customWidth="1"/>
    <col min="103" max="103" width="9.88671875" bestFit="1" customWidth="1"/>
    <col min="104" max="104" width="6.5546875" bestFit="1" customWidth="1"/>
    <col min="105" max="105" width="9.88671875" bestFit="1" customWidth="1"/>
    <col min="106" max="106" width="6.5546875" bestFit="1" customWidth="1"/>
    <col min="107" max="107" width="9.88671875" bestFit="1" customWidth="1"/>
    <col min="108" max="108" width="6.5546875" bestFit="1" customWidth="1"/>
    <col min="109" max="109" width="9.88671875" bestFit="1" customWidth="1"/>
    <col min="110" max="110" width="6.5546875" bestFit="1" customWidth="1"/>
    <col min="111" max="111" width="9.88671875" bestFit="1" customWidth="1"/>
    <col min="112" max="112" width="6.5546875" bestFit="1" customWidth="1"/>
    <col min="113" max="113" width="9.88671875" bestFit="1" customWidth="1"/>
    <col min="114" max="114" width="6.5546875" bestFit="1" customWidth="1"/>
    <col min="115" max="115" width="9.88671875" bestFit="1" customWidth="1"/>
    <col min="116" max="116" width="6.5546875" bestFit="1" customWidth="1"/>
    <col min="117" max="117" width="9.88671875" bestFit="1" customWidth="1"/>
    <col min="118" max="118" width="6.5546875" bestFit="1" customWidth="1"/>
    <col min="119" max="119" width="9.88671875" bestFit="1" customWidth="1"/>
    <col min="120" max="120" width="6.5546875" bestFit="1" customWidth="1"/>
    <col min="121" max="121" width="9.88671875" bestFit="1" customWidth="1"/>
    <col min="122" max="122" width="6.5546875" bestFit="1" customWidth="1"/>
    <col min="123" max="123" width="9.88671875" bestFit="1" customWidth="1"/>
    <col min="124" max="124" width="6.5546875" bestFit="1" customWidth="1"/>
    <col min="125" max="125" width="9.88671875" bestFit="1" customWidth="1"/>
    <col min="126" max="126" width="6.5546875" bestFit="1" customWidth="1"/>
    <col min="127" max="127" width="9.88671875" bestFit="1" customWidth="1"/>
    <col min="128" max="128" width="6.5546875" bestFit="1" customWidth="1"/>
    <col min="129" max="129" width="9.88671875" bestFit="1" customWidth="1"/>
    <col min="130" max="130" width="6.5546875" bestFit="1" customWidth="1"/>
    <col min="131" max="131" width="9.88671875" bestFit="1" customWidth="1"/>
    <col min="132" max="132" width="6.5546875" bestFit="1" customWidth="1"/>
    <col min="133" max="133" width="9.88671875" bestFit="1" customWidth="1"/>
    <col min="134" max="134" width="6.5546875" bestFit="1" customWidth="1"/>
    <col min="135" max="135" width="9.88671875" bestFit="1" customWidth="1"/>
    <col min="136" max="136" width="6.5546875" bestFit="1" customWidth="1"/>
    <col min="137" max="137" width="9.88671875" bestFit="1" customWidth="1"/>
    <col min="138" max="138" width="6.5546875" bestFit="1" customWidth="1"/>
    <col min="139" max="139" width="9.88671875" bestFit="1" customWidth="1"/>
    <col min="140" max="140" width="6.5546875" bestFit="1" customWidth="1"/>
    <col min="141" max="141" width="9.88671875" bestFit="1" customWidth="1"/>
    <col min="142" max="142" width="6.5546875" bestFit="1" customWidth="1"/>
    <col min="143" max="143" width="9.88671875" bestFit="1" customWidth="1"/>
    <col min="144" max="144" width="6.5546875" bestFit="1" customWidth="1"/>
    <col min="145" max="145" width="9.88671875" bestFit="1" customWidth="1"/>
    <col min="146" max="146" width="6.5546875" bestFit="1" customWidth="1"/>
    <col min="147" max="147" width="9.88671875" bestFit="1" customWidth="1"/>
    <col min="148" max="148" width="6.5546875" bestFit="1" customWidth="1"/>
    <col min="149" max="149" width="9.88671875" bestFit="1" customWidth="1"/>
    <col min="150" max="150" width="6.5546875" bestFit="1" customWidth="1"/>
    <col min="151" max="151" width="9.88671875" bestFit="1" customWidth="1"/>
    <col min="152" max="152" width="6.5546875" bestFit="1" customWidth="1"/>
    <col min="153" max="153" width="9.88671875" bestFit="1" customWidth="1"/>
    <col min="154" max="154" width="6.5546875" bestFit="1" customWidth="1"/>
    <col min="155" max="155" width="9.88671875" bestFit="1" customWidth="1"/>
    <col min="156" max="156" width="6.5546875" bestFit="1" customWidth="1"/>
    <col min="157" max="157" width="9.88671875" bestFit="1" customWidth="1"/>
    <col min="158" max="158" width="6.5546875" bestFit="1" customWidth="1"/>
    <col min="159" max="159" width="9.88671875" bestFit="1" customWidth="1"/>
    <col min="160" max="160" width="6.5546875" bestFit="1" customWidth="1"/>
    <col min="161" max="161" width="9.88671875" bestFit="1" customWidth="1"/>
    <col min="162" max="162" width="6.5546875" bestFit="1" customWidth="1"/>
    <col min="163" max="163" width="9.88671875" bestFit="1" customWidth="1"/>
    <col min="164" max="164" width="6.5546875" bestFit="1" customWidth="1"/>
    <col min="165" max="165" width="9.88671875" bestFit="1" customWidth="1"/>
    <col min="166" max="166" width="6.5546875" bestFit="1" customWidth="1"/>
    <col min="167" max="167" width="9.88671875" bestFit="1" customWidth="1"/>
    <col min="168" max="168" width="6.5546875" bestFit="1" customWidth="1"/>
    <col min="169" max="169" width="9.88671875" bestFit="1" customWidth="1"/>
    <col min="170" max="170" width="6.5546875" bestFit="1" customWidth="1"/>
    <col min="171" max="171" width="9.88671875" bestFit="1" customWidth="1"/>
    <col min="172" max="172" width="6.5546875" bestFit="1" customWidth="1"/>
    <col min="173" max="173" width="9.88671875" bestFit="1" customWidth="1"/>
    <col min="174" max="174" width="6.5546875" bestFit="1" customWidth="1"/>
    <col min="175" max="175" width="9.88671875" bestFit="1" customWidth="1"/>
    <col min="176" max="176" width="6.5546875" bestFit="1" customWidth="1"/>
    <col min="177" max="177" width="9.88671875" bestFit="1" customWidth="1"/>
    <col min="178" max="178" width="6.5546875" bestFit="1" customWidth="1"/>
    <col min="179" max="179" width="9.88671875" bestFit="1" customWidth="1"/>
    <col min="180" max="180" width="6.5546875" bestFit="1" customWidth="1"/>
    <col min="181" max="181" width="9.88671875" bestFit="1" customWidth="1"/>
    <col min="182" max="182" width="6.5546875" bestFit="1" customWidth="1"/>
    <col min="183" max="183" width="9.88671875" bestFit="1" customWidth="1"/>
    <col min="184" max="184" width="6.5546875" bestFit="1" customWidth="1"/>
    <col min="185" max="185" width="9.88671875" bestFit="1" customWidth="1"/>
    <col min="186" max="186" width="6.5546875" bestFit="1" customWidth="1"/>
    <col min="187" max="187" width="9.88671875" bestFit="1" customWidth="1"/>
    <col min="188" max="188" width="6.5546875" bestFit="1" customWidth="1"/>
    <col min="189" max="189" width="9.88671875" bestFit="1" customWidth="1"/>
    <col min="190" max="190" width="6.5546875" bestFit="1" customWidth="1"/>
    <col min="191" max="191" width="9.88671875" bestFit="1" customWidth="1"/>
    <col min="192" max="192" width="6.5546875" bestFit="1" customWidth="1"/>
    <col min="193" max="193" width="9.88671875" bestFit="1" customWidth="1"/>
    <col min="194" max="194" width="6.5546875" bestFit="1" customWidth="1"/>
    <col min="195" max="195" width="9.88671875" bestFit="1" customWidth="1"/>
    <col min="196" max="196" width="6.5546875" bestFit="1" customWidth="1"/>
    <col min="197" max="197" width="9.88671875" bestFit="1" customWidth="1"/>
    <col min="198" max="198" width="6.5546875" bestFit="1" customWidth="1"/>
    <col min="199" max="199" width="9.88671875" bestFit="1" customWidth="1"/>
    <col min="200" max="200" width="6.5546875" bestFit="1" customWidth="1"/>
    <col min="201" max="201" width="9.88671875" bestFit="1" customWidth="1"/>
    <col min="202" max="202" width="6.5546875" bestFit="1" customWidth="1"/>
    <col min="203" max="203" width="9.88671875" bestFit="1" customWidth="1"/>
    <col min="204" max="204" width="6.5546875" bestFit="1" customWidth="1"/>
    <col min="205" max="205" width="9.88671875" bestFit="1" customWidth="1"/>
    <col min="206" max="206" width="6.5546875" bestFit="1" customWidth="1"/>
    <col min="207" max="207" width="9.88671875" bestFit="1" customWidth="1"/>
    <col min="208" max="208" width="6.5546875" bestFit="1" customWidth="1"/>
    <col min="209" max="209" width="9.88671875" bestFit="1" customWidth="1"/>
    <col min="210" max="210" width="6.5546875" bestFit="1" customWidth="1"/>
    <col min="211" max="211" width="9.88671875" bestFit="1" customWidth="1"/>
    <col min="212" max="212" width="7.44140625" bestFit="1" customWidth="1"/>
    <col min="213" max="213" width="11" bestFit="1" customWidth="1"/>
    <col min="214" max="214" width="7.44140625" bestFit="1" customWidth="1"/>
    <col min="215" max="215" width="11" bestFit="1" customWidth="1"/>
    <col min="216" max="216" width="7.44140625" bestFit="1" customWidth="1"/>
    <col min="217" max="217" width="11" bestFit="1" customWidth="1"/>
    <col min="218" max="218" width="7.44140625" bestFit="1" customWidth="1"/>
    <col min="219" max="219" width="11" bestFit="1" customWidth="1"/>
    <col min="220" max="220" width="7.44140625" bestFit="1" customWidth="1"/>
    <col min="221" max="221" width="11" bestFit="1" customWidth="1"/>
    <col min="222" max="222" width="7.44140625" bestFit="1" customWidth="1"/>
    <col min="223" max="223" width="11" bestFit="1" customWidth="1"/>
    <col min="224" max="224" width="7.44140625" bestFit="1" customWidth="1"/>
    <col min="225" max="225" width="11" bestFit="1" customWidth="1"/>
    <col min="226" max="226" width="7.44140625" bestFit="1" customWidth="1"/>
    <col min="227" max="227" width="11" bestFit="1" customWidth="1"/>
    <col min="228" max="228" width="7.44140625" bestFit="1" customWidth="1"/>
    <col min="229" max="229" width="11" bestFit="1" customWidth="1"/>
    <col min="230" max="230" width="7.44140625" bestFit="1" customWidth="1"/>
    <col min="231" max="231" width="11" bestFit="1" customWidth="1"/>
    <col min="232" max="232" width="7.44140625" bestFit="1" customWidth="1"/>
    <col min="233" max="233" width="11" bestFit="1" customWidth="1"/>
    <col min="234" max="234" width="7.44140625" bestFit="1" customWidth="1"/>
    <col min="235" max="235" width="11" bestFit="1" customWidth="1"/>
    <col min="236" max="236" width="7.44140625" bestFit="1" customWidth="1"/>
    <col min="237" max="237" width="11" bestFit="1" customWidth="1"/>
    <col min="238" max="238" width="7.44140625" bestFit="1" customWidth="1"/>
    <col min="239" max="239" width="11" bestFit="1" customWidth="1"/>
    <col min="240" max="240" width="7.44140625" bestFit="1" customWidth="1"/>
    <col min="241" max="241" width="11" bestFit="1" customWidth="1"/>
    <col min="242" max="242" width="7.44140625" bestFit="1" customWidth="1"/>
    <col min="243" max="243" width="11" bestFit="1" customWidth="1"/>
    <col min="244" max="244" width="7.44140625" bestFit="1" customWidth="1"/>
    <col min="245" max="245" width="11" bestFit="1" customWidth="1"/>
    <col min="246" max="246" width="7.44140625" bestFit="1" customWidth="1"/>
    <col min="247" max="247" width="11" bestFit="1" customWidth="1"/>
    <col min="248" max="248" width="7.44140625" bestFit="1" customWidth="1"/>
    <col min="249" max="249" width="11" bestFit="1" customWidth="1"/>
    <col min="250" max="250" width="7.44140625" bestFit="1" customWidth="1"/>
    <col min="251" max="251" width="11" bestFit="1" customWidth="1"/>
    <col min="252" max="252" width="7.44140625" bestFit="1" customWidth="1"/>
    <col min="253" max="253" width="11" bestFit="1" customWidth="1"/>
    <col min="254" max="254" width="7.44140625" bestFit="1" customWidth="1"/>
    <col min="255" max="255" width="11" bestFit="1" customWidth="1"/>
    <col min="256" max="256" width="7.44140625" bestFit="1" customWidth="1"/>
    <col min="257" max="257" width="11" bestFit="1" customWidth="1"/>
    <col min="258" max="258" width="7.44140625" bestFit="1" customWidth="1"/>
    <col min="259" max="259" width="11" bestFit="1" customWidth="1"/>
    <col min="260" max="260" width="7.44140625" bestFit="1" customWidth="1"/>
    <col min="261" max="261" width="11" bestFit="1" customWidth="1"/>
    <col min="262" max="262" width="7.44140625" bestFit="1" customWidth="1"/>
    <col min="263" max="263" width="11" bestFit="1" customWidth="1"/>
    <col min="264" max="264" width="7.44140625" bestFit="1" customWidth="1"/>
    <col min="265" max="265" width="11" bestFit="1" customWidth="1"/>
    <col min="266" max="266" width="7.44140625" bestFit="1" customWidth="1"/>
    <col min="267" max="267" width="11" bestFit="1" customWidth="1"/>
    <col min="268" max="268" width="7.44140625" bestFit="1" customWidth="1"/>
    <col min="269" max="269" width="11" bestFit="1" customWidth="1"/>
    <col min="270" max="270" width="7.44140625" bestFit="1" customWidth="1"/>
    <col min="271" max="271" width="11" bestFit="1" customWidth="1"/>
    <col min="272" max="272" width="7.44140625" bestFit="1" customWidth="1"/>
    <col min="273" max="273" width="11" bestFit="1" customWidth="1"/>
    <col min="274" max="274" width="7.44140625" bestFit="1" customWidth="1"/>
    <col min="275" max="275" width="11" bestFit="1" customWidth="1"/>
    <col min="276" max="276" width="7.44140625" bestFit="1" customWidth="1"/>
    <col min="277" max="277" width="11" bestFit="1" customWidth="1"/>
    <col min="278" max="278" width="7.44140625" bestFit="1" customWidth="1"/>
    <col min="279" max="279" width="11" bestFit="1" customWidth="1"/>
    <col min="280" max="280" width="7.44140625" bestFit="1" customWidth="1"/>
    <col min="281" max="281" width="11" bestFit="1" customWidth="1"/>
    <col min="282" max="282" width="7.44140625" bestFit="1" customWidth="1"/>
    <col min="283" max="283" width="11" bestFit="1" customWidth="1"/>
    <col min="284" max="284" width="7.44140625" bestFit="1" customWidth="1"/>
    <col min="285" max="285" width="11" bestFit="1" customWidth="1"/>
    <col min="286" max="286" width="7.44140625" bestFit="1" customWidth="1"/>
    <col min="287" max="287" width="11" bestFit="1" customWidth="1"/>
    <col min="288" max="288" width="13.33203125" bestFit="1" customWidth="1"/>
    <col min="289" max="289" width="11" bestFit="1" customWidth="1"/>
    <col min="290" max="290" width="7.44140625" bestFit="1" customWidth="1"/>
    <col min="291" max="291" width="9.88671875" bestFit="1" customWidth="1"/>
    <col min="292" max="292" width="11" bestFit="1" customWidth="1"/>
    <col min="293" max="293" width="7.44140625" bestFit="1" customWidth="1"/>
    <col min="294" max="295" width="11" bestFit="1" customWidth="1"/>
    <col min="296" max="296" width="7.44140625" bestFit="1" customWidth="1"/>
    <col min="297" max="298" width="11" bestFit="1" customWidth="1"/>
    <col min="299" max="299" width="7.44140625" bestFit="1" customWidth="1"/>
    <col min="300" max="300" width="9.88671875" bestFit="1" customWidth="1"/>
    <col min="301" max="301" width="11" bestFit="1" customWidth="1"/>
    <col min="302" max="302" width="7.44140625" bestFit="1" customWidth="1"/>
    <col min="303" max="303" width="8.88671875" bestFit="1" customWidth="1"/>
    <col min="304" max="304" width="11" bestFit="1" customWidth="1"/>
    <col min="305" max="305" width="7.44140625" bestFit="1" customWidth="1"/>
    <col min="306" max="306" width="8.88671875" bestFit="1" customWidth="1"/>
    <col min="307" max="307" width="11" bestFit="1" customWidth="1"/>
    <col min="308" max="308" width="7.44140625" bestFit="1" customWidth="1"/>
    <col min="309" max="309" width="9.88671875" bestFit="1" customWidth="1"/>
    <col min="310" max="310" width="11" bestFit="1" customWidth="1"/>
    <col min="311" max="311" width="7.44140625" bestFit="1" customWidth="1"/>
    <col min="312" max="313" width="11" bestFit="1" customWidth="1"/>
    <col min="314" max="314" width="7.44140625" bestFit="1" customWidth="1"/>
    <col min="315" max="315" width="9.88671875" bestFit="1" customWidth="1"/>
    <col min="316" max="316" width="11" bestFit="1" customWidth="1"/>
    <col min="317" max="317" width="7.44140625" bestFit="1" customWidth="1"/>
    <col min="318" max="318" width="9.88671875" bestFit="1" customWidth="1"/>
    <col min="319" max="319" width="11" bestFit="1" customWidth="1"/>
    <col min="320" max="320" width="7.44140625" bestFit="1" customWidth="1"/>
    <col min="321" max="321" width="9.88671875" bestFit="1" customWidth="1"/>
    <col min="322" max="322" width="11" bestFit="1" customWidth="1"/>
    <col min="323" max="323" width="7.44140625" bestFit="1" customWidth="1"/>
    <col min="324" max="324" width="9.88671875" bestFit="1" customWidth="1"/>
    <col min="325" max="325" width="11" bestFit="1" customWidth="1"/>
    <col min="326" max="326" width="7.44140625" bestFit="1" customWidth="1"/>
    <col min="327" max="327" width="8.88671875" bestFit="1" customWidth="1"/>
    <col min="328" max="328" width="11" bestFit="1" customWidth="1"/>
    <col min="329" max="329" width="7.44140625" bestFit="1" customWidth="1"/>
    <col min="330" max="330" width="8.88671875" bestFit="1" customWidth="1"/>
    <col min="331" max="331" width="11" bestFit="1" customWidth="1"/>
    <col min="332" max="332" width="7.44140625" bestFit="1" customWidth="1"/>
    <col min="333" max="334" width="11" bestFit="1" customWidth="1"/>
    <col min="335" max="335" width="7.44140625" bestFit="1" customWidth="1"/>
    <col min="336" max="337" width="11" bestFit="1" customWidth="1"/>
    <col min="338" max="338" width="7.44140625" bestFit="1" customWidth="1"/>
    <col min="339" max="340" width="11" bestFit="1" customWidth="1"/>
    <col min="341" max="341" width="7.44140625" bestFit="1" customWidth="1"/>
    <col min="342" max="343" width="11" bestFit="1" customWidth="1"/>
    <col min="344" max="344" width="7.44140625" bestFit="1" customWidth="1"/>
    <col min="345" max="345" width="8.88671875" bestFit="1" customWidth="1"/>
    <col min="346" max="346" width="11" bestFit="1" customWidth="1"/>
    <col min="347" max="347" width="7.44140625" bestFit="1" customWidth="1"/>
    <col min="348" max="349" width="11" bestFit="1" customWidth="1"/>
    <col min="350" max="350" width="7.44140625" bestFit="1" customWidth="1"/>
    <col min="351" max="352" width="11" bestFit="1" customWidth="1"/>
    <col min="353" max="353" width="7.44140625" bestFit="1" customWidth="1"/>
    <col min="354" max="355" width="11" bestFit="1" customWidth="1"/>
    <col min="356" max="356" width="7.44140625" bestFit="1" customWidth="1"/>
    <col min="357" max="358" width="11" bestFit="1" customWidth="1"/>
    <col min="359" max="359" width="7.44140625" bestFit="1" customWidth="1"/>
    <col min="360" max="361" width="11" bestFit="1" customWidth="1"/>
    <col min="362" max="362" width="7.44140625" bestFit="1" customWidth="1"/>
    <col min="363" max="364" width="11" bestFit="1" customWidth="1"/>
    <col min="365" max="365" width="7.44140625" bestFit="1" customWidth="1"/>
    <col min="366" max="367" width="11" bestFit="1" customWidth="1"/>
    <col min="368" max="368" width="7.44140625" bestFit="1" customWidth="1"/>
    <col min="369" max="369" width="8.88671875" bestFit="1" customWidth="1"/>
    <col min="370" max="370" width="11" bestFit="1" customWidth="1"/>
    <col min="371" max="371" width="7.44140625" bestFit="1" customWidth="1"/>
    <col min="372" max="372" width="8.88671875" bestFit="1" customWidth="1"/>
    <col min="373" max="373" width="11" bestFit="1" customWidth="1"/>
    <col min="374" max="374" width="7.44140625" bestFit="1" customWidth="1"/>
    <col min="375" max="375" width="8.88671875" bestFit="1" customWidth="1"/>
    <col min="376" max="376" width="11" bestFit="1" customWidth="1"/>
    <col min="377" max="377" width="7.44140625" bestFit="1" customWidth="1"/>
    <col min="378" max="379" width="11" bestFit="1" customWidth="1"/>
    <col min="380" max="380" width="7.44140625" bestFit="1" customWidth="1"/>
    <col min="381" max="382" width="11" bestFit="1" customWidth="1"/>
    <col min="383" max="383" width="7.44140625" bestFit="1" customWidth="1"/>
    <col min="384" max="385" width="11" bestFit="1" customWidth="1"/>
    <col min="386" max="386" width="7.44140625" bestFit="1" customWidth="1"/>
    <col min="387" max="387" width="8.88671875" bestFit="1" customWidth="1"/>
    <col min="388" max="388" width="11" bestFit="1" customWidth="1"/>
    <col min="389" max="389" width="7.44140625" bestFit="1" customWidth="1"/>
    <col min="390" max="390" width="8.88671875" bestFit="1" customWidth="1"/>
    <col min="391" max="391" width="11" bestFit="1" customWidth="1"/>
    <col min="392" max="392" width="7.44140625" bestFit="1" customWidth="1"/>
    <col min="393" max="394" width="11" bestFit="1" customWidth="1"/>
    <col min="395" max="395" width="13.33203125" bestFit="1" customWidth="1"/>
    <col min="396" max="397" width="9.88671875" bestFit="1" customWidth="1"/>
    <col min="398" max="398" width="7.44140625" bestFit="1" customWidth="1"/>
    <col min="399" max="399" width="8.88671875" bestFit="1" customWidth="1"/>
    <col min="400" max="400" width="11" bestFit="1" customWidth="1"/>
    <col min="401" max="401" width="9.88671875" bestFit="1" customWidth="1"/>
    <col min="402" max="402" width="7.44140625" bestFit="1" customWidth="1"/>
    <col min="403" max="403" width="8.88671875" bestFit="1" customWidth="1"/>
    <col min="404" max="404" width="11" bestFit="1" customWidth="1"/>
    <col min="405" max="405" width="9.88671875" bestFit="1" customWidth="1"/>
    <col min="406" max="406" width="7.44140625" bestFit="1" customWidth="1"/>
    <col min="407" max="407" width="8.88671875" bestFit="1" customWidth="1"/>
    <col min="408" max="408" width="11" bestFit="1" customWidth="1"/>
    <col min="409" max="409" width="9.88671875" bestFit="1" customWidth="1"/>
    <col min="410" max="410" width="7.44140625" bestFit="1" customWidth="1"/>
    <col min="411" max="411" width="8.88671875" bestFit="1" customWidth="1"/>
    <col min="412" max="412" width="11" bestFit="1" customWidth="1"/>
    <col min="413" max="413" width="9.88671875" bestFit="1" customWidth="1"/>
    <col min="414" max="414" width="6.5546875" bestFit="1" customWidth="1"/>
    <col min="415" max="417" width="9.88671875" bestFit="1" customWidth="1"/>
    <col min="418" max="418" width="7.44140625" bestFit="1" customWidth="1"/>
    <col min="419" max="419" width="11" bestFit="1" customWidth="1"/>
    <col min="420" max="421" width="9.88671875" bestFit="1" customWidth="1"/>
    <col min="422" max="422" width="7.44140625" bestFit="1" customWidth="1"/>
    <col min="423" max="423" width="9.88671875" bestFit="1" customWidth="1"/>
    <col min="424" max="425" width="11" bestFit="1" customWidth="1"/>
    <col min="426" max="426" width="7.44140625" bestFit="1" customWidth="1"/>
    <col min="427" max="427" width="9.88671875" bestFit="1" customWidth="1"/>
    <col min="428" max="429" width="11" bestFit="1" customWidth="1"/>
    <col min="430" max="430" width="7.44140625" bestFit="1" customWidth="1"/>
    <col min="431" max="433" width="11" bestFit="1" customWidth="1"/>
    <col min="434" max="434" width="7.44140625" bestFit="1" customWidth="1"/>
    <col min="435" max="437" width="11" bestFit="1" customWidth="1"/>
    <col min="438" max="438" width="7.44140625" bestFit="1" customWidth="1"/>
    <col min="439" max="441" width="11" bestFit="1" customWidth="1"/>
    <col min="442" max="442" width="7.44140625" bestFit="1" customWidth="1"/>
    <col min="443" max="443" width="11" bestFit="1" customWidth="1"/>
    <col min="444" max="444" width="8.33203125" bestFit="1" customWidth="1"/>
    <col min="445" max="445" width="11" bestFit="1" customWidth="1"/>
    <col min="446" max="446" width="7.44140625" bestFit="1" customWidth="1"/>
    <col min="447" max="449" width="11" bestFit="1" customWidth="1"/>
    <col min="450" max="450" width="7.44140625" bestFit="1" customWidth="1"/>
    <col min="451" max="452" width="9.88671875" bestFit="1" customWidth="1"/>
    <col min="453" max="453" width="11" bestFit="1" customWidth="1"/>
    <col min="454" max="454" width="7.44140625" bestFit="1" customWidth="1"/>
    <col min="455" max="455" width="9.88671875" bestFit="1" customWidth="1"/>
    <col min="456" max="456" width="8.33203125" bestFit="1" customWidth="1"/>
    <col min="457" max="457" width="11" bestFit="1" customWidth="1"/>
    <col min="458" max="458" width="7.44140625" bestFit="1" customWidth="1"/>
    <col min="459" max="459" width="11" bestFit="1" customWidth="1"/>
    <col min="460" max="460" width="9.88671875" bestFit="1" customWidth="1"/>
    <col min="461" max="461" width="11" bestFit="1" customWidth="1"/>
    <col min="462" max="462" width="7.44140625" bestFit="1" customWidth="1"/>
    <col min="463" max="463" width="9.88671875" bestFit="1" customWidth="1"/>
    <col min="464" max="465" width="11" bestFit="1" customWidth="1"/>
    <col min="466" max="466" width="7.44140625" bestFit="1" customWidth="1"/>
    <col min="467" max="469" width="11" bestFit="1" customWidth="1"/>
    <col min="470" max="470" width="7.44140625" bestFit="1" customWidth="1"/>
    <col min="471" max="471" width="11" bestFit="1" customWidth="1"/>
    <col min="472" max="472" width="8.33203125" bestFit="1" customWidth="1"/>
    <col min="473" max="473" width="11" bestFit="1" customWidth="1"/>
    <col min="474" max="474" width="7.44140625" bestFit="1" customWidth="1"/>
    <col min="475" max="475" width="11" bestFit="1" customWidth="1"/>
    <col min="476" max="476" width="8.33203125" bestFit="1" customWidth="1"/>
    <col min="477" max="477" width="11" bestFit="1" customWidth="1"/>
    <col min="478" max="478" width="7.44140625" bestFit="1" customWidth="1"/>
    <col min="479" max="479" width="9.88671875" bestFit="1" customWidth="1"/>
    <col min="480" max="480" width="8.33203125" bestFit="1" customWidth="1"/>
    <col min="481" max="481" width="11" bestFit="1" customWidth="1"/>
    <col min="482" max="482" width="7.44140625" bestFit="1" customWidth="1"/>
    <col min="483" max="483" width="8.88671875" bestFit="1" customWidth="1"/>
    <col min="484" max="485" width="11" bestFit="1" customWidth="1"/>
    <col min="486" max="486" width="7.44140625" bestFit="1" customWidth="1"/>
    <col min="487" max="487" width="8.88671875" bestFit="1" customWidth="1"/>
    <col min="488" max="488" width="9.88671875" bestFit="1" customWidth="1"/>
    <col min="489" max="489" width="11" bestFit="1" customWidth="1"/>
    <col min="490" max="490" width="7.44140625" bestFit="1" customWidth="1"/>
    <col min="491" max="491" width="11" bestFit="1" customWidth="1"/>
    <col min="492" max="492" width="9.88671875" bestFit="1" customWidth="1"/>
    <col min="493" max="493" width="11" bestFit="1" customWidth="1"/>
    <col min="494" max="494" width="7.44140625" bestFit="1" customWidth="1"/>
    <col min="495" max="497" width="11" bestFit="1" customWidth="1"/>
    <col min="498" max="498" width="7.44140625" bestFit="1" customWidth="1"/>
    <col min="499" max="501" width="11" bestFit="1" customWidth="1"/>
    <col min="502" max="502" width="7.44140625" bestFit="1" customWidth="1"/>
    <col min="503" max="503" width="9.88671875" bestFit="1" customWidth="1"/>
    <col min="504" max="504" width="8.88671875" bestFit="1" customWidth="1"/>
    <col min="505" max="505" width="11" bestFit="1" customWidth="1"/>
    <col min="506" max="506" width="7.44140625" bestFit="1" customWidth="1"/>
    <col min="507" max="507" width="9.88671875" bestFit="1" customWidth="1"/>
    <col min="508" max="509" width="11" bestFit="1" customWidth="1"/>
    <col min="510" max="510" width="7.44140625" bestFit="1" customWidth="1"/>
    <col min="511" max="513" width="11" bestFit="1" customWidth="1"/>
    <col min="514" max="514" width="7.44140625" bestFit="1" customWidth="1"/>
    <col min="515" max="517" width="11" bestFit="1" customWidth="1"/>
    <col min="518" max="518" width="7.44140625" bestFit="1" customWidth="1"/>
    <col min="519" max="519" width="8.88671875" bestFit="1" customWidth="1"/>
    <col min="520" max="520" width="9.88671875" bestFit="1" customWidth="1"/>
    <col min="521" max="521" width="11" bestFit="1" customWidth="1"/>
    <col min="522" max="522" width="7.44140625" bestFit="1" customWidth="1"/>
    <col min="523" max="523" width="9.88671875" bestFit="1" customWidth="1"/>
    <col min="524" max="525" width="11" bestFit="1" customWidth="1"/>
    <col min="526" max="526" width="7.44140625" bestFit="1" customWidth="1"/>
    <col min="527" max="527" width="9.88671875" bestFit="1" customWidth="1"/>
    <col min="528" max="529" width="11" bestFit="1" customWidth="1"/>
    <col min="530" max="530" width="7.44140625" bestFit="1" customWidth="1"/>
    <col min="531" max="533" width="11" bestFit="1" customWidth="1"/>
    <col min="534" max="534" width="7.44140625" bestFit="1" customWidth="1"/>
    <col min="535" max="535" width="11" bestFit="1" customWidth="1"/>
    <col min="536" max="536" width="8.33203125" bestFit="1" customWidth="1"/>
    <col min="537" max="537" width="11" bestFit="1" customWidth="1"/>
    <col min="538" max="538" width="7.44140625" bestFit="1" customWidth="1"/>
    <col min="539" max="539" width="9.88671875" bestFit="1" customWidth="1"/>
    <col min="540" max="541" width="11" bestFit="1" customWidth="1"/>
    <col min="542" max="542" width="7.44140625" bestFit="1" customWidth="1"/>
    <col min="543" max="543" width="9.88671875" bestFit="1" customWidth="1"/>
    <col min="544" max="544" width="8.33203125" bestFit="1" customWidth="1"/>
    <col min="545" max="545" width="11" bestFit="1" customWidth="1"/>
    <col min="546" max="546" width="7.44140625" bestFit="1" customWidth="1"/>
    <col min="547" max="547" width="9.88671875" bestFit="1" customWidth="1"/>
    <col min="548" max="548" width="8.33203125" bestFit="1" customWidth="1"/>
    <col min="549" max="549" width="11" bestFit="1" customWidth="1"/>
    <col min="550" max="550" width="7.44140625" bestFit="1" customWidth="1"/>
    <col min="551" max="551" width="9.88671875" bestFit="1" customWidth="1"/>
    <col min="552" max="552" width="8.33203125" bestFit="1" customWidth="1"/>
    <col min="553" max="553" width="11" bestFit="1" customWidth="1"/>
    <col min="554" max="554" width="7.44140625" bestFit="1" customWidth="1"/>
    <col min="555" max="555" width="11" bestFit="1" customWidth="1"/>
    <col min="556" max="556" width="8.33203125" bestFit="1" customWidth="1"/>
    <col min="557" max="557" width="11" bestFit="1" customWidth="1"/>
    <col min="558" max="558" width="7.44140625" bestFit="1" customWidth="1"/>
    <col min="559" max="559" width="9.88671875" bestFit="1" customWidth="1"/>
    <col min="560" max="560" width="8.33203125" bestFit="1" customWidth="1"/>
    <col min="561" max="561" width="11" bestFit="1" customWidth="1"/>
    <col min="562" max="562" width="7.44140625" bestFit="1" customWidth="1"/>
    <col min="563" max="565" width="11" bestFit="1" customWidth="1"/>
    <col min="566" max="566" width="7.44140625" bestFit="1" customWidth="1"/>
    <col min="567" max="569" width="11" bestFit="1" customWidth="1"/>
    <col min="570" max="570" width="7.44140625" bestFit="1" customWidth="1"/>
    <col min="571" max="571" width="9.88671875" bestFit="1" customWidth="1"/>
    <col min="572" max="572" width="8.33203125" bestFit="1" customWidth="1"/>
    <col min="573" max="573" width="11" bestFit="1" customWidth="1"/>
    <col min="574" max="574" width="7.44140625" bestFit="1" customWidth="1"/>
    <col min="575" max="577" width="11" bestFit="1" customWidth="1"/>
    <col min="578" max="578" width="7.44140625" bestFit="1" customWidth="1"/>
    <col min="579" max="581" width="11" bestFit="1" customWidth="1"/>
    <col min="582" max="582" width="7.44140625" bestFit="1" customWidth="1"/>
    <col min="583" max="583" width="9.88671875" bestFit="1" customWidth="1"/>
    <col min="584" max="584" width="8.33203125" bestFit="1" customWidth="1"/>
    <col min="585" max="585" width="11" bestFit="1" customWidth="1"/>
    <col min="586" max="586" width="9.33203125" bestFit="1" customWidth="1"/>
    <col min="587" max="588" width="11" bestFit="1" customWidth="1"/>
    <col min="589" max="589" width="12.6640625" bestFit="1" customWidth="1"/>
    <col min="590" max="590" width="9.33203125" bestFit="1" customWidth="1"/>
    <col min="591" max="592" width="11" bestFit="1" customWidth="1"/>
    <col min="593" max="593" width="12.6640625" bestFit="1" customWidth="1"/>
    <col min="594" max="594" width="9.33203125" bestFit="1" customWidth="1"/>
    <col min="595" max="595" width="9.88671875" bestFit="1" customWidth="1"/>
    <col min="596" max="596" width="8.33203125" bestFit="1" customWidth="1"/>
    <col min="597" max="597" width="12.6640625" bestFit="1" customWidth="1"/>
    <col min="598" max="598" width="9.33203125" bestFit="1" customWidth="1"/>
    <col min="599" max="600" width="11" bestFit="1" customWidth="1"/>
    <col min="601" max="601" width="12.6640625" bestFit="1" customWidth="1"/>
    <col min="602" max="602" width="9.33203125" bestFit="1" customWidth="1"/>
    <col min="603" max="604" width="11" bestFit="1" customWidth="1"/>
    <col min="605" max="605" width="12.6640625" bestFit="1" customWidth="1"/>
    <col min="606" max="606" width="9.33203125" bestFit="1" customWidth="1"/>
    <col min="607" max="608" width="11" bestFit="1" customWidth="1"/>
    <col min="609" max="609" width="12.6640625" bestFit="1" customWidth="1"/>
    <col min="610" max="610" width="9.33203125" bestFit="1" customWidth="1"/>
    <col min="611" max="612" width="11" bestFit="1" customWidth="1"/>
    <col min="613" max="613" width="12.6640625" bestFit="1" customWidth="1"/>
    <col min="614" max="614" width="9.33203125" bestFit="1" customWidth="1"/>
    <col min="615" max="615" width="9.88671875" bestFit="1" customWidth="1"/>
    <col min="616" max="616" width="8.33203125" bestFit="1" customWidth="1"/>
    <col min="617" max="617" width="12.6640625" bestFit="1" customWidth="1"/>
    <col min="618" max="618" width="9.33203125" bestFit="1" customWidth="1"/>
    <col min="619" max="620" width="11" bestFit="1" customWidth="1"/>
    <col min="621" max="621" width="12.6640625" bestFit="1" customWidth="1"/>
    <col min="622" max="622" width="13.33203125" bestFit="1" customWidth="1"/>
    <col min="623" max="623" width="7.44140625" bestFit="1" customWidth="1"/>
    <col min="624" max="626" width="9.88671875" bestFit="1" customWidth="1"/>
    <col min="627" max="627" width="11" bestFit="1" customWidth="1"/>
    <col min="628" max="628" width="7.44140625" bestFit="1" customWidth="1"/>
    <col min="629" max="631" width="9.88671875" bestFit="1" customWidth="1"/>
    <col min="632" max="632" width="11" bestFit="1" customWidth="1"/>
    <col min="633" max="633" width="7.44140625" bestFit="1" customWidth="1"/>
    <col min="634" max="636" width="9.88671875" bestFit="1" customWidth="1"/>
    <col min="637" max="637" width="11" bestFit="1" customWidth="1"/>
    <col min="638" max="638" width="7.44140625" bestFit="1" customWidth="1"/>
    <col min="639" max="641" width="9.88671875" bestFit="1" customWidth="1"/>
    <col min="642" max="642" width="11" bestFit="1" customWidth="1"/>
    <col min="643" max="643" width="7.44140625" bestFit="1" customWidth="1"/>
    <col min="644" max="646" width="9.88671875" bestFit="1" customWidth="1"/>
    <col min="647" max="647" width="11" bestFit="1" customWidth="1"/>
    <col min="648" max="648" width="7.44140625" bestFit="1" customWidth="1"/>
    <col min="649" max="649" width="9.88671875" bestFit="1" customWidth="1"/>
    <col min="650" max="650" width="8.33203125" bestFit="1" customWidth="1"/>
    <col min="651" max="651" width="9.88671875" bestFit="1" customWidth="1"/>
    <col min="652" max="652" width="11" bestFit="1" customWidth="1"/>
    <col min="653" max="653" width="7.44140625" bestFit="1" customWidth="1"/>
    <col min="654" max="654" width="8.88671875" bestFit="1" customWidth="1"/>
    <col min="655" max="655" width="9.88671875" bestFit="1" customWidth="1"/>
    <col min="656" max="657" width="11" bestFit="1" customWidth="1"/>
    <col min="658" max="658" width="7.44140625" bestFit="1" customWidth="1"/>
    <col min="659" max="659" width="11" bestFit="1" customWidth="1"/>
    <col min="660" max="660" width="8.88671875" bestFit="1" customWidth="1"/>
    <col min="661" max="661" width="9.88671875" bestFit="1" customWidth="1"/>
    <col min="662" max="662" width="11" bestFit="1" customWidth="1"/>
    <col min="663" max="663" width="7.44140625" bestFit="1" customWidth="1"/>
    <col min="664" max="664" width="11" bestFit="1" customWidth="1"/>
    <col min="665" max="665" width="9.88671875" bestFit="1" customWidth="1"/>
    <col min="666" max="666" width="8.88671875" bestFit="1" customWidth="1"/>
    <col min="667" max="667" width="11" bestFit="1" customWidth="1"/>
    <col min="668" max="668" width="7.44140625" bestFit="1" customWidth="1"/>
    <col min="669" max="669" width="9.88671875" bestFit="1" customWidth="1"/>
    <col min="670" max="670" width="8.33203125" bestFit="1" customWidth="1"/>
    <col min="671" max="671" width="9.88671875" bestFit="1" customWidth="1"/>
    <col min="672" max="672" width="11" bestFit="1" customWidth="1"/>
    <col min="673" max="673" width="7.44140625" bestFit="1" customWidth="1"/>
    <col min="674" max="674" width="11" bestFit="1" customWidth="1"/>
    <col min="675" max="675" width="9.88671875" bestFit="1" customWidth="1"/>
    <col min="676" max="676" width="8.88671875" bestFit="1" customWidth="1"/>
    <col min="677" max="677" width="11" bestFit="1" customWidth="1"/>
    <col min="678" max="678" width="7.44140625" bestFit="1" customWidth="1"/>
    <col min="679" max="679" width="9.88671875" bestFit="1" customWidth="1"/>
    <col min="680" max="680" width="8.33203125" bestFit="1" customWidth="1"/>
    <col min="681" max="681" width="9.88671875" bestFit="1" customWidth="1"/>
    <col min="682" max="682" width="11" bestFit="1" customWidth="1"/>
    <col min="683" max="683" width="7.44140625" bestFit="1" customWidth="1"/>
    <col min="684" max="684" width="9.88671875" bestFit="1" customWidth="1"/>
    <col min="685" max="685" width="8.33203125" bestFit="1" customWidth="1"/>
    <col min="686" max="686" width="9.88671875" bestFit="1" customWidth="1"/>
    <col min="687" max="687" width="11" bestFit="1" customWidth="1"/>
    <col min="688" max="688" width="7.44140625" bestFit="1" customWidth="1"/>
    <col min="689" max="689" width="9.88671875" bestFit="1" customWidth="1"/>
    <col min="690" max="692" width="11" bestFit="1" customWidth="1"/>
    <col min="693" max="693" width="7.44140625" bestFit="1" customWidth="1"/>
    <col min="694" max="694" width="9.88671875" bestFit="1" customWidth="1"/>
    <col min="695" max="695" width="8.33203125" bestFit="1" customWidth="1"/>
    <col min="696" max="696" width="9.88671875" bestFit="1" customWidth="1"/>
    <col min="697" max="697" width="11" bestFit="1" customWidth="1"/>
    <col min="698" max="698" width="7.44140625" bestFit="1" customWidth="1"/>
    <col min="699" max="699" width="9.88671875" bestFit="1" customWidth="1"/>
    <col min="700" max="702" width="11" bestFit="1" customWidth="1"/>
    <col min="703" max="703" width="7.44140625" bestFit="1" customWidth="1"/>
    <col min="704" max="704" width="9.88671875" bestFit="1" customWidth="1"/>
    <col min="705" max="705" width="8.33203125" bestFit="1" customWidth="1"/>
    <col min="706" max="706" width="9.88671875" bestFit="1" customWidth="1"/>
    <col min="707" max="707" width="11" bestFit="1" customWidth="1"/>
    <col min="708" max="708" width="7.44140625" bestFit="1" customWidth="1"/>
    <col min="709" max="709" width="9.88671875" bestFit="1" customWidth="1"/>
    <col min="710" max="710" width="8.33203125" bestFit="1" customWidth="1"/>
    <col min="711" max="711" width="9.88671875" bestFit="1" customWidth="1"/>
    <col min="712" max="712" width="11" bestFit="1" customWidth="1"/>
    <col min="713" max="713" width="7.44140625" bestFit="1" customWidth="1"/>
    <col min="714" max="714" width="8.88671875" bestFit="1" customWidth="1"/>
    <col min="715" max="715" width="9.88671875" bestFit="1" customWidth="1"/>
    <col min="716" max="717" width="11" bestFit="1" customWidth="1"/>
    <col min="718" max="718" width="7.44140625" bestFit="1" customWidth="1"/>
    <col min="719" max="719" width="9.88671875" bestFit="1" customWidth="1"/>
    <col min="720" max="720" width="8.33203125" bestFit="1" customWidth="1"/>
    <col min="721" max="721" width="9.88671875" bestFit="1" customWidth="1"/>
    <col min="722" max="722" width="11" bestFit="1" customWidth="1"/>
    <col min="723" max="723" width="7.44140625" bestFit="1" customWidth="1"/>
    <col min="724" max="724" width="11" bestFit="1" customWidth="1"/>
    <col min="725" max="725" width="8.33203125" bestFit="1" customWidth="1"/>
    <col min="726" max="726" width="9.88671875" bestFit="1" customWidth="1"/>
    <col min="727" max="727" width="11" bestFit="1" customWidth="1"/>
    <col min="728" max="728" width="7.44140625" bestFit="1" customWidth="1"/>
    <col min="729" max="729" width="9.88671875" bestFit="1" customWidth="1"/>
    <col min="730" max="730" width="8.33203125" bestFit="1" customWidth="1"/>
    <col min="731" max="731" width="9.88671875" bestFit="1" customWidth="1"/>
    <col min="732" max="732" width="11" bestFit="1" customWidth="1"/>
    <col min="733" max="733" width="7.44140625" bestFit="1" customWidth="1"/>
    <col min="734" max="734" width="9.88671875" bestFit="1" customWidth="1"/>
    <col min="735" max="737" width="11" bestFit="1" customWidth="1"/>
    <col min="738" max="738" width="7.44140625" bestFit="1" customWidth="1"/>
    <col min="739" max="739" width="9.88671875" bestFit="1" customWidth="1"/>
    <col min="740" max="742" width="11" bestFit="1" customWidth="1"/>
    <col min="743" max="743" width="7.44140625" bestFit="1" customWidth="1"/>
    <col min="744" max="744" width="9.88671875" bestFit="1" customWidth="1"/>
    <col min="745" max="745" width="8.33203125" bestFit="1" customWidth="1"/>
    <col min="746" max="746" width="9.88671875" bestFit="1" customWidth="1"/>
    <col min="747" max="747" width="11" bestFit="1" customWidth="1"/>
    <col min="748" max="748" width="9.33203125" bestFit="1" customWidth="1"/>
    <col min="749" max="749" width="9.88671875" bestFit="1" customWidth="1"/>
    <col min="750" max="751" width="11" bestFit="1" customWidth="1"/>
    <col min="752" max="752" width="12.6640625" bestFit="1" customWidth="1"/>
    <col min="753" max="753" width="9.33203125" bestFit="1" customWidth="1"/>
    <col min="754" max="756" width="9.88671875" bestFit="1" customWidth="1"/>
    <col min="757" max="757" width="12.6640625" bestFit="1" customWidth="1"/>
    <col min="758" max="758" width="9.33203125" bestFit="1" customWidth="1"/>
    <col min="759" max="759" width="9.88671875" bestFit="1" customWidth="1"/>
    <col min="760" max="761" width="11" bestFit="1" customWidth="1"/>
    <col min="762" max="762" width="12.6640625" bestFit="1" customWidth="1"/>
    <col min="763" max="763" width="9.33203125" bestFit="1" customWidth="1"/>
    <col min="764" max="764" width="9.88671875" bestFit="1" customWidth="1"/>
    <col min="765" max="766" width="11" bestFit="1" customWidth="1"/>
    <col min="767" max="767" width="12.6640625" bestFit="1" customWidth="1"/>
    <col min="768" max="768" width="9.33203125" bestFit="1" customWidth="1"/>
    <col min="769" max="769" width="8.88671875" bestFit="1" customWidth="1"/>
    <col min="770" max="771" width="11" bestFit="1" customWidth="1"/>
    <col min="772" max="772" width="12.6640625" bestFit="1" customWidth="1"/>
    <col min="773" max="773" width="13.33203125" bestFit="1" customWidth="1"/>
  </cols>
  <sheetData>
    <row r="1" spans="1:24" s="180" customFormat="1" ht="39" customHeight="1" x14ac:dyDescent="0.3">
      <c r="A1" s="180" t="s">
        <v>1025</v>
      </c>
      <c r="B1" s="180" t="s">
        <v>26</v>
      </c>
      <c r="C1" s="181" t="s">
        <v>24</v>
      </c>
      <c r="D1" s="182" t="s">
        <v>42</v>
      </c>
      <c r="E1" s="182" t="s">
        <v>25</v>
      </c>
      <c r="F1" s="182" t="s">
        <v>4</v>
      </c>
      <c r="G1" s="182" t="s">
        <v>5</v>
      </c>
      <c r="H1" s="182" t="s">
        <v>43</v>
      </c>
      <c r="I1" s="183" t="s">
        <v>27</v>
      </c>
      <c r="J1" s="181" t="s">
        <v>1027</v>
      </c>
      <c r="K1" s="182" t="s">
        <v>1028</v>
      </c>
      <c r="L1" s="182" t="s">
        <v>1029</v>
      </c>
      <c r="M1" s="182" t="s">
        <v>1030</v>
      </c>
      <c r="N1" s="182" t="s">
        <v>1031</v>
      </c>
      <c r="O1" s="182" t="s">
        <v>1032</v>
      </c>
      <c r="P1" s="183" t="s">
        <v>1026</v>
      </c>
      <c r="R1" s="184" t="s">
        <v>50</v>
      </c>
      <c r="S1" s="180" t="s">
        <v>1033</v>
      </c>
      <c r="T1" s="180" t="s">
        <v>1034</v>
      </c>
      <c r="U1" s="180" t="s">
        <v>1035</v>
      </c>
      <c r="V1" s="180" t="s">
        <v>1036</v>
      </c>
      <c r="W1" s="180" t="s">
        <v>1037</v>
      </c>
      <c r="X1" s="180" t="s">
        <v>1038</v>
      </c>
    </row>
    <row r="2" spans="1:24" x14ac:dyDescent="0.3">
      <c r="A2" s="30">
        <v>45292</v>
      </c>
      <c r="B2" t="s">
        <v>28</v>
      </c>
      <c r="C2" s="127">
        <v>4.5405012609694912</v>
      </c>
      <c r="D2">
        <v>1.4899999999999998E-2</v>
      </c>
      <c r="E2">
        <v>0</v>
      </c>
      <c r="F2">
        <v>9.6172863089655092</v>
      </c>
      <c r="H2">
        <v>0</v>
      </c>
      <c r="I2" s="110">
        <f t="shared" ref="I2:I33" si="0">+SUM(C2:H2)/1000</f>
        <v>1.4172687569935E-2</v>
      </c>
      <c r="J2" s="159">
        <f>Tabla2[[#This Row],[Hídrica]]*$S$21</f>
        <v>4.5312525816499374</v>
      </c>
      <c r="K2" s="157">
        <f>Tabla2[[#This Row],[Térmica]]*$S$21</f>
        <v>1.4869649755843931E-2</v>
      </c>
      <c r="L2" s="157">
        <f>Tabla2[[#This Row],[Eólica]]*$S$21</f>
        <v>0</v>
      </c>
      <c r="M2" s="157">
        <f>Tabla2[[#This Row],[Solar]]*$S$21</f>
        <v>9.5976965782543751</v>
      </c>
      <c r="N2" s="157">
        <f>Tabla2[[#This Row],[Termosolar]]*$S$21</f>
        <v>0</v>
      </c>
      <c r="O2" s="157">
        <f>Tabla2[[#This Row],[Geotérmica]]*$S$21</f>
        <v>0</v>
      </c>
      <c r="P2" s="160">
        <f t="shared" ref="P2:P33" si="1">SUM(J2:O2)/1000</f>
        <v>1.4143818809660157E-2</v>
      </c>
      <c r="R2" s="43" t="s">
        <v>28</v>
      </c>
      <c r="S2" s="157">
        <v>46.034401931399074</v>
      </c>
      <c r="T2" s="157">
        <v>0.26238445059103938</v>
      </c>
      <c r="U2" s="157">
        <v>0</v>
      </c>
      <c r="V2" s="157">
        <v>212.0116044660414</v>
      </c>
      <c r="W2" s="157">
        <v>0</v>
      </c>
      <c r="X2" s="157">
        <v>0</v>
      </c>
    </row>
    <row r="3" spans="1:24" x14ac:dyDescent="0.3">
      <c r="A3" s="30">
        <v>45292</v>
      </c>
      <c r="B3" t="s">
        <v>29</v>
      </c>
      <c r="C3" s="127">
        <v>1.7197923263732979</v>
      </c>
      <c r="D3">
        <v>3.0699999999999995E-2</v>
      </c>
      <c r="E3">
        <v>0</v>
      </c>
      <c r="F3">
        <v>91.024733354560666</v>
      </c>
      <c r="H3">
        <v>0</v>
      </c>
      <c r="I3" s="110">
        <f t="shared" si="0"/>
        <v>9.2775225680933965E-2</v>
      </c>
      <c r="J3" s="159">
        <f>Tabla2[[#This Row],[Hídrica]]*$S$21</f>
        <v>1.7162892312724147</v>
      </c>
      <c r="K3" s="157">
        <f>Tabla2[[#This Row],[Térmica]]*$S$21</f>
        <v>3.0637466275463671E-2</v>
      </c>
      <c r="L3" s="157">
        <f>Tabla2[[#This Row],[Eólica]]*$S$21</f>
        <v>0</v>
      </c>
      <c r="M3" s="157">
        <f>Tabla2[[#This Row],[Solar]]*$S$21</f>
        <v>90.8393224229129</v>
      </c>
      <c r="N3" s="157">
        <f>Tabla2[[#This Row],[Termosolar]]*$S$21</f>
        <v>0</v>
      </c>
      <c r="O3" s="157">
        <f>Tabla2[[#This Row],[Geotérmica]]*$S$21</f>
        <v>0</v>
      </c>
      <c r="P3" s="160">
        <f t="shared" si="1"/>
        <v>9.2586249120460776E-2</v>
      </c>
      <c r="R3" s="43" t="s">
        <v>29</v>
      </c>
      <c r="S3" s="157">
        <v>19.470809686867852</v>
      </c>
      <c r="T3" s="157">
        <v>0.6457165371676522</v>
      </c>
      <c r="U3" s="157">
        <v>0</v>
      </c>
      <c r="V3" s="157">
        <v>880.53942841456399</v>
      </c>
      <c r="W3" s="157">
        <v>0</v>
      </c>
      <c r="X3" s="157">
        <v>0</v>
      </c>
    </row>
    <row r="4" spans="1:24" x14ac:dyDescent="0.3">
      <c r="A4" s="30">
        <v>45292</v>
      </c>
      <c r="B4" t="s">
        <v>30</v>
      </c>
      <c r="C4" s="127">
        <v>0</v>
      </c>
      <c r="D4">
        <v>867.01187999999627</v>
      </c>
      <c r="E4">
        <v>141.94523000000012</v>
      </c>
      <c r="F4">
        <v>640.82832659155713</v>
      </c>
      <c r="G4">
        <v>0</v>
      </c>
      <c r="H4">
        <v>39.777809999999938</v>
      </c>
      <c r="I4" s="110">
        <f t="shared" si="0"/>
        <v>1.6895632465915538</v>
      </c>
      <c r="J4" s="159">
        <f>Tabla2[[#This Row],[Hídrica]]*$S$21</f>
        <v>0</v>
      </c>
      <c r="K4" s="157">
        <f>Tabla2[[#This Row],[Térmica]]*$S$21</f>
        <v>865.24583823863986</v>
      </c>
      <c r="L4" s="157">
        <f>Tabla2[[#This Row],[Eólica]]*$S$21</f>
        <v>141.6560976250143</v>
      </c>
      <c r="M4" s="157">
        <f>Tabla2[[#This Row],[Solar]]*$S$21</f>
        <v>639.5230047006728</v>
      </c>
      <c r="N4" s="157">
        <f>Tabla2[[#This Row],[Termosolar]]*$S$21</f>
        <v>0</v>
      </c>
      <c r="O4" s="157">
        <f>Tabla2[[#This Row],[Geotérmica]]*$S$21</f>
        <v>39.696785419765469</v>
      </c>
      <c r="P4" s="160">
        <f t="shared" si="1"/>
        <v>1.6861217259840926</v>
      </c>
      <c r="R4" s="43" t="s">
        <v>30</v>
      </c>
      <c r="S4" s="157">
        <v>0</v>
      </c>
      <c r="T4" s="157">
        <v>12604.521852694215</v>
      </c>
      <c r="U4" s="157">
        <v>2269.4136574300646</v>
      </c>
      <c r="V4" s="157">
        <v>6829.2881520691726</v>
      </c>
      <c r="W4" s="157">
        <v>0</v>
      </c>
      <c r="X4" s="157">
        <v>307.76455586231845</v>
      </c>
    </row>
    <row r="5" spans="1:24" x14ac:dyDescent="0.3">
      <c r="A5" s="30">
        <v>45292</v>
      </c>
      <c r="B5" t="s">
        <v>31</v>
      </c>
      <c r="C5" s="127">
        <v>0.75548000000000015</v>
      </c>
      <c r="D5">
        <v>122.21353999999988</v>
      </c>
      <c r="E5">
        <v>129.54234999999991</v>
      </c>
      <c r="F5">
        <v>552.14426801242382</v>
      </c>
      <c r="H5">
        <v>0</v>
      </c>
      <c r="I5" s="110">
        <f t="shared" si="0"/>
        <v>0.80465563801242368</v>
      </c>
      <c r="J5" s="159">
        <f>Tabla2[[#This Row],[Hídrica]]*$S$21</f>
        <v>0.75394114077483065</v>
      </c>
      <c r="K5" s="157">
        <f>Tabla2[[#This Row],[Térmica]]*$S$21</f>
        <v>121.96459967931685</v>
      </c>
      <c r="L5" s="157">
        <f>Tabla2[[#This Row],[Eólica]]*$S$21</f>
        <v>129.27848141268109</v>
      </c>
      <c r="M5" s="157">
        <f>Tabla2[[#This Row],[Solar]]*$S$21</f>
        <v>551.0195892645346</v>
      </c>
      <c r="N5" s="157">
        <f>Tabla2[[#This Row],[Termosolar]]*$S$21</f>
        <v>0</v>
      </c>
      <c r="O5" s="157">
        <f>Tabla2[[#This Row],[Geotérmica]]*$S$21</f>
        <v>0</v>
      </c>
      <c r="P5" s="160">
        <f t="shared" si="1"/>
        <v>0.80301661149730741</v>
      </c>
      <c r="R5" s="43" t="s">
        <v>31</v>
      </c>
      <c r="S5" s="157">
        <v>8.1964882569391193</v>
      </c>
      <c r="T5" s="157">
        <v>2450.3891832602335</v>
      </c>
      <c r="U5" s="157">
        <v>2245.3029719957185</v>
      </c>
      <c r="V5" s="157">
        <v>4972.3015517536596</v>
      </c>
      <c r="W5" s="157">
        <v>0</v>
      </c>
      <c r="X5" s="157">
        <v>0</v>
      </c>
    </row>
    <row r="6" spans="1:24" x14ac:dyDescent="0.3">
      <c r="A6" s="30">
        <v>45292</v>
      </c>
      <c r="B6" t="s">
        <v>32</v>
      </c>
      <c r="C6" s="127">
        <v>1.309500446815602</v>
      </c>
      <c r="D6">
        <v>1.1155556165257003</v>
      </c>
      <c r="E6">
        <v>111.97969999999995</v>
      </c>
      <c r="F6">
        <v>105.26386444663918</v>
      </c>
      <c r="H6">
        <v>0</v>
      </c>
      <c r="I6" s="110">
        <f t="shared" si="0"/>
        <v>0.21966862050998043</v>
      </c>
      <c r="J6" s="159">
        <f>Tabla2[[#This Row],[Hídrica]]*$S$21</f>
        <v>1.306833087199271</v>
      </c>
      <c r="K6" s="157">
        <f>Tabla2[[#This Row],[Térmica]]*$S$21</f>
        <v>1.1132833087853495</v>
      </c>
      <c r="L6" s="157">
        <f>Tabla2[[#This Row],[Eólica]]*$S$21</f>
        <v>111.75160528620646</v>
      </c>
      <c r="M6" s="157">
        <f>Tabla2[[#This Row],[Solar]]*$S$21</f>
        <v>105.04944941397028</v>
      </c>
      <c r="N6" s="157">
        <f>Tabla2[[#This Row],[Termosolar]]*$S$21</f>
        <v>0</v>
      </c>
      <c r="O6" s="157">
        <f>Tabla2[[#This Row],[Geotérmica]]*$S$21</f>
        <v>0</v>
      </c>
      <c r="P6" s="160">
        <f t="shared" si="1"/>
        <v>0.21922117109616135</v>
      </c>
      <c r="R6" s="43" t="s">
        <v>32</v>
      </c>
      <c r="S6" s="157">
        <v>26.265022706790795</v>
      </c>
      <c r="T6" s="157">
        <v>20.233460441083043</v>
      </c>
      <c r="U6" s="157">
        <v>1544.6469605935463</v>
      </c>
      <c r="V6" s="157">
        <v>989.17767325682803</v>
      </c>
      <c r="W6" s="157">
        <v>0</v>
      </c>
      <c r="X6" s="157">
        <v>0</v>
      </c>
    </row>
    <row r="7" spans="1:24" x14ac:dyDescent="0.3">
      <c r="A7" s="30">
        <v>45292</v>
      </c>
      <c r="B7" t="s">
        <v>33</v>
      </c>
      <c r="C7" s="127">
        <v>115.72927783279147</v>
      </c>
      <c r="D7">
        <v>553.27839335086264</v>
      </c>
      <c r="E7">
        <v>0</v>
      </c>
      <c r="F7">
        <v>101.63921883303883</v>
      </c>
      <c r="H7">
        <v>0</v>
      </c>
      <c r="I7" s="110">
        <f t="shared" si="0"/>
        <v>0.77064689001669295</v>
      </c>
      <c r="J7" s="159">
        <f>Tabla2[[#This Row],[Hídrica]]*$S$21</f>
        <v>115.49354549465519</v>
      </c>
      <c r="K7" s="157">
        <f>Tabla2[[#This Row],[Térmica]]*$S$21</f>
        <v>552.15140447002545</v>
      </c>
      <c r="L7" s="157">
        <f>Tabla2[[#This Row],[Eólica]]*$S$21</f>
        <v>0</v>
      </c>
      <c r="M7" s="157">
        <f>Tabla2[[#This Row],[Solar]]*$S$21</f>
        <v>101.43218694663516</v>
      </c>
      <c r="N7" s="157">
        <f>Tabla2[[#This Row],[Termosolar]]*$S$21</f>
        <v>0</v>
      </c>
      <c r="O7" s="157">
        <f>Tabla2[[#This Row],[Geotérmica]]*$S$21</f>
        <v>0</v>
      </c>
      <c r="P7" s="160">
        <f t="shared" si="1"/>
        <v>0.76907713691131585</v>
      </c>
      <c r="R7" s="43" t="s">
        <v>33</v>
      </c>
      <c r="S7" s="157">
        <v>815.27238171049385</v>
      </c>
      <c r="T7" s="157">
        <v>7677.1007322172363</v>
      </c>
      <c r="U7" s="157">
        <v>0</v>
      </c>
      <c r="V7" s="157">
        <v>948.22417628604182</v>
      </c>
      <c r="W7" s="157">
        <v>0</v>
      </c>
      <c r="X7" s="157">
        <v>0</v>
      </c>
    </row>
    <row r="8" spans="1:24" x14ac:dyDescent="0.3">
      <c r="A8" s="30">
        <v>45292</v>
      </c>
      <c r="B8" t="s">
        <v>34</v>
      </c>
      <c r="C8" s="127">
        <v>173.89311622867746</v>
      </c>
      <c r="D8">
        <v>148.72188311190547</v>
      </c>
      <c r="E8">
        <v>0</v>
      </c>
      <c r="F8">
        <v>154.27035245776682</v>
      </c>
      <c r="H8">
        <v>0</v>
      </c>
      <c r="I8" s="110">
        <f t="shared" si="0"/>
        <v>0.47688535179834973</v>
      </c>
      <c r="J8" s="159">
        <f>Tabla2[[#This Row],[Hídrica]]*$S$21</f>
        <v>173.53890827333521</v>
      </c>
      <c r="K8" s="157">
        <f>Tabla2[[#This Row],[Térmica]]*$S$21</f>
        <v>148.41894717473792</v>
      </c>
      <c r="L8" s="157">
        <f>Tabla2[[#This Row],[Eólica]]*$S$21</f>
        <v>0</v>
      </c>
      <c r="M8" s="157">
        <f>Tabla2[[#This Row],[Solar]]*$S$21</f>
        <v>153.95611468171745</v>
      </c>
      <c r="N8" s="157">
        <f>Tabla2[[#This Row],[Termosolar]]*$S$21</f>
        <v>0</v>
      </c>
      <c r="O8" s="157">
        <f>Tabla2[[#This Row],[Geotérmica]]*$S$21</f>
        <v>0</v>
      </c>
      <c r="P8" s="160">
        <f t="shared" si="1"/>
        <v>0.47591397012979059</v>
      </c>
      <c r="R8" s="43" t="s">
        <v>34</v>
      </c>
      <c r="S8" s="157">
        <v>1528.2359234088412</v>
      </c>
      <c r="T8" s="157">
        <v>1507.9950336955999</v>
      </c>
      <c r="U8" s="157">
        <v>109.40490510470522</v>
      </c>
      <c r="V8" s="157">
        <v>1689.7586558417256</v>
      </c>
      <c r="W8" s="157">
        <v>0</v>
      </c>
      <c r="X8" s="157">
        <v>0</v>
      </c>
    </row>
    <row r="9" spans="1:24" x14ac:dyDescent="0.3">
      <c r="A9" s="30">
        <v>45292</v>
      </c>
      <c r="B9" t="s">
        <v>35</v>
      </c>
      <c r="C9" s="127">
        <v>437.06673772371823</v>
      </c>
      <c r="D9">
        <v>15.948170000000015</v>
      </c>
      <c r="E9">
        <v>5.1229840000000122</v>
      </c>
      <c r="F9">
        <v>102.19634183291159</v>
      </c>
      <c r="H9">
        <v>0</v>
      </c>
      <c r="I9" s="110">
        <f t="shared" si="0"/>
        <v>0.56033423355662992</v>
      </c>
      <c r="J9" s="159">
        <f>Tabla2[[#This Row],[Hídrica]]*$S$21</f>
        <v>436.17646375040209</v>
      </c>
      <c r="K9" s="157">
        <f>Tabla2[[#This Row],[Térmica]]*$S$21</f>
        <v>15.915684707829381</v>
      </c>
      <c r="L9" s="157">
        <f>Tabla2[[#This Row],[Eólica]]*$S$21</f>
        <v>5.11254884461695</v>
      </c>
      <c r="M9" s="157">
        <f>Tabla2[[#This Row],[Solar]]*$S$21</f>
        <v>101.98817512643603</v>
      </c>
      <c r="N9" s="157">
        <f>Tabla2[[#This Row],[Termosolar]]*$S$21</f>
        <v>0</v>
      </c>
      <c r="O9" s="157">
        <f>Tabla2[[#This Row],[Geotérmica]]*$S$21</f>
        <v>0</v>
      </c>
      <c r="P9" s="160">
        <f t="shared" si="1"/>
        <v>0.55919287242928439</v>
      </c>
      <c r="R9" s="43" t="s">
        <v>35</v>
      </c>
      <c r="S9" s="157">
        <v>3460.1382212842263</v>
      </c>
      <c r="T9" s="157">
        <v>237.07663528001655</v>
      </c>
      <c r="U9" s="157">
        <v>273.0381960617114</v>
      </c>
      <c r="V9" s="157">
        <v>893.48653993713197</v>
      </c>
      <c r="W9" s="157">
        <v>0</v>
      </c>
      <c r="X9" s="157">
        <v>0</v>
      </c>
    </row>
    <row r="10" spans="1:24" x14ac:dyDescent="0.3">
      <c r="A10" s="30">
        <v>45292</v>
      </c>
      <c r="B10" t="s">
        <v>36</v>
      </c>
      <c r="C10" s="127">
        <v>745.75361219824867</v>
      </c>
      <c r="D10">
        <v>17.501520455490297</v>
      </c>
      <c r="E10">
        <v>0</v>
      </c>
      <c r="F10">
        <v>82.671852095087615</v>
      </c>
      <c r="H10">
        <v>0</v>
      </c>
      <c r="I10" s="110">
        <f t="shared" si="0"/>
        <v>0.84592698474882666</v>
      </c>
      <c r="J10" s="159">
        <f>Tabla2[[#This Row],[Hídrica]]*$S$21</f>
        <v>744.23456493579999</v>
      </c>
      <c r="K10" s="157">
        <f>Tabla2[[#This Row],[Térmica]]*$S$21</f>
        <v>17.465871098515365</v>
      </c>
      <c r="L10" s="157">
        <f>Tabla2[[#This Row],[Eólica]]*$S$21</f>
        <v>0</v>
      </c>
      <c r="M10" s="157">
        <f>Tabla2[[#This Row],[Solar]]*$S$21</f>
        <v>82.503455390663447</v>
      </c>
      <c r="N10" s="157">
        <f>Tabla2[[#This Row],[Termosolar]]*$S$21</f>
        <v>0</v>
      </c>
      <c r="O10" s="157">
        <f>Tabla2[[#This Row],[Geotérmica]]*$S$21</f>
        <v>0</v>
      </c>
      <c r="P10" s="160">
        <f t="shared" si="1"/>
        <v>0.84420389142497876</v>
      </c>
      <c r="R10" s="43" t="s">
        <v>36</v>
      </c>
      <c r="S10" s="157">
        <v>7761.7580031067037</v>
      </c>
      <c r="T10" s="157">
        <v>223.39343132110031</v>
      </c>
      <c r="U10" s="157">
        <v>0</v>
      </c>
      <c r="V10" s="157">
        <v>821.93559055898106</v>
      </c>
      <c r="W10" s="157">
        <v>0</v>
      </c>
      <c r="X10" s="157">
        <v>0</v>
      </c>
    </row>
    <row r="11" spans="1:24" x14ac:dyDescent="0.3">
      <c r="A11" s="30">
        <v>45292</v>
      </c>
      <c r="B11" t="s">
        <v>37</v>
      </c>
      <c r="C11" s="127">
        <v>0</v>
      </c>
      <c r="D11">
        <v>33.330359989058636</v>
      </c>
      <c r="E11">
        <v>0</v>
      </c>
      <c r="F11">
        <v>44.203154567667426</v>
      </c>
      <c r="H11">
        <v>0</v>
      </c>
      <c r="I11" s="110">
        <f t="shared" si="0"/>
        <v>7.7533514556726066E-2</v>
      </c>
      <c r="J11" s="159">
        <f>Tabla2[[#This Row],[Hídrica]]*$S$21</f>
        <v>0</v>
      </c>
      <c r="K11" s="157">
        <f>Tabla2[[#This Row],[Térmica]]*$S$21</f>
        <v>33.262468407617192</v>
      </c>
      <c r="L11" s="157">
        <f>Tabla2[[#This Row],[Eólica]]*$S$21</f>
        <v>0</v>
      </c>
      <c r="M11" s="157">
        <f>Tabla2[[#This Row],[Solar]]*$S$21</f>
        <v>44.113115874137421</v>
      </c>
      <c r="N11" s="157">
        <f>Tabla2[[#This Row],[Termosolar]]*$S$21</f>
        <v>0</v>
      </c>
      <c r="O11" s="157">
        <f>Tabla2[[#This Row],[Geotérmica]]*$S$21</f>
        <v>0</v>
      </c>
      <c r="P11" s="160">
        <f t="shared" si="1"/>
        <v>7.7375584281754617E-2</v>
      </c>
      <c r="R11" s="43" t="s">
        <v>37</v>
      </c>
      <c r="S11" s="157">
        <v>87.757640049218381</v>
      </c>
      <c r="T11" s="157">
        <v>353.39473441883666</v>
      </c>
      <c r="U11" s="157">
        <v>0</v>
      </c>
      <c r="V11" s="157">
        <v>364.45848420742738</v>
      </c>
      <c r="W11" s="157">
        <v>0</v>
      </c>
      <c r="X11" s="157">
        <v>0</v>
      </c>
    </row>
    <row r="12" spans="1:24" x14ac:dyDescent="0.3">
      <c r="A12" s="30">
        <v>45292</v>
      </c>
      <c r="B12" t="s">
        <v>38</v>
      </c>
      <c r="C12" s="127">
        <v>813.30153239371975</v>
      </c>
      <c r="D12">
        <v>239.64368374246763</v>
      </c>
      <c r="E12">
        <v>169.52227131775149</v>
      </c>
      <c r="F12">
        <v>20.613204536109212</v>
      </c>
      <c r="H12">
        <v>0</v>
      </c>
      <c r="I12" s="110">
        <f t="shared" si="0"/>
        <v>1.2430806919900481</v>
      </c>
      <c r="J12" s="159">
        <f>Tabla2[[#This Row],[Hídrica]]*$S$21</f>
        <v>811.64489480441421</v>
      </c>
      <c r="K12" s="157">
        <f>Tabla2[[#This Row],[Térmica]]*$S$21</f>
        <v>239.15554654031709</v>
      </c>
      <c r="L12" s="157">
        <f>Tabla2[[#This Row],[Eólica]]*$S$21</f>
        <v>169.17696646376595</v>
      </c>
      <c r="M12" s="157">
        <f>Tabla2[[#This Row],[Solar]]*$S$21</f>
        <v>20.571216899162241</v>
      </c>
      <c r="N12" s="157">
        <f>Tabla2[[#This Row],[Termosolar]]*$S$21</f>
        <v>0</v>
      </c>
      <c r="O12" s="157">
        <f>Tabla2[[#This Row],[Geotérmica]]*$S$21</f>
        <v>0</v>
      </c>
      <c r="P12" s="160">
        <f t="shared" si="1"/>
        <v>1.2405486247076594</v>
      </c>
      <c r="R12" s="43" t="s">
        <v>38</v>
      </c>
      <c r="S12" s="157">
        <v>10867.960642402209</v>
      </c>
      <c r="T12" s="157">
        <v>2601.1316703811476</v>
      </c>
      <c r="U12" s="157">
        <v>1482.6405775030801</v>
      </c>
      <c r="V12" s="157">
        <v>187.96884042446672</v>
      </c>
      <c r="W12" s="157">
        <v>0</v>
      </c>
      <c r="X12" s="157">
        <v>0</v>
      </c>
    </row>
    <row r="13" spans="1:24" x14ac:dyDescent="0.3">
      <c r="A13" s="30">
        <v>45292</v>
      </c>
      <c r="B13" t="s">
        <v>39</v>
      </c>
      <c r="C13" s="127">
        <v>20.038690005077257</v>
      </c>
      <c r="D13">
        <v>40.411326103473414</v>
      </c>
      <c r="E13">
        <v>277.45118624260454</v>
      </c>
      <c r="F13">
        <v>0.81343068635590021</v>
      </c>
      <c r="H13">
        <v>0</v>
      </c>
      <c r="I13" s="110">
        <f t="shared" si="0"/>
        <v>0.33871463303751115</v>
      </c>
      <c r="J13" s="159">
        <f>Tabla2[[#This Row],[Hídrica]]*$S$21</f>
        <v>19.997872613518744</v>
      </c>
      <c r="K13" s="157">
        <f>Tabla2[[#This Row],[Térmica]]*$S$21</f>
        <v>40.329011095828392</v>
      </c>
      <c r="L13" s="157">
        <f>Tabla2[[#This Row],[Eólica]]*$S$21</f>
        <v>276.88603783697681</v>
      </c>
      <c r="M13" s="157">
        <f>Tabla2[[#This Row],[Solar]]*$S$21</f>
        <v>0.81177378568912584</v>
      </c>
      <c r="N13" s="157">
        <f>Tabla2[[#This Row],[Termosolar]]*$S$21</f>
        <v>0</v>
      </c>
      <c r="O13" s="157">
        <f>Tabla2[[#This Row],[Geotérmica]]*$S$21</f>
        <v>0</v>
      </c>
      <c r="P13" s="160">
        <f t="shared" si="1"/>
        <v>0.33802469533201307</v>
      </c>
      <c r="R13" s="43" t="s">
        <v>39</v>
      </c>
      <c r="S13" s="157">
        <v>275.17005818574734</v>
      </c>
      <c r="T13" s="157">
        <v>409.18507202023562</v>
      </c>
      <c r="U13" s="157">
        <v>2406.2795012657193</v>
      </c>
      <c r="V13" s="157">
        <v>18.011616501862644</v>
      </c>
      <c r="W13" s="157">
        <v>0</v>
      </c>
      <c r="X13" s="157">
        <v>0</v>
      </c>
    </row>
    <row r="14" spans="1:24" x14ac:dyDescent="0.3">
      <c r="A14" s="30">
        <v>45292</v>
      </c>
      <c r="B14" t="s">
        <v>40</v>
      </c>
      <c r="C14" s="127">
        <v>45.934227107633781</v>
      </c>
      <c r="D14">
        <v>19.137778043006985</v>
      </c>
      <c r="E14">
        <v>0</v>
      </c>
      <c r="F14">
        <v>0</v>
      </c>
      <c r="H14">
        <v>0</v>
      </c>
      <c r="I14" s="110">
        <f t="shared" si="0"/>
        <v>6.5072005150640766E-2</v>
      </c>
      <c r="J14" s="159">
        <f>Tabla2[[#This Row],[Hídrica]]*$S$21</f>
        <v>45.840662342007143</v>
      </c>
      <c r="K14" s="157">
        <f>Tabla2[[#This Row],[Térmica]]*$S$21</f>
        <v>19.098795745274781</v>
      </c>
      <c r="L14" s="157">
        <f>Tabla2[[#This Row],[Eólica]]*$S$21</f>
        <v>0</v>
      </c>
      <c r="M14" s="157">
        <f>Tabla2[[#This Row],[Solar]]*$S$21</f>
        <v>0</v>
      </c>
      <c r="N14" s="157">
        <f>Tabla2[[#This Row],[Termosolar]]*$S$21</f>
        <v>0</v>
      </c>
      <c r="O14" s="157">
        <f>Tabla2[[#This Row],[Geotérmica]]*$S$21</f>
        <v>0</v>
      </c>
      <c r="P14" s="160">
        <f t="shared" si="1"/>
        <v>6.4939458087281923E-2</v>
      </c>
      <c r="R14" s="43" t="s">
        <v>40</v>
      </c>
      <c r="S14" s="157">
        <v>738.23067638747102</v>
      </c>
      <c r="T14" s="157">
        <v>155.38940333545261</v>
      </c>
      <c r="U14" s="157">
        <v>0</v>
      </c>
      <c r="V14" s="157">
        <v>1.6731378448371919</v>
      </c>
      <c r="W14" s="157">
        <v>0</v>
      </c>
      <c r="X14" s="157">
        <v>0</v>
      </c>
    </row>
    <row r="15" spans="1:24" x14ac:dyDescent="0.3">
      <c r="A15" s="30">
        <v>45292</v>
      </c>
      <c r="B15" t="s">
        <v>41</v>
      </c>
      <c r="C15" s="127">
        <v>105.07388683314758</v>
      </c>
      <c r="D15">
        <v>5.9907388976080007</v>
      </c>
      <c r="E15">
        <v>63.183459999999961</v>
      </c>
      <c r="F15">
        <v>0</v>
      </c>
      <c r="H15">
        <v>0</v>
      </c>
      <c r="I15" s="110">
        <f t="shared" si="0"/>
        <v>0.17424808573075554</v>
      </c>
      <c r="J15" s="159">
        <f>Tabla2[[#This Row],[Hídrica]]*$S$21</f>
        <v>104.85985877141518</v>
      </c>
      <c r="K15" s="157">
        <f>Tabla2[[#This Row],[Térmica]]*$S$21</f>
        <v>5.9785361869893663</v>
      </c>
      <c r="L15" s="157">
        <f>Tabla2[[#This Row],[Eólica]]*$S$21</f>
        <v>63.054759769286868</v>
      </c>
      <c r="M15" s="157">
        <f>Tabla2[[#This Row],[Solar]]*$S$21</f>
        <v>0</v>
      </c>
      <c r="N15" s="157">
        <f>Tabla2[[#This Row],[Termosolar]]*$S$21</f>
        <v>0</v>
      </c>
      <c r="O15" s="157">
        <f>Tabla2[[#This Row],[Geotérmica]]*$S$21</f>
        <v>0</v>
      </c>
      <c r="P15" s="160">
        <f t="shared" si="1"/>
        <v>0.1738931547276914</v>
      </c>
      <c r="R15" s="43" t="s">
        <v>41</v>
      </c>
      <c r="S15" s="157">
        <v>1366.9957424930774</v>
      </c>
      <c r="T15" s="157">
        <v>42.569708382319881</v>
      </c>
      <c r="U15" s="157">
        <v>786.89819257516046</v>
      </c>
      <c r="V15" s="157">
        <v>0</v>
      </c>
      <c r="W15" s="157">
        <v>0</v>
      </c>
      <c r="X15" s="157">
        <v>0</v>
      </c>
    </row>
    <row r="16" spans="1:24" x14ac:dyDescent="0.3">
      <c r="A16" s="30">
        <v>45323</v>
      </c>
      <c r="B16" t="s">
        <v>28</v>
      </c>
      <c r="C16" s="127">
        <v>4.6185294064985047</v>
      </c>
      <c r="D16">
        <v>1.3099999999999997E-2</v>
      </c>
      <c r="E16">
        <v>0</v>
      </c>
      <c r="F16">
        <v>18.775792398110127</v>
      </c>
      <c r="H16">
        <v>0</v>
      </c>
      <c r="I16" s="110">
        <f t="shared" si="0"/>
        <v>2.3407421804608631E-2</v>
      </c>
      <c r="J16" s="159">
        <f>Tabla2[[#This Row],[Hídrica]]*$S$21</f>
        <v>4.6091217893757399</v>
      </c>
      <c r="K16" s="157">
        <f>Tabla2[[#This Row],[Térmica]]*$S$21</f>
        <v>1.3073316228292315E-2</v>
      </c>
      <c r="L16" s="157">
        <f>Tabla2[[#This Row],[Eólica]]*$S$21</f>
        <v>0</v>
      </c>
      <c r="M16" s="157">
        <f>Tabla2[[#This Row],[Solar]]*$S$21</f>
        <v>18.737547439485546</v>
      </c>
      <c r="N16" s="157">
        <f>Tabla2[[#This Row],[Termosolar]]*$S$21</f>
        <v>0</v>
      </c>
      <c r="O16" s="157">
        <f>Tabla2[[#This Row],[Geotérmica]]*$S$21</f>
        <v>0</v>
      </c>
      <c r="P16" s="160">
        <f t="shared" si="1"/>
        <v>2.3359742545089577E-2</v>
      </c>
      <c r="R16" s="43" t="s">
        <v>51</v>
      </c>
      <c r="S16" s="157">
        <v>27001.486011609981</v>
      </c>
      <c r="T16" s="157">
        <v>28283.289018435233</v>
      </c>
      <c r="U16" s="157">
        <v>11117.624962529706</v>
      </c>
      <c r="V16" s="157">
        <v>18808.835451562743</v>
      </c>
      <c r="W16" s="157">
        <v>0</v>
      </c>
      <c r="X16" s="157">
        <v>307.76455586231845</v>
      </c>
    </row>
    <row r="17" spans="1:19" x14ac:dyDescent="0.3">
      <c r="A17" s="30">
        <v>45323</v>
      </c>
      <c r="B17" t="s">
        <v>29</v>
      </c>
      <c r="C17" s="127">
        <v>1.5950710070036984</v>
      </c>
      <c r="D17">
        <v>3.2872638513500002E-2</v>
      </c>
      <c r="E17">
        <v>0</v>
      </c>
      <c r="F17">
        <v>76.900901721492261</v>
      </c>
      <c r="H17">
        <v>0</v>
      </c>
      <c r="I17" s="110">
        <f t="shared" si="0"/>
        <v>7.8528845367009451E-2</v>
      </c>
      <c r="J17" s="159">
        <f>Tabla2[[#This Row],[Hídrica]]*$S$21</f>
        <v>1.5918219603923678</v>
      </c>
      <c r="K17" s="157">
        <f>Tabla2[[#This Row],[Térmica]]*$S$21</f>
        <v>3.2805679278269211E-2</v>
      </c>
      <c r="L17" s="157">
        <f>Tabla2[[#This Row],[Eólica]]*$S$21</f>
        <v>0</v>
      </c>
      <c r="M17" s="157">
        <f>Tabla2[[#This Row],[Solar]]*$S$21</f>
        <v>76.744260034037964</v>
      </c>
      <c r="N17" s="157">
        <f>Tabla2[[#This Row],[Termosolar]]*$S$21</f>
        <v>0</v>
      </c>
      <c r="O17" s="157">
        <f>Tabla2[[#This Row],[Geotérmica]]*$S$21</f>
        <v>0</v>
      </c>
      <c r="P17" s="160">
        <f t="shared" si="1"/>
        <v>7.8368887673708601E-2</v>
      </c>
    </row>
    <row r="18" spans="1:19" x14ac:dyDescent="0.3">
      <c r="A18" s="30">
        <v>45323</v>
      </c>
      <c r="B18" t="s">
        <v>30</v>
      </c>
      <c r="C18" s="127">
        <v>0</v>
      </c>
      <c r="D18">
        <v>1019.359890000001</v>
      </c>
      <c r="E18">
        <v>134.06615999999988</v>
      </c>
      <c r="F18">
        <v>566.13529037204739</v>
      </c>
      <c r="G18">
        <v>0</v>
      </c>
      <c r="H18">
        <v>32.767030000000013</v>
      </c>
      <c r="I18" s="110">
        <f t="shared" si="0"/>
        <v>1.7523283703720482</v>
      </c>
      <c r="J18" s="159">
        <f>Tabla2[[#This Row],[Hídrica]]*$S$21</f>
        <v>0</v>
      </c>
      <c r="K18" s="157">
        <f>Tabla2[[#This Row],[Térmica]]*$S$21</f>
        <v>1017.2835261379606</v>
      </c>
      <c r="L18" s="157">
        <f>Tabla2[[#This Row],[Eólica]]*$S$21</f>
        <v>133.79307673227731</v>
      </c>
      <c r="M18" s="157">
        <f>Tabla2[[#This Row],[Solar]]*$S$21</f>
        <v>564.98211290304357</v>
      </c>
      <c r="N18" s="157">
        <f>Tabla2[[#This Row],[Termosolar]]*$S$21</f>
        <v>0</v>
      </c>
      <c r="O18" s="157">
        <f>Tabla2[[#This Row],[Geotérmica]]*$S$21</f>
        <v>32.70028588182759</v>
      </c>
      <c r="P18" s="160">
        <f t="shared" si="1"/>
        <v>1.7487590016551089</v>
      </c>
    </row>
    <row r="19" spans="1:19" x14ac:dyDescent="0.3">
      <c r="A19" s="30">
        <v>45323</v>
      </c>
      <c r="B19" t="s">
        <v>31</v>
      </c>
      <c r="C19" s="127">
        <v>0.68361799999999917</v>
      </c>
      <c r="D19">
        <v>205.7668399999998</v>
      </c>
      <c r="E19">
        <v>72.974339999999927</v>
      </c>
      <c r="F19">
        <v>490.69107487316268</v>
      </c>
      <c r="H19">
        <v>0</v>
      </c>
      <c r="I19" s="110">
        <f t="shared" si="0"/>
        <v>0.77011587287316241</v>
      </c>
      <c r="J19" s="159">
        <f>Tabla2[[#This Row],[Hídrica]]*$S$21</f>
        <v>0.68222551857654401</v>
      </c>
      <c r="K19" s="157">
        <f>Tabla2[[#This Row],[Térmica]]*$S$21</f>
        <v>205.34770752797147</v>
      </c>
      <c r="L19" s="157">
        <f>Tabla2[[#This Row],[Eólica]]*$S$21</f>
        <v>72.825696440528262</v>
      </c>
      <c r="M19" s="157">
        <f>Tabla2[[#This Row],[Solar]]*$S$21</f>
        <v>489.69157192500137</v>
      </c>
      <c r="N19" s="157">
        <f>Tabla2[[#This Row],[Termosolar]]*$S$21</f>
        <v>0</v>
      </c>
      <c r="O19" s="157">
        <f>Tabla2[[#This Row],[Geotérmica]]*$S$21</f>
        <v>0</v>
      </c>
      <c r="P19" s="160">
        <f t="shared" si="1"/>
        <v>0.76854720141207755</v>
      </c>
      <c r="R19" s="39" t="s">
        <v>1045</v>
      </c>
      <c r="S19" s="39" t="s">
        <v>63</v>
      </c>
    </row>
    <row r="20" spans="1:19" x14ac:dyDescent="0.3">
      <c r="A20" s="30">
        <v>45323</v>
      </c>
      <c r="B20" t="s">
        <v>32</v>
      </c>
      <c r="C20" s="127">
        <v>0.95294931856670029</v>
      </c>
      <c r="D20">
        <v>1.0761843726883</v>
      </c>
      <c r="E20">
        <v>56.571230000000185</v>
      </c>
      <c r="F20">
        <v>90.461791776202702</v>
      </c>
      <c r="H20">
        <v>0</v>
      </c>
      <c r="I20" s="110">
        <f t="shared" si="0"/>
        <v>0.14906215546745791</v>
      </c>
      <c r="J20" s="159">
        <f>Tabla2[[#This Row],[Hídrica]]*$S$21</f>
        <v>0.95100822833268306</v>
      </c>
      <c r="K20" s="157">
        <f>Tabla2[[#This Row],[Térmica]]*$S$21</f>
        <v>1.0739922613817205</v>
      </c>
      <c r="L20" s="157">
        <f>Tabla2[[#This Row],[Eólica]]*$S$21</f>
        <v>56.45599841324119</v>
      </c>
      <c r="M20" s="157">
        <f>Tabla2[[#This Row],[Solar]]*$S$21</f>
        <v>90.277527516658878</v>
      </c>
      <c r="N20" s="157">
        <f>Tabla2[[#This Row],[Termosolar]]*$S$21</f>
        <v>0</v>
      </c>
      <c r="O20" s="157">
        <f>Tabla2[[#This Row],[Geotérmica]]*$S$21</f>
        <v>0</v>
      </c>
      <c r="P20" s="160">
        <f t="shared" si="1"/>
        <v>0.14875852641961446</v>
      </c>
      <c r="R20" s="185">
        <f>SUM(I2:I169)</f>
        <v>85.693551692380154</v>
      </c>
      <c r="S20" s="41">
        <v>85.519000000000005</v>
      </c>
    </row>
    <row r="21" spans="1:19" x14ac:dyDescent="0.3">
      <c r="A21" s="30">
        <v>45323</v>
      </c>
      <c r="B21" t="s">
        <v>33</v>
      </c>
      <c r="C21" s="127">
        <v>99.315791119951669</v>
      </c>
      <c r="D21">
        <v>804.14496362690818</v>
      </c>
      <c r="E21">
        <v>0</v>
      </c>
      <c r="F21">
        <v>89.295147211546407</v>
      </c>
      <c r="H21">
        <v>0</v>
      </c>
      <c r="I21" s="110">
        <f t="shared" si="0"/>
        <v>0.99275590195840624</v>
      </c>
      <c r="J21" s="159">
        <f>Tabla2[[#This Row],[Hídrica]]*$S$21</f>
        <v>99.113491891156812</v>
      </c>
      <c r="K21" s="157">
        <f>Tabla2[[#This Row],[Térmica]]*$S$21</f>
        <v>802.5069773193278</v>
      </c>
      <c r="L21" s="157">
        <f>Tabla2[[#This Row],[Eólica]]*$S$21</f>
        <v>0</v>
      </c>
      <c r="M21" s="157">
        <f>Tabla2[[#This Row],[Solar]]*$S$21</f>
        <v>89.113259324310008</v>
      </c>
      <c r="N21" s="157">
        <f>Tabla2[[#This Row],[Termosolar]]*$S$21</f>
        <v>0</v>
      </c>
      <c r="O21" s="157">
        <f>Tabla2[[#This Row],[Geotérmica]]*$S$21</f>
        <v>0</v>
      </c>
      <c r="P21" s="160">
        <f t="shared" si="1"/>
        <v>0.99073372853479469</v>
      </c>
      <c r="R21" s="41"/>
      <c r="S21" s="186">
        <f>S20/R20</f>
        <v>0.99796307086200897</v>
      </c>
    </row>
    <row r="22" spans="1:19" x14ac:dyDescent="0.3">
      <c r="A22" s="30">
        <v>45323</v>
      </c>
      <c r="B22" t="s">
        <v>34</v>
      </c>
      <c r="C22" s="127">
        <v>151.30322987897054</v>
      </c>
      <c r="D22">
        <v>175.48825818575912</v>
      </c>
      <c r="E22">
        <v>0</v>
      </c>
      <c r="F22">
        <v>135.03621213998633</v>
      </c>
      <c r="H22">
        <v>0</v>
      </c>
      <c r="I22" s="110">
        <f t="shared" si="0"/>
        <v>0.46182770020471597</v>
      </c>
      <c r="J22" s="159">
        <f>Tabla2[[#This Row],[Hídrica]]*$S$21</f>
        <v>150.99503592135792</v>
      </c>
      <c r="K22" s="157">
        <f>Tabla2[[#This Row],[Térmica]]*$S$21</f>
        <v>175.13080103928525</v>
      </c>
      <c r="L22" s="157">
        <f>Tabla2[[#This Row],[Eólica]]*$S$21</f>
        <v>0</v>
      </c>
      <c r="M22" s="157">
        <f>Tabla2[[#This Row],[Solar]]*$S$21</f>
        <v>134.76115294479445</v>
      </c>
      <c r="N22" s="157">
        <f>Tabla2[[#This Row],[Termosolar]]*$S$21</f>
        <v>0</v>
      </c>
      <c r="O22" s="157">
        <f>Tabla2[[#This Row],[Geotérmica]]*$S$21</f>
        <v>0</v>
      </c>
      <c r="P22" s="160">
        <f t="shared" si="1"/>
        <v>0.46088698990543758</v>
      </c>
    </row>
    <row r="23" spans="1:19" x14ac:dyDescent="0.3">
      <c r="A23" s="30">
        <v>45323</v>
      </c>
      <c r="B23" t="s">
        <v>35</v>
      </c>
      <c r="C23" s="127">
        <v>337.69204404470389</v>
      </c>
      <c r="D23">
        <v>29.577620428573017</v>
      </c>
      <c r="E23">
        <v>13.751950000000045</v>
      </c>
      <c r="F23">
        <v>90.971083223209291</v>
      </c>
      <c r="H23">
        <v>0</v>
      </c>
      <c r="I23" s="110">
        <f t="shared" si="0"/>
        <v>0.47199269769648622</v>
      </c>
      <c r="J23" s="159">
        <f>Tabla2[[#This Row],[Hídrica]]*$S$21</f>
        <v>337.00418928052147</v>
      </c>
      <c r="K23" s="157">
        <f>Tabla2[[#This Row],[Térmica]]*$S$21</f>
        <v>29.517372911689616</v>
      </c>
      <c r="L23" s="157">
        <f>Tabla2[[#This Row],[Eólica]]*$S$21</f>
        <v>13.723938252340849</v>
      </c>
      <c r="M23" s="157">
        <f>Tabla2[[#This Row],[Solar]]*$S$21</f>
        <v>90.78578157307733</v>
      </c>
      <c r="N23" s="157">
        <f>Tabla2[[#This Row],[Termosolar]]*$S$21</f>
        <v>0</v>
      </c>
      <c r="O23" s="157">
        <f>Tabla2[[#This Row],[Geotérmica]]*$S$21</f>
        <v>0</v>
      </c>
      <c r="P23" s="160">
        <f t="shared" si="1"/>
        <v>0.47103128201762928</v>
      </c>
    </row>
    <row r="24" spans="1:19" x14ac:dyDescent="0.3">
      <c r="A24" s="30">
        <v>45323</v>
      </c>
      <c r="B24" t="s">
        <v>36</v>
      </c>
      <c r="C24" s="127">
        <v>548.48946500124134</v>
      </c>
      <c r="D24">
        <v>19.552869692203899</v>
      </c>
      <c r="E24">
        <v>0</v>
      </c>
      <c r="F24">
        <v>75.156312364892614</v>
      </c>
      <c r="H24">
        <v>0</v>
      </c>
      <c r="I24" s="110">
        <f t="shared" si="0"/>
        <v>0.64319864705833785</v>
      </c>
      <c r="J24" s="159">
        <f>Tabla2[[#This Row],[Hídrica]]*$S$21</f>
        <v>547.37223082809919</v>
      </c>
      <c r="K24" s="157">
        <f>Tabla2[[#This Row],[Térmica]]*$S$21</f>
        <v>19.513041882196507</v>
      </c>
      <c r="L24" s="157">
        <f>Tabla2[[#This Row],[Eólica]]*$S$21</f>
        <v>0</v>
      </c>
      <c r="M24" s="157">
        <f>Tabla2[[#This Row],[Solar]]*$S$21</f>
        <v>75.00322428233261</v>
      </c>
      <c r="N24" s="157">
        <f>Tabla2[[#This Row],[Termosolar]]*$S$21</f>
        <v>0</v>
      </c>
      <c r="O24" s="157">
        <f>Tabla2[[#This Row],[Geotérmica]]*$S$21</f>
        <v>0</v>
      </c>
      <c r="P24" s="160">
        <f t="shared" si="1"/>
        <v>0.64188849699262829</v>
      </c>
    </row>
    <row r="25" spans="1:19" x14ac:dyDescent="0.3">
      <c r="A25" s="30">
        <v>45323</v>
      </c>
      <c r="B25" t="s">
        <v>37</v>
      </c>
      <c r="C25" s="127">
        <v>0</v>
      </c>
      <c r="D25">
        <v>29.360192467967266</v>
      </c>
      <c r="E25">
        <v>0</v>
      </c>
      <c r="F25">
        <v>36.587126409625583</v>
      </c>
      <c r="H25">
        <v>0</v>
      </c>
      <c r="I25" s="110">
        <f t="shared" si="0"/>
        <v>6.594731887759285E-2</v>
      </c>
      <c r="J25" s="159">
        <f>Tabla2[[#This Row],[Hídrica]]*$S$21</f>
        <v>0</v>
      </c>
      <c r="K25" s="157">
        <f>Tabla2[[#This Row],[Térmica]]*$S$21</f>
        <v>29.30038783643224</v>
      </c>
      <c r="L25" s="157">
        <f>Tabla2[[#This Row],[Eólica]]*$S$21</f>
        <v>0</v>
      </c>
      <c r="M25" s="157">
        <f>Tabla2[[#This Row],[Solar]]*$S$21</f>
        <v>36.512601025766457</v>
      </c>
      <c r="N25" s="157">
        <f>Tabla2[[#This Row],[Termosolar]]*$S$21</f>
        <v>0</v>
      </c>
      <c r="O25" s="157">
        <f>Tabla2[[#This Row],[Geotérmica]]*$S$21</f>
        <v>0</v>
      </c>
      <c r="P25" s="160">
        <f t="shared" si="1"/>
        <v>6.581298886219869E-2</v>
      </c>
    </row>
    <row r="26" spans="1:19" x14ac:dyDescent="0.3">
      <c r="A26" s="30">
        <v>45323</v>
      </c>
      <c r="B26" t="s">
        <v>38</v>
      </c>
      <c r="C26" s="127">
        <v>645.68168822620942</v>
      </c>
      <c r="D26">
        <v>341.77947935470246</v>
      </c>
      <c r="E26">
        <v>124.41864938336582</v>
      </c>
      <c r="F26">
        <v>17.653001763372984</v>
      </c>
      <c r="H26">
        <v>0</v>
      </c>
      <c r="I26" s="110">
        <f t="shared" si="0"/>
        <v>1.1295328187276508</v>
      </c>
      <c r="J26" s="159">
        <f>Tabla2[[#This Row],[Hídrica]]*$S$21</f>
        <v>644.36648038159422</v>
      </c>
      <c r="K26" s="157">
        <f>Tabla2[[#This Row],[Térmica]]*$S$21</f>
        <v>341.08329877443748</v>
      </c>
      <c r="L26" s="157">
        <f>Tabla2[[#This Row],[Eólica]]*$S$21</f>
        <v>124.16521741112734</v>
      </c>
      <c r="M26" s="157">
        <f>Tabla2[[#This Row],[Solar]]*$S$21</f>
        <v>17.617043849708164</v>
      </c>
      <c r="N26" s="157">
        <f>Tabla2[[#This Row],[Termosolar]]*$S$21</f>
        <v>0</v>
      </c>
      <c r="O26" s="157">
        <f>Tabla2[[#This Row],[Geotérmica]]*$S$21</f>
        <v>0</v>
      </c>
      <c r="P26" s="160">
        <f t="shared" si="1"/>
        <v>1.1272320404168672</v>
      </c>
    </row>
    <row r="27" spans="1:19" x14ac:dyDescent="0.3">
      <c r="A27" s="30">
        <v>45323</v>
      </c>
      <c r="B27" t="s">
        <v>39</v>
      </c>
      <c r="C27" s="127">
        <v>14.605947961181784</v>
      </c>
      <c r="D27">
        <v>41.875426302698251</v>
      </c>
      <c r="E27">
        <v>223.44784999999936</v>
      </c>
      <c r="F27">
        <v>1.1960753601708984</v>
      </c>
      <c r="H27">
        <v>0</v>
      </c>
      <c r="I27" s="110">
        <f t="shared" si="0"/>
        <v>0.28112529962405031</v>
      </c>
      <c r="J27" s="159">
        <f>Tabla2[[#This Row],[Hídrica]]*$S$21</f>
        <v>14.576196680191671</v>
      </c>
      <c r="K27" s="157">
        <f>Tabla2[[#This Row],[Térmica]]*$S$21</f>
        <v>41.790129026696491</v>
      </c>
      <c r="L27" s="157">
        <f>Tabla2[[#This Row],[Eólica]]*$S$21</f>
        <v>222.99270256351292</v>
      </c>
      <c r="M27" s="157">
        <f>Tabla2[[#This Row],[Solar]]*$S$21</f>
        <v>1.1936390394185332</v>
      </c>
      <c r="N27" s="157">
        <f>Tabla2[[#This Row],[Termosolar]]*$S$21</f>
        <v>0</v>
      </c>
      <c r="O27" s="157">
        <f>Tabla2[[#This Row],[Geotérmica]]*$S$21</f>
        <v>0</v>
      </c>
      <c r="P27" s="160">
        <f t="shared" si="1"/>
        <v>0.28055266730981965</v>
      </c>
    </row>
    <row r="28" spans="1:19" x14ac:dyDescent="0.3">
      <c r="A28" s="30">
        <v>45323</v>
      </c>
      <c r="B28" t="s">
        <v>40</v>
      </c>
      <c r="C28" s="127">
        <v>26.412580077395681</v>
      </c>
      <c r="D28">
        <v>20.229418942495315</v>
      </c>
      <c r="E28">
        <v>0</v>
      </c>
      <c r="F28">
        <v>0</v>
      </c>
      <c r="H28">
        <v>0</v>
      </c>
      <c r="I28" s="110">
        <f t="shared" si="0"/>
        <v>4.6641999019890995E-2</v>
      </c>
      <c r="J28" s="159">
        <f>Tabla2[[#This Row],[Hídrica]]*$S$21</f>
        <v>26.358779523426513</v>
      </c>
      <c r="K28" s="157">
        <f>Tabla2[[#This Row],[Térmica]]*$S$21</f>
        <v>20.18821304960672</v>
      </c>
      <c r="L28" s="157">
        <f>Tabla2[[#This Row],[Eólica]]*$S$21</f>
        <v>0</v>
      </c>
      <c r="M28" s="157">
        <f>Tabla2[[#This Row],[Solar]]*$S$21</f>
        <v>0</v>
      </c>
      <c r="N28" s="157">
        <f>Tabla2[[#This Row],[Termosolar]]*$S$21</f>
        <v>0</v>
      </c>
      <c r="O28" s="157">
        <f>Tabla2[[#This Row],[Geotérmica]]*$S$21</f>
        <v>0</v>
      </c>
      <c r="P28" s="160">
        <f t="shared" si="1"/>
        <v>4.6546992573033234E-2</v>
      </c>
    </row>
    <row r="29" spans="1:19" x14ac:dyDescent="0.3">
      <c r="A29" s="30">
        <v>45323</v>
      </c>
      <c r="B29" t="s">
        <v>41</v>
      </c>
      <c r="C29" s="127">
        <v>94.493198819857852</v>
      </c>
      <c r="D29">
        <v>10.344409877873714</v>
      </c>
      <c r="E29">
        <v>63.883869999999881</v>
      </c>
      <c r="F29">
        <v>0</v>
      </c>
      <c r="H29">
        <v>0</v>
      </c>
      <c r="I29" s="110">
        <f t="shared" si="0"/>
        <v>0.16872147869773144</v>
      </c>
      <c r="J29" s="159">
        <f>Tabla2[[#This Row],[Hídrica]]*$S$21</f>
        <v>94.300722869839703</v>
      </c>
      <c r="K29" s="157">
        <f>Tabla2[[#This Row],[Térmica]]*$S$21</f>
        <v>10.32333904797815</v>
      </c>
      <c r="L29" s="157">
        <f>Tabla2[[#This Row],[Eólica]]*$S$21</f>
        <v>63.753743083749249</v>
      </c>
      <c r="M29" s="157">
        <f>Tabla2[[#This Row],[Solar]]*$S$21</f>
        <v>0</v>
      </c>
      <c r="N29" s="157">
        <f>Tabla2[[#This Row],[Termosolar]]*$S$21</f>
        <v>0</v>
      </c>
      <c r="O29" s="157">
        <f>Tabla2[[#This Row],[Geotérmica]]*$S$21</f>
        <v>0</v>
      </c>
      <c r="P29" s="160">
        <f t="shared" si="1"/>
        <v>0.1683778050015671</v>
      </c>
    </row>
    <row r="30" spans="1:19" x14ac:dyDescent="0.3">
      <c r="A30" s="30">
        <v>45352</v>
      </c>
      <c r="B30" t="s">
        <v>28</v>
      </c>
      <c r="C30" s="127">
        <v>5.9119794700778066</v>
      </c>
      <c r="D30">
        <v>0</v>
      </c>
      <c r="E30">
        <v>0</v>
      </c>
      <c r="F30">
        <v>20.550493870899611</v>
      </c>
      <c r="H30">
        <v>0</v>
      </c>
      <c r="I30" s="110">
        <f t="shared" si="0"/>
        <v>2.6462473340977417E-2</v>
      </c>
      <c r="J30" s="159">
        <f>Tabla2[[#This Row],[Hídrica]]*$S$21</f>
        <v>5.8999371868320001</v>
      </c>
      <c r="K30" s="157">
        <f>Tabla2[[#This Row],[Térmica]]*$S$21</f>
        <v>0</v>
      </c>
      <c r="L30" s="157">
        <f>Tabla2[[#This Row],[Eólica]]*$S$21</f>
        <v>0</v>
      </c>
      <c r="M30" s="157">
        <f>Tabla2[[#This Row],[Solar]]*$S$21</f>
        <v>20.508633971133872</v>
      </c>
      <c r="N30" s="157">
        <f>Tabla2[[#This Row],[Termosolar]]*$S$21</f>
        <v>0</v>
      </c>
      <c r="O30" s="157">
        <f>Tabla2[[#This Row],[Geotérmica]]*$S$21</f>
        <v>0</v>
      </c>
      <c r="P30" s="160">
        <f t="shared" si="1"/>
        <v>2.6408571157965875E-2</v>
      </c>
    </row>
    <row r="31" spans="1:19" x14ac:dyDescent="0.3">
      <c r="A31" s="30">
        <v>45352</v>
      </c>
      <c r="B31" t="s">
        <v>29</v>
      </c>
      <c r="C31" s="127">
        <v>1.6651179661310982</v>
      </c>
      <c r="D31">
        <v>1.4689999999999998E-2</v>
      </c>
      <c r="E31">
        <v>0</v>
      </c>
      <c r="F31">
        <v>81.275089874393061</v>
      </c>
      <c r="H31">
        <v>0</v>
      </c>
      <c r="I31" s="110">
        <f t="shared" si="0"/>
        <v>8.295489784052415E-2</v>
      </c>
      <c r="J31" s="159">
        <f>Tabla2[[#This Row],[Hídrica]]*$S$21</f>
        <v>1.6617262388276934</v>
      </c>
      <c r="K31" s="157">
        <f>Tabla2[[#This Row],[Térmica]]*$S$21</f>
        <v>1.466007751096291E-2</v>
      </c>
      <c r="L31" s="157">
        <f>Tabla2[[#This Row],[Eólica]]*$S$21</f>
        <v>0</v>
      </c>
      <c r="M31" s="157">
        <f>Tabla2[[#This Row],[Solar]]*$S$21</f>
        <v>81.109538275635074</v>
      </c>
      <c r="N31" s="157">
        <f>Tabla2[[#This Row],[Termosolar]]*$S$21</f>
        <v>0</v>
      </c>
      <c r="O31" s="157">
        <f>Tabla2[[#This Row],[Geotérmica]]*$S$21</f>
        <v>0</v>
      </c>
      <c r="P31" s="160">
        <f t="shared" si="1"/>
        <v>8.2785924591973731E-2</v>
      </c>
    </row>
    <row r="32" spans="1:19" x14ac:dyDescent="0.3">
      <c r="A32" s="30">
        <v>45352</v>
      </c>
      <c r="B32" t="s">
        <v>30</v>
      </c>
      <c r="C32" s="127">
        <v>0</v>
      </c>
      <c r="D32">
        <v>1172.7051900000063</v>
      </c>
      <c r="E32">
        <v>140.50229000000041</v>
      </c>
      <c r="F32">
        <v>593.84581318705796</v>
      </c>
      <c r="G32">
        <v>0</v>
      </c>
      <c r="H32">
        <v>33.982430000000036</v>
      </c>
      <c r="I32" s="110">
        <f t="shared" si="0"/>
        <v>1.9410357231870645</v>
      </c>
      <c r="J32" s="159">
        <f>Tabla2[[#This Row],[Hídrica]]*$S$21</f>
        <v>0</v>
      </c>
      <c r="K32" s="157">
        <f>Tabla2[[#This Row],[Térmica]]*$S$21</f>
        <v>1170.3164726282218</v>
      </c>
      <c r="L32" s="157">
        <f>Tabla2[[#This Row],[Eólica]]*$S$21</f>
        <v>140.21609679154494</v>
      </c>
      <c r="M32" s="157">
        <f>Tabla2[[#This Row],[Solar]]*$S$21</f>
        <v>592.6361913467033</v>
      </c>
      <c r="N32" s="157">
        <f>Tabla2[[#This Row],[Termosolar]]*$S$21</f>
        <v>0</v>
      </c>
      <c r="O32" s="157">
        <f>Tabla2[[#This Row],[Geotérmica]]*$S$21</f>
        <v>33.913210198153294</v>
      </c>
      <c r="P32" s="160">
        <f t="shared" si="1"/>
        <v>1.9370819709646234</v>
      </c>
    </row>
    <row r="33" spans="1:16" x14ac:dyDescent="0.3">
      <c r="A33" s="30">
        <v>45352</v>
      </c>
      <c r="B33" t="s">
        <v>31</v>
      </c>
      <c r="C33" s="127">
        <v>0.73253499999999394</v>
      </c>
      <c r="D33">
        <v>167.22409000000019</v>
      </c>
      <c r="E33">
        <v>130.26611999999986</v>
      </c>
      <c r="F33">
        <v>496.37923611666025</v>
      </c>
      <c r="H33">
        <v>0</v>
      </c>
      <c r="I33" s="110">
        <f t="shared" si="0"/>
        <v>0.79460198111666025</v>
      </c>
      <c r="J33" s="159">
        <f>Tabla2[[#This Row],[Hídrica]]*$S$21</f>
        <v>0.73104287811389568</v>
      </c>
      <c r="K33" s="157">
        <f>Tabla2[[#This Row],[Térmica]]*$S$21</f>
        <v>166.88346637850515</v>
      </c>
      <c r="L33" s="157">
        <f>Tabla2[[#This Row],[Eólica]]*$S$21</f>
        <v>130.00077714447883</v>
      </c>
      <c r="M33" s="157">
        <f>Tabla2[[#This Row],[Solar]]*$S$21</f>
        <v>495.36814678712051</v>
      </c>
      <c r="N33" s="157">
        <f>Tabla2[[#This Row],[Termosolar]]*$S$21</f>
        <v>0</v>
      </c>
      <c r="O33" s="157">
        <f>Tabla2[[#This Row],[Geotérmica]]*$S$21</f>
        <v>0</v>
      </c>
      <c r="P33" s="160">
        <f t="shared" si="1"/>
        <v>0.7929834331882184</v>
      </c>
    </row>
    <row r="34" spans="1:16" x14ac:dyDescent="0.3">
      <c r="A34" s="30">
        <v>45352</v>
      </c>
      <c r="B34" t="s">
        <v>32</v>
      </c>
      <c r="C34" s="127">
        <v>0.88929052847729984</v>
      </c>
      <c r="D34">
        <v>0.77486499809240006</v>
      </c>
      <c r="E34">
        <v>112.26347000000013</v>
      </c>
      <c r="F34">
        <v>88.204388691081874</v>
      </c>
      <c r="H34">
        <v>0</v>
      </c>
      <c r="I34" s="110">
        <f t="shared" ref="I34:I65" si="2">+SUM(C34:H34)/1000</f>
        <v>0.20213201421765173</v>
      </c>
      <c r="J34" s="159">
        <f>Tabla2[[#This Row],[Hídrica]]*$S$21</f>
        <v>0.88747910668770502</v>
      </c>
      <c r="K34" s="157">
        <f>Tabla2[[#This Row],[Térmica]]*$S$21</f>
        <v>0.77328665299977628</v>
      </c>
      <c r="L34" s="157">
        <f>Tabla2[[#This Row],[Eólica]]*$S$21</f>
        <v>112.03479726682514</v>
      </c>
      <c r="M34" s="157">
        <f>Tabla2[[#This Row],[Solar]]*$S$21</f>
        <v>88.024722601658326</v>
      </c>
      <c r="N34" s="157">
        <f>Tabla2[[#This Row],[Termosolar]]*$S$21</f>
        <v>0</v>
      </c>
      <c r="O34" s="157">
        <f>Tabla2[[#This Row],[Geotérmica]]*$S$21</f>
        <v>0</v>
      </c>
      <c r="P34" s="160">
        <f t="shared" ref="P34:P65" si="3">SUM(J34:O34)/1000</f>
        <v>0.20172028562817093</v>
      </c>
    </row>
    <row r="35" spans="1:16" x14ac:dyDescent="0.3">
      <c r="A35" s="30">
        <v>45352</v>
      </c>
      <c r="B35" t="s">
        <v>33</v>
      </c>
      <c r="C35" s="127">
        <v>86.525179622108865</v>
      </c>
      <c r="D35">
        <v>933.61502128250027</v>
      </c>
      <c r="E35">
        <v>0</v>
      </c>
      <c r="F35">
        <v>91.751216907635509</v>
      </c>
      <c r="H35">
        <v>0</v>
      </c>
      <c r="I35" s="110">
        <f t="shared" si="2"/>
        <v>1.1118914178122448</v>
      </c>
      <c r="J35" s="159">
        <f>Tabla2[[#This Row],[Hídrica]]*$S$21</f>
        <v>86.34893396256669</v>
      </c>
      <c r="K35" s="157">
        <f>Tabla2[[#This Row],[Térmica]]*$S$21</f>
        <v>931.71331364198386</v>
      </c>
      <c r="L35" s="157">
        <f>Tabla2[[#This Row],[Eólica]]*$S$21</f>
        <v>0</v>
      </c>
      <c r="M35" s="157">
        <f>Tabla2[[#This Row],[Solar]]*$S$21</f>
        <v>91.564326180470218</v>
      </c>
      <c r="N35" s="157">
        <f>Tabla2[[#This Row],[Termosolar]]*$S$21</f>
        <v>0</v>
      </c>
      <c r="O35" s="157">
        <f>Tabla2[[#This Row],[Geotérmica]]*$S$21</f>
        <v>0</v>
      </c>
      <c r="P35" s="160">
        <f t="shared" si="3"/>
        <v>1.1096265737850208</v>
      </c>
    </row>
    <row r="36" spans="1:16" x14ac:dyDescent="0.3">
      <c r="A36" s="30">
        <v>45352</v>
      </c>
      <c r="B36" t="s">
        <v>34</v>
      </c>
      <c r="C36" s="127">
        <v>156.11270179981739</v>
      </c>
      <c r="D36">
        <v>176.44244743745114</v>
      </c>
      <c r="E36">
        <v>0</v>
      </c>
      <c r="F36">
        <v>146.11427975076532</v>
      </c>
      <c r="H36">
        <v>0</v>
      </c>
      <c r="I36" s="110">
        <f t="shared" si="2"/>
        <v>0.47866942898803388</v>
      </c>
      <c r="J36" s="159">
        <f>Tabla2[[#This Row],[Hídrica]]*$S$21</f>
        <v>155.79471128871083</v>
      </c>
      <c r="K36" s="157">
        <f>Tabla2[[#This Row],[Térmica]]*$S$21</f>
        <v>176.08304667508733</v>
      </c>
      <c r="L36" s="157">
        <f>Tabla2[[#This Row],[Eólica]]*$S$21</f>
        <v>0</v>
      </c>
      <c r="M36" s="157">
        <f>Tabla2[[#This Row],[Solar]]*$S$21</f>
        <v>145.81665531686443</v>
      </c>
      <c r="N36" s="157">
        <f>Tabla2[[#This Row],[Termosolar]]*$S$21</f>
        <v>0</v>
      </c>
      <c r="O36" s="157">
        <f>Tabla2[[#This Row],[Geotérmica]]*$S$21</f>
        <v>0</v>
      </c>
      <c r="P36" s="160">
        <f t="shared" si="3"/>
        <v>0.47769441328066259</v>
      </c>
    </row>
    <row r="37" spans="1:16" x14ac:dyDescent="0.3">
      <c r="A37" s="30">
        <v>45352</v>
      </c>
      <c r="B37" t="s">
        <v>35</v>
      </c>
      <c r="C37" s="127">
        <v>255.23712530168757</v>
      </c>
      <c r="D37">
        <v>23.770389999999981</v>
      </c>
      <c r="E37">
        <v>19.124509999999965</v>
      </c>
      <c r="F37">
        <v>91.451711052852772</v>
      </c>
      <c r="H37">
        <v>0</v>
      </c>
      <c r="I37" s="110">
        <f t="shared" si="2"/>
        <v>0.3895837363545403</v>
      </c>
      <c r="J37" s="159">
        <f>Tabla2[[#This Row],[Hídrica]]*$S$21</f>
        <v>254.71722536406349</v>
      </c>
      <c r="K37" s="157">
        <f>Tabla2[[#This Row],[Térmica]]*$S$21</f>
        <v>23.72197139998757</v>
      </c>
      <c r="L37" s="157">
        <f>Tabla2[[#This Row],[Eólica]]*$S$21</f>
        <v>19.085554728331164</v>
      </c>
      <c r="M37" s="157">
        <f>Tabla2[[#This Row],[Solar]]*$S$21</f>
        <v>91.265430397890086</v>
      </c>
      <c r="N37" s="157">
        <f>Tabla2[[#This Row],[Termosolar]]*$S$21</f>
        <v>0</v>
      </c>
      <c r="O37" s="157">
        <f>Tabla2[[#This Row],[Geotérmica]]*$S$21</f>
        <v>0</v>
      </c>
      <c r="P37" s="160">
        <f t="shared" si="3"/>
        <v>0.38879018189027231</v>
      </c>
    </row>
    <row r="38" spans="1:16" x14ac:dyDescent="0.3">
      <c r="A38" s="30">
        <v>45352</v>
      </c>
      <c r="B38" t="s">
        <v>36</v>
      </c>
      <c r="C38" s="127">
        <v>467.74095571048969</v>
      </c>
      <c r="D38">
        <v>20.365778626406943</v>
      </c>
      <c r="E38">
        <v>0</v>
      </c>
      <c r="F38">
        <v>71.837986762725095</v>
      </c>
      <c r="H38">
        <v>0</v>
      </c>
      <c r="I38" s="110">
        <f t="shared" si="2"/>
        <v>0.55994472109962168</v>
      </c>
      <c r="J38" s="159">
        <f>Tabla2[[#This Row],[Hídrica]]*$S$21</f>
        <v>466.7882005287712</v>
      </c>
      <c r="K38" s="157">
        <f>Tabla2[[#This Row],[Térmica]]*$S$21</f>
        <v>20.324294978504941</v>
      </c>
      <c r="L38" s="157">
        <f>Tabla2[[#This Row],[Eólica]]*$S$21</f>
        <v>0</v>
      </c>
      <c r="M38" s="157">
        <f>Tabla2[[#This Row],[Solar]]*$S$21</f>
        <v>71.691657874273488</v>
      </c>
      <c r="N38" s="157">
        <f>Tabla2[[#This Row],[Termosolar]]*$S$21</f>
        <v>0</v>
      </c>
      <c r="O38" s="157">
        <f>Tabla2[[#This Row],[Geotérmica]]*$S$21</f>
        <v>0</v>
      </c>
      <c r="P38" s="160">
        <f t="shared" si="3"/>
        <v>0.55880415338154965</v>
      </c>
    </row>
    <row r="39" spans="1:16" x14ac:dyDescent="0.3">
      <c r="A39" s="30">
        <v>45352</v>
      </c>
      <c r="B39" t="s">
        <v>37</v>
      </c>
      <c r="C39" s="127">
        <v>0</v>
      </c>
      <c r="D39">
        <v>34.856869836220255</v>
      </c>
      <c r="E39">
        <v>0</v>
      </c>
      <c r="F39">
        <v>33.245000655510573</v>
      </c>
      <c r="H39">
        <v>0</v>
      </c>
      <c r="I39" s="110">
        <f t="shared" si="2"/>
        <v>6.8101870491730832E-2</v>
      </c>
      <c r="J39" s="159">
        <f>Tabla2[[#This Row],[Hídrica]]*$S$21</f>
        <v>0</v>
      </c>
      <c r="K39" s="157">
        <f>Tabla2[[#This Row],[Térmica]]*$S$21</f>
        <v>34.785868862391695</v>
      </c>
      <c r="L39" s="157">
        <f>Tabla2[[#This Row],[Eólica]]*$S$21</f>
        <v>0</v>
      </c>
      <c r="M39" s="157">
        <f>Tabla2[[#This Row],[Solar]]*$S$21</f>
        <v>33.177282944982835</v>
      </c>
      <c r="N39" s="157">
        <f>Tabla2[[#This Row],[Termosolar]]*$S$21</f>
        <v>0</v>
      </c>
      <c r="O39" s="157">
        <f>Tabla2[[#This Row],[Geotérmica]]*$S$21</f>
        <v>0</v>
      </c>
      <c r="P39" s="160">
        <f t="shared" si="3"/>
        <v>6.7963151807374528E-2</v>
      </c>
    </row>
    <row r="40" spans="1:16" x14ac:dyDescent="0.3">
      <c r="A40" s="30">
        <v>45352</v>
      </c>
      <c r="B40" t="s">
        <v>38</v>
      </c>
      <c r="C40" s="127">
        <v>581.3134068595707</v>
      </c>
      <c r="D40">
        <v>324.11934312688993</v>
      </c>
      <c r="E40">
        <v>157.93076784021747</v>
      </c>
      <c r="F40">
        <v>14.966468010195655</v>
      </c>
      <c r="H40">
        <v>0</v>
      </c>
      <c r="I40" s="110">
        <f t="shared" si="2"/>
        <v>1.078329985836874</v>
      </c>
      <c r="J40" s="159">
        <f>Tabla2[[#This Row],[Hídrica]]*$S$21</f>
        <v>580.12931264283361</v>
      </c>
      <c r="K40" s="157">
        <f>Tabla2[[#This Row],[Térmica]]*$S$21</f>
        <v>323.45913499268823</v>
      </c>
      <c r="L40" s="157">
        <f>Tabla2[[#This Row],[Eólica]]*$S$21</f>
        <v>157.60907405741844</v>
      </c>
      <c r="M40" s="157">
        <f>Tabla2[[#This Row],[Solar]]*$S$21</f>
        <v>14.935982375412877</v>
      </c>
      <c r="N40" s="157">
        <f>Tabla2[[#This Row],[Termosolar]]*$S$21</f>
        <v>0</v>
      </c>
      <c r="O40" s="157">
        <f>Tabla2[[#This Row],[Geotérmica]]*$S$21</f>
        <v>0</v>
      </c>
      <c r="P40" s="160">
        <f t="shared" si="3"/>
        <v>1.0761335040683531</v>
      </c>
    </row>
    <row r="41" spans="1:16" x14ac:dyDescent="0.3">
      <c r="A41" s="30">
        <v>45352</v>
      </c>
      <c r="B41" t="s">
        <v>39</v>
      </c>
      <c r="C41" s="127">
        <v>13.680981075106402</v>
      </c>
      <c r="D41">
        <v>37.843460404791969</v>
      </c>
      <c r="E41">
        <v>273.70681999999948</v>
      </c>
      <c r="F41">
        <v>0.87765509527519991</v>
      </c>
      <c r="H41">
        <v>0</v>
      </c>
      <c r="I41" s="110">
        <f t="shared" si="2"/>
        <v>0.32610891657517305</v>
      </c>
      <c r="J41" s="159">
        <f>Tabla2[[#This Row],[Hídrica]]*$S$21</f>
        <v>13.653113886118215</v>
      </c>
      <c r="K41" s="157">
        <f>Tabla2[[#This Row],[Térmica]]*$S$21</f>
        <v>37.766375957611039</v>
      </c>
      <c r="L41" s="157">
        <f>Tabla2[[#This Row],[Eólica]]*$S$21</f>
        <v>273.14929860307461</v>
      </c>
      <c r="M41" s="157">
        <f>Tabla2[[#This Row],[Solar]]*$S$21</f>
        <v>0.87586737403852755</v>
      </c>
      <c r="N41" s="157">
        <f>Tabla2[[#This Row],[Termosolar]]*$S$21</f>
        <v>0</v>
      </c>
      <c r="O41" s="157">
        <f>Tabla2[[#This Row],[Geotérmica]]*$S$21</f>
        <v>0</v>
      </c>
      <c r="P41" s="160">
        <f t="shared" si="3"/>
        <v>0.32544465582084242</v>
      </c>
    </row>
    <row r="42" spans="1:16" x14ac:dyDescent="0.3">
      <c r="A42" s="30">
        <v>45352</v>
      </c>
      <c r="B42" t="s">
        <v>40</v>
      </c>
      <c r="C42" s="127">
        <v>31.854669773323913</v>
      </c>
      <c r="D42">
        <v>20.152237580266874</v>
      </c>
      <c r="E42">
        <v>0</v>
      </c>
      <c r="F42">
        <v>0</v>
      </c>
      <c r="H42">
        <v>0</v>
      </c>
      <c r="I42" s="110">
        <f t="shared" si="2"/>
        <v>5.2006907353590794E-2</v>
      </c>
      <c r="J42" s="159">
        <f>Tabla2[[#This Row],[Hídrica]]*$S$21</f>
        <v>31.789784068281548</v>
      </c>
      <c r="K42" s="157">
        <f>Tabla2[[#This Row],[Térmica]]*$S$21</f>
        <v>20.111188900343912</v>
      </c>
      <c r="L42" s="157">
        <f>Tabla2[[#This Row],[Eólica]]*$S$21</f>
        <v>0</v>
      </c>
      <c r="M42" s="157">
        <f>Tabla2[[#This Row],[Solar]]*$S$21</f>
        <v>0</v>
      </c>
      <c r="N42" s="157">
        <f>Tabla2[[#This Row],[Termosolar]]*$S$21</f>
        <v>0</v>
      </c>
      <c r="O42" s="157">
        <f>Tabla2[[#This Row],[Geotérmica]]*$S$21</f>
        <v>0</v>
      </c>
      <c r="P42" s="160">
        <f t="shared" si="3"/>
        <v>5.1900972968625461E-2</v>
      </c>
    </row>
    <row r="43" spans="1:16" x14ac:dyDescent="0.3">
      <c r="A43" s="30">
        <v>45352</v>
      </c>
      <c r="B43" t="s">
        <v>41</v>
      </c>
      <c r="C43" s="127">
        <v>111.37319969499757</v>
      </c>
      <c r="D43">
        <v>4.6484026819256989</v>
      </c>
      <c r="E43">
        <v>69.135960000000011</v>
      </c>
      <c r="F43">
        <v>0</v>
      </c>
      <c r="H43">
        <v>0</v>
      </c>
      <c r="I43" s="110">
        <f t="shared" si="2"/>
        <v>0.1851575623769233</v>
      </c>
      <c r="J43" s="159">
        <f>Tabla2[[#This Row],[Hídrica]]*$S$21</f>
        <v>111.14634037934754</v>
      </c>
      <c r="K43" s="157">
        <f>Tabla2[[#This Row],[Térmica]]*$S$21</f>
        <v>4.6389342150577688</v>
      </c>
      <c r="L43" s="157">
        <f>Tabla2[[#This Row],[Eólica]]*$S$21</f>
        <v>68.995134948593034</v>
      </c>
      <c r="M43" s="157">
        <f>Tabla2[[#This Row],[Solar]]*$S$21</f>
        <v>0</v>
      </c>
      <c r="N43" s="157">
        <f>Tabla2[[#This Row],[Termosolar]]*$S$21</f>
        <v>0</v>
      </c>
      <c r="O43" s="157">
        <f>Tabla2[[#This Row],[Geotérmica]]*$S$21</f>
        <v>0</v>
      </c>
      <c r="P43" s="160">
        <f t="shared" si="3"/>
        <v>0.18478040954299835</v>
      </c>
    </row>
    <row r="44" spans="1:16" x14ac:dyDescent="0.3">
      <c r="A44" s="30">
        <v>45383</v>
      </c>
      <c r="B44" t="s">
        <v>28</v>
      </c>
      <c r="C44" s="127">
        <v>3.132544267688592</v>
      </c>
      <c r="D44">
        <v>3.0000000000000003E-4</v>
      </c>
      <c r="E44">
        <v>0</v>
      </c>
      <c r="F44">
        <v>17.940861076391318</v>
      </c>
      <c r="H44">
        <v>0</v>
      </c>
      <c r="I44" s="110">
        <f t="shared" si="2"/>
        <v>2.1073705344079912E-2</v>
      </c>
      <c r="J44" s="159">
        <f>Tabla2[[#This Row],[Hídrica]]*$S$21</f>
        <v>3.1261634969936902</v>
      </c>
      <c r="K44" s="157">
        <f>Tabla2[[#This Row],[Térmica]]*$S$21</f>
        <v>2.993889212586027E-4</v>
      </c>
      <c r="L44" s="157">
        <f>Tabla2[[#This Row],[Eólica]]*$S$21</f>
        <v>0</v>
      </c>
      <c r="M44" s="157">
        <f>Tabla2[[#This Row],[Solar]]*$S$21</f>
        <v>17.904316813704167</v>
      </c>
      <c r="N44" s="157">
        <f>Tabla2[[#This Row],[Termosolar]]*$S$21</f>
        <v>0</v>
      </c>
      <c r="O44" s="157">
        <f>Tabla2[[#This Row],[Geotérmica]]*$S$21</f>
        <v>0</v>
      </c>
      <c r="P44" s="160">
        <f t="shared" si="3"/>
        <v>2.1030779699619116E-2</v>
      </c>
    </row>
    <row r="45" spans="1:16" x14ac:dyDescent="0.3">
      <c r="A45" s="30">
        <v>45383</v>
      </c>
      <c r="B45" t="s">
        <v>29</v>
      </c>
      <c r="C45" s="127">
        <v>1.5113511764278029</v>
      </c>
      <c r="D45">
        <v>0.10241999999999998</v>
      </c>
      <c r="E45">
        <v>0</v>
      </c>
      <c r="F45">
        <v>71.87881672223125</v>
      </c>
      <c r="H45">
        <v>0</v>
      </c>
      <c r="I45" s="110">
        <f t="shared" si="2"/>
        <v>7.3492587898659048E-2</v>
      </c>
      <c r="J45" s="159">
        <f>Tabla2[[#This Row],[Hídrica]]*$S$21</f>
        <v>1.5082726611788002</v>
      </c>
      <c r="K45" s="157">
        <f>Tabla2[[#This Row],[Térmica]]*$S$21</f>
        <v>0.10221137771768694</v>
      </c>
      <c r="L45" s="157">
        <f>Tabla2[[#This Row],[Eólica]]*$S$21</f>
        <v>0</v>
      </c>
      <c r="M45" s="157">
        <f>Tabla2[[#This Row],[Solar]]*$S$21</f>
        <v>71.732404666045426</v>
      </c>
      <c r="N45" s="157">
        <f>Tabla2[[#This Row],[Termosolar]]*$S$21</f>
        <v>0</v>
      </c>
      <c r="O45" s="157">
        <f>Tabla2[[#This Row],[Geotérmica]]*$S$21</f>
        <v>0</v>
      </c>
      <c r="P45" s="160">
        <f t="shared" si="3"/>
        <v>7.3342888704941919E-2</v>
      </c>
    </row>
    <row r="46" spans="1:16" x14ac:dyDescent="0.3">
      <c r="A46" s="30">
        <v>45383</v>
      </c>
      <c r="B46" t="s">
        <v>30</v>
      </c>
      <c r="C46" s="127">
        <v>0</v>
      </c>
      <c r="D46">
        <v>1154.1106700000064</v>
      </c>
      <c r="E46">
        <v>153.30338870590285</v>
      </c>
      <c r="F46">
        <v>574.69161819553312</v>
      </c>
      <c r="G46">
        <v>0</v>
      </c>
      <c r="H46">
        <v>31.694830000000032</v>
      </c>
      <c r="I46" s="110">
        <f t="shared" si="2"/>
        <v>1.9138005069014423</v>
      </c>
      <c r="J46" s="159">
        <f>Tabla2[[#This Row],[Hídrica]]*$S$21</f>
        <v>0</v>
      </c>
      <c r="K46" s="157">
        <f>Tabla2[[#This Row],[Térmica]]*$S$21</f>
        <v>1151.7598283478171</v>
      </c>
      <c r="L46" s="157">
        <f>Tabla2[[#This Row],[Eólica]]*$S$21</f>
        <v>152.99112056649503</v>
      </c>
      <c r="M46" s="157">
        <f>Tabla2[[#This Row],[Solar]]*$S$21</f>
        <v>573.52101209307148</v>
      </c>
      <c r="N46" s="157">
        <f>Tabla2[[#This Row],[Termosolar]]*$S$21</f>
        <v>0</v>
      </c>
      <c r="O46" s="157">
        <f>Tabla2[[#This Row],[Geotérmica]]*$S$21</f>
        <v>31.630269877249358</v>
      </c>
      <c r="P46" s="160">
        <f t="shared" si="3"/>
        <v>1.909902230884633</v>
      </c>
    </row>
    <row r="47" spans="1:16" x14ac:dyDescent="0.3">
      <c r="A47" s="30">
        <v>45383</v>
      </c>
      <c r="B47" t="s">
        <v>31</v>
      </c>
      <c r="C47" s="127">
        <v>0.60715799999999864</v>
      </c>
      <c r="D47">
        <v>336.06647999999961</v>
      </c>
      <c r="E47">
        <v>177.37101999999982</v>
      </c>
      <c r="F47">
        <v>394.89405127867258</v>
      </c>
      <c r="H47">
        <v>0</v>
      </c>
      <c r="I47" s="110">
        <f t="shared" si="2"/>
        <v>0.90893870927867204</v>
      </c>
      <c r="J47" s="159">
        <f>Tabla2[[#This Row],[Hídrica]]*$S$21</f>
        <v>0.60592126217843434</v>
      </c>
      <c r="K47" s="157">
        <f>Tabla2[[#This Row],[Térmica]]*$S$21</f>
        <v>335.38193639458552</v>
      </c>
      <c r="L47" s="157">
        <f>Tabla2[[#This Row],[Eólica]]*$S$21</f>
        <v>177.00972780112662</v>
      </c>
      <c r="M47" s="157">
        <f>Tabla2[[#This Row],[Solar]]*$S$21</f>
        <v>394.08968007920373</v>
      </c>
      <c r="N47" s="157">
        <f>Tabla2[[#This Row],[Termosolar]]*$S$21</f>
        <v>0</v>
      </c>
      <c r="O47" s="157">
        <f>Tabla2[[#This Row],[Geotérmica]]*$S$21</f>
        <v>0</v>
      </c>
      <c r="P47" s="160">
        <f t="shared" si="3"/>
        <v>0.90708726553709429</v>
      </c>
    </row>
    <row r="48" spans="1:16" x14ac:dyDescent="0.3">
      <c r="A48" s="30">
        <v>45383</v>
      </c>
      <c r="B48" t="s">
        <v>32</v>
      </c>
      <c r="C48" s="127">
        <v>0.98572705593489962</v>
      </c>
      <c r="D48">
        <v>1.2527177905517997</v>
      </c>
      <c r="E48">
        <v>129.66372999999999</v>
      </c>
      <c r="F48">
        <v>71.3503904052737</v>
      </c>
      <c r="H48">
        <v>0</v>
      </c>
      <c r="I48" s="110">
        <f t="shared" si="2"/>
        <v>0.20325256525176036</v>
      </c>
      <c r="J48" s="159">
        <f>Tabla2[[#This Row],[Hídrica]]*$S$21</f>
        <v>0.98371919977255973</v>
      </c>
      <c r="K48" s="157">
        <f>Tabla2[[#This Row],[Térmica]]*$S$21</f>
        <v>1.2501660931825449</v>
      </c>
      <c r="L48" s="157">
        <f>Tabla2[[#This Row],[Eólica]]*$S$21</f>
        <v>129.39961417022238</v>
      </c>
      <c r="M48" s="157">
        <f>Tabla2[[#This Row],[Solar]]*$S$21</f>
        <v>71.205054716050157</v>
      </c>
      <c r="N48" s="157">
        <f>Tabla2[[#This Row],[Termosolar]]*$S$21</f>
        <v>0</v>
      </c>
      <c r="O48" s="157">
        <f>Tabla2[[#This Row],[Geotérmica]]*$S$21</f>
        <v>0</v>
      </c>
      <c r="P48" s="160">
        <f t="shared" si="3"/>
        <v>0.20283855417922764</v>
      </c>
    </row>
    <row r="49" spans="1:16" x14ac:dyDescent="0.3">
      <c r="A49" s="30">
        <v>45383</v>
      </c>
      <c r="B49" t="s">
        <v>33</v>
      </c>
      <c r="C49" s="127">
        <v>54.69376679632348</v>
      </c>
      <c r="D49">
        <v>1121.0207893784045</v>
      </c>
      <c r="E49">
        <v>0</v>
      </c>
      <c r="F49">
        <v>65.42312682699874</v>
      </c>
      <c r="H49">
        <v>0</v>
      </c>
      <c r="I49" s="110">
        <f t="shared" si="2"/>
        <v>1.2411376830017267</v>
      </c>
      <c r="J49" s="159">
        <f>Tabla2[[#This Row],[Hídrica]]*$S$21</f>
        <v>54.582359469069566</v>
      </c>
      <c r="K49" s="157">
        <f>Tabla2[[#This Row],[Térmica]]*$S$21</f>
        <v>1118.7373494682258</v>
      </c>
      <c r="L49" s="157">
        <f>Tabla2[[#This Row],[Eólica]]*$S$21</f>
        <v>0</v>
      </c>
      <c r="M49" s="157">
        <f>Tabla2[[#This Row],[Solar]]*$S$21</f>
        <v>65.289864553666348</v>
      </c>
      <c r="N49" s="157">
        <f>Tabla2[[#This Row],[Termosolar]]*$S$21</f>
        <v>0</v>
      </c>
      <c r="O49" s="157">
        <f>Tabla2[[#This Row],[Geotérmica]]*$S$21</f>
        <v>0</v>
      </c>
      <c r="P49" s="160">
        <f t="shared" si="3"/>
        <v>1.2386095734909619</v>
      </c>
    </row>
    <row r="50" spans="1:16" x14ac:dyDescent="0.3">
      <c r="A50" s="30">
        <v>45383</v>
      </c>
      <c r="B50" t="s">
        <v>34</v>
      </c>
      <c r="C50" s="127">
        <v>127.0788005259619</v>
      </c>
      <c r="D50">
        <v>159.42218416047308</v>
      </c>
      <c r="E50">
        <v>0</v>
      </c>
      <c r="F50">
        <v>95.007911125776957</v>
      </c>
      <c r="H50">
        <v>0</v>
      </c>
      <c r="I50" s="110">
        <f t="shared" si="2"/>
        <v>0.38150889581221198</v>
      </c>
      <c r="J50" s="159">
        <f>Tabla2[[#This Row],[Hídrica]]*$S$21</f>
        <v>126.81995001434962</v>
      </c>
      <c r="K50" s="157">
        <f>Tabla2[[#This Row],[Térmica]]*$S$21</f>
        <v>159.09745246831443</v>
      </c>
      <c r="L50" s="157">
        <f>Tabla2[[#This Row],[Eólica]]*$S$21</f>
        <v>0</v>
      </c>
      <c r="M50" s="157">
        <f>Tabla2[[#This Row],[Solar]]*$S$21</f>
        <v>94.814386743265203</v>
      </c>
      <c r="N50" s="157">
        <f>Tabla2[[#This Row],[Termosolar]]*$S$21</f>
        <v>0</v>
      </c>
      <c r="O50" s="157">
        <f>Tabla2[[#This Row],[Geotérmica]]*$S$21</f>
        <v>0</v>
      </c>
      <c r="P50" s="160">
        <f t="shared" si="3"/>
        <v>0.38073178922592921</v>
      </c>
    </row>
    <row r="51" spans="1:16" x14ac:dyDescent="0.3">
      <c r="A51" s="30">
        <v>45383</v>
      </c>
      <c r="B51" t="s">
        <v>35</v>
      </c>
      <c r="C51" s="127">
        <v>126.17262281958951</v>
      </c>
      <c r="D51">
        <v>33.385329999999989</v>
      </c>
      <c r="E51">
        <v>20.659950055688665</v>
      </c>
      <c r="F51">
        <v>53.521871052244151</v>
      </c>
      <c r="H51">
        <v>0</v>
      </c>
      <c r="I51" s="110">
        <f t="shared" si="2"/>
        <v>0.23373977392752232</v>
      </c>
      <c r="J51" s="159">
        <f>Tabla2[[#This Row],[Hídrica]]*$S$21</f>
        <v>125.91561812775153</v>
      </c>
      <c r="K51" s="157">
        <f>Tabla2[[#This Row],[Térmica]]*$S$21</f>
        <v>33.317326448541543</v>
      </c>
      <c r="L51" s="157">
        <f>Tabla2[[#This Row],[Eólica]]*$S$21</f>
        <v>20.617867201430794</v>
      </c>
      <c r="M51" s="157">
        <f>Tabla2[[#This Row],[Solar]]*$S$21</f>
        <v>53.412850793578038</v>
      </c>
      <c r="N51" s="157">
        <f>Tabla2[[#This Row],[Termosolar]]*$S$21</f>
        <v>0</v>
      </c>
      <c r="O51" s="157">
        <f>Tabla2[[#This Row],[Geotérmica]]*$S$21</f>
        <v>0</v>
      </c>
      <c r="P51" s="160">
        <f t="shared" si="3"/>
        <v>0.23326366257130191</v>
      </c>
    </row>
    <row r="52" spans="1:16" x14ac:dyDescent="0.3">
      <c r="A52" s="30">
        <v>45383</v>
      </c>
      <c r="B52" t="s">
        <v>36</v>
      </c>
      <c r="C52" s="127">
        <v>412.98326454332386</v>
      </c>
      <c r="D52">
        <v>21.431595604597462</v>
      </c>
      <c r="E52">
        <v>0</v>
      </c>
      <c r="F52">
        <v>51.576654662237566</v>
      </c>
      <c r="H52">
        <v>0</v>
      </c>
      <c r="I52" s="110">
        <f t="shared" si="2"/>
        <v>0.4859915148101589</v>
      </c>
      <c r="J52" s="159">
        <f>Tabla2[[#This Row],[Hídrica]]*$S$21</f>
        <v>412.14204689827289</v>
      </c>
      <c r="K52" s="157">
        <f>Tabla2[[#This Row],[Térmica]]*$S$21</f>
        <v>21.387940963036815</v>
      </c>
      <c r="L52" s="157">
        <f>Tabla2[[#This Row],[Eólica]]*$S$21</f>
        <v>0</v>
      </c>
      <c r="M52" s="157">
        <f>Tabla2[[#This Row],[Solar]]*$S$21</f>
        <v>51.471596671515954</v>
      </c>
      <c r="N52" s="157">
        <f>Tabla2[[#This Row],[Termosolar]]*$S$21</f>
        <v>0</v>
      </c>
      <c r="O52" s="157">
        <f>Tabla2[[#This Row],[Geotérmica]]*$S$21</f>
        <v>0</v>
      </c>
      <c r="P52" s="160">
        <f t="shared" si="3"/>
        <v>0.48500158453282571</v>
      </c>
    </row>
    <row r="53" spans="1:16" x14ac:dyDescent="0.3">
      <c r="A53" s="30">
        <v>45383</v>
      </c>
      <c r="B53" t="s">
        <v>37</v>
      </c>
      <c r="C53" s="127">
        <v>9.4200000000000006E-2</v>
      </c>
      <c r="D53">
        <v>31.844332420682431</v>
      </c>
      <c r="E53">
        <v>0</v>
      </c>
      <c r="F53">
        <v>21.406778430697649</v>
      </c>
      <c r="H53">
        <v>0</v>
      </c>
      <c r="I53" s="110">
        <f t="shared" si="2"/>
        <v>5.3345310851380077E-2</v>
      </c>
      <c r="J53" s="159">
        <f>Tabla2[[#This Row],[Hídrica]]*$S$21</f>
        <v>9.4008121275201251E-2</v>
      </c>
      <c r="K53" s="157">
        <f>Tabla2[[#This Row],[Térmica]]*$S$21</f>
        <v>31.779467772094872</v>
      </c>
      <c r="L53" s="157">
        <f>Tabla2[[#This Row],[Eólica]]*$S$21</f>
        <v>0</v>
      </c>
      <c r="M53" s="157">
        <f>Tabla2[[#This Row],[Solar]]*$S$21</f>
        <v>21.363174339961642</v>
      </c>
      <c r="N53" s="157">
        <f>Tabla2[[#This Row],[Termosolar]]*$S$21</f>
        <v>0</v>
      </c>
      <c r="O53" s="157">
        <f>Tabla2[[#This Row],[Geotérmica]]*$S$21</f>
        <v>0</v>
      </c>
      <c r="P53" s="160">
        <f t="shared" si="3"/>
        <v>5.3236650233331718E-2</v>
      </c>
    </row>
    <row r="54" spans="1:16" x14ac:dyDescent="0.3">
      <c r="A54" s="30">
        <v>45383</v>
      </c>
      <c r="B54" t="s">
        <v>38</v>
      </c>
      <c r="C54" s="127">
        <v>414.41240996019917</v>
      </c>
      <c r="D54">
        <v>319.50918048670428</v>
      </c>
      <c r="E54">
        <v>91.605575659662762</v>
      </c>
      <c r="F54">
        <v>9.2939746571987936</v>
      </c>
      <c r="H54">
        <v>0</v>
      </c>
      <c r="I54" s="110">
        <f t="shared" si="2"/>
        <v>0.83482114076376501</v>
      </c>
      <c r="J54" s="159">
        <f>Tabla2[[#This Row],[Hídrica]]*$S$21</f>
        <v>413.56828124720613</v>
      </c>
      <c r="K54" s="157">
        <f>Tabla2[[#This Row],[Térmica]]*$S$21</f>
        <v>318.85836292711525</v>
      </c>
      <c r="L54" s="157">
        <f>Tabla2[[#This Row],[Eólica]]*$S$21</f>
        <v>91.418981593399153</v>
      </c>
      <c r="M54" s="157">
        <f>Tabla2[[#This Row],[Solar]]*$S$21</f>
        <v>9.2750434894117948</v>
      </c>
      <c r="N54" s="157">
        <f>Tabla2[[#This Row],[Termosolar]]*$S$21</f>
        <v>0</v>
      </c>
      <c r="O54" s="157">
        <f>Tabla2[[#This Row],[Geotérmica]]*$S$21</f>
        <v>0</v>
      </c>
      <c r="P54" s="160">
        <f t="shared" si="3"/>
        <v>0.83312066925713235</v>
      </c>
    </row>
    <row r="55" spans="1:16" x14ac:dyDescent="0.3">
      <c r="A55" s="30">
        <v>45383</v>
      </c>
      <c r="B55" t="s">
        <v>39</v>
      </c>
      <c r="C55" s="127">
        <v>12.287408599867371</v>
      </c>
      <c r="D55">
        <v>32.44351954631356</v>
      </c>
      <c r="E55">
        <v>136.65709999999993</v>
      </c>
      <c r="F55">
        <v>0.59685323987909988</v>
      </c>
      <c r="H55">
        <v>0</v>
      </c>
      <c r="I55" s="110">
        <f t="shared" si="2"/>
        <v>0.18198488138605995</v>
      </c>
      <c r="J55" s="159">
        <f>Tabla2[[#This Row],[Hídrica]]*$S$21</f>
        <v>12.262380019259899</v>
      </c>
      <c r="K55" s="157">
        <f>Tabla2[[#This Row],[Térmica]]*$S$21</f>
        <v>32.377434396010692</v>
      </c>
      <c r="L55" s="157">
        <f>Tabla2[[#This Row],[Eólica]]*$S$21</f>
        <v>136.37873917109658</v>
      </c>
      <c r="M55" s="157">
        <f>Tabla2[[#This Row],[Solar]]*$S$21</f>
        <v>0.59563749212368577</v>
      </c>
      <c r="N55" s="157">
        <f>Tabla2[[#This Row],[Termosolar]]*$S$21</f>
        <v>0</v>
      </c>
      <c r="O55" s="157">
        <f>Tabla2[[#This Row],[Geotérmica]]*$S$21</f>
        <v>0</v>
      </c>
      <c r="P55" s="160">
        <f t="shared" si="3"/>
        <v>0.18161419107849089</v>
      </c>
    </row>
    <row r="56" spans="1:16" x14ac:dyDescent="0.3">
      <c r="A56" s="30">
        <v>45383</v>
      </c>
      <c r="B56" t="s">
        <v>40</v>
      </c>
      <c r="C56" s="127">
        <v>48.810652856387385</v>
      </c>
      <c r="D56">
        <v>18.712403876491685</v>
      </c>
      <c r="E56">
        <v>0</v>
      </c>
      <c r="F56">
        <v>0</v>
      </c>
      <c r="H56">
        <v>0</v>
      </c>
      <c r="I56" s="110">
        <f t="shared" si="2"/>
        <v>6.7523056732879075E-2</v>
      </c>
      <c r="J56" s="159">
        <f>Tabla2[[#This Row],[Hídrica]]*$S$21</f>
        <v>48.711229015339846</v>
      </c>
      <c r="K56" s="157">
        <f>Tabla2[[#This Row],[Térmica]]*$S$21</f>
        <v>18.674288035793804</v>
      </c>
      <c r="L56" s="157">
        <f>Tabla2[[#This Row],[Eólica]]*$S$21</f>
        <v>0</v>
      </c>
      <c r="M56" s="157">
        <f>Tabla2[[#This Row],[Solar]]*$S$21</f>
        <v>0</v>
      </c>
      <c r="N56" s="157">
        <f>Tabla2[[#This Row],[Termosolar]]*$S$21</f>
        <v>0</v>
      </c>
      <c r="O56" s="157">
        <f>Tabla2[[#This Row],[Geotérmica]]*$S$21</f>
        <v>0</v>
      </c>
      <c r="P56" s="160">
        <f t="shared" si="3"/>
        <v>6.7385517051133645E-2</v>
      </c>
    </row>
    <row r="57" spans="1:16" x14ac:dyDescent="0.3">
      <c r="A57" s="30">
        <v>45383</v>
      </c>
      <c r="B57" t="s">
        <v>41</v>
      </c>
      <c r="C57" s="127">
        <v>127.74030422603276</v>
      </c>
      <c r="D57">
        <v>4.7131567529449985</v>
      </c>
      <c r="E57">
        <v>78.077300000000093</v>
      </c>
      <c r="F57">
        <v>0</v>
      </c>
      <c r="H57">
        <v>0</v>
      </c>
      <c r="I57" s="110">
        <f t="shared" si="2"/>
        <v>0.21053076097897785</v>
      </c>
      <c r="J57" s="159">
        <f>Tabla2[[#This Row],[Hídrica]]*$S$21</f>
        <v>127.48010627825892</v>
      </c>
      <c r="K57" s="157">
        <f>Tabla2[[#This Row],[Térmica]]*$S$21</f>
        <v>4.7035563866230055</v>
      </c>
      <c r="L57" s="157">
        <f>Tabla2[[#This Row],[Eólica]]*$S$21</f>
        <v>77.918262072614425</v>
      </c>
      <c r="M57" s="157">
        <f>Tabla2[[#This Row],[Solar]]*$S$21</f>
        <v>0</v>
      </c>
      <c r="N57" s="157">
        <f>Tabla2[[#This Row],[Termosolar]]*$S$21</f>
        <v>0</v>
      </c>
      <c r="O57" s="157">
        <f>Tabla2[[#This Row],[Geotérmica]]*$S$21</f>
        <v>0</v>
      </c>
      <c r="P57" s="160">
        <f t="shared" si="3"/>
        <v>0.21010192473749634</v>
      </c>
    </row>
    <row r="58" spans="1:16" x14ac:dyDescent="0.3">
      <c r="A58" s="30">
        <v>45413</v>
      </c>
      <c r="B58" t="s">
        <v>28</v>
      </c>
      <c r="C58" s="127">
        <v>4.0066381502485946</v>
      </c>
      <c r="D58">
        <v>7.9899999999999999E-2</v>
      </c>
      <c r="E58">
        <v>0</v>
      </c>
      <c r="F58">
        <v>17.298444221739022</v>
      </c>
      <c r="H58">
        <v>0</v>
      </c>
      <c r="I58" s="110">
        <f t="shared" si="2"/>
        <v>2.1384982371987618E-2</v>
      </c>
      <c r="J58" s="159">
        <f>Tabla2[[#This Row],[Hídrica]]*$S$21</f>
        <v>3.9984769122549668</v>
      </c>
      <c r="K58" s="157">
        <f>Tabla2[[#This Row],[Térmica]]*$S$21</f>
        <v>7.9737249361874513E-2</v>
      </c>
      <c r="L58" s="157">
        <f>Tabla2[[#This Row],[Eólica]]*$S$21</f>
        <v>0</v>
      </c>
      <c r="M58" s="157">
        <f>Tabla2[[#This Row],[Solar]]*$S$21</f>
        <v>17.263208516661848</v>
      </c>
      <c r="N58" s="157">
        <f>Tabla2[[#This Row],[Termosolar]]*$S$21</f>
        <v>0</v>
      </c>
      <c r="O58" s="157">
        <f>Tabla2[[#This Row],[Geotérmica]]*$S$21</f>
        <v>0</v>
      </c>
      <c r="P58" s="160">
        <f t="shared" si="3"/>
        <v>2.1341422678278689E-2</v>
      </c>
    </row>
    <row r="59" spans="1:16" x14ac:dyDescent="0.3">
      <c r="A59" s="30">
        <v>45413</v>
      </c>
      <c r="B59" t="s">
        <v>29</v>
      </c>
      <c r="C59" s="127">
        <v>1.3637681269746995</v>
      </c>
      <c r="D59">
        <v>0.22760000000000002</v>
      </c>
      <c r="E59">
        <v>0</v>
      </c>
      <c r="F59">
        <v>72.511020657583245</v>
      </c>
      <c r="H59">
        <v>0</v>
      </c>
      <c r="I59" s="110">
        <f t="shared" si="2"/>
        <v>7.4102388784557952E-2</v>
      </c>
      <c r="J59" s="159">
        <f>Tabla2[[#This Row],[Hídrica]]*$S$21</f>
        <v>1.3609902279394013</v>
      </c>
      <c r="K59" s="157">
        <f>Tabla2[[#This Row],[Térmica]]*$S$21</f>
        <v>0.22713639492819326</v>
      </c>
      <c r="L59" s="157">
        <f>Tabla2[[#This Row],[Eólica]]*$S$21</f>
        <v>0</v>
      </c>
      <c r="M59" s="157">
        <f>Tabla2[[#This Row],[Solar]]*$S$21</f>
        <v>72.36332084678034</v>
      </c>
      <c r="N59" s="157">
        <f>Tabla2[[#This Row],[Termosolar]]*$S$21</f>
        <v>0</v>
      </c>
      <c r="O59" s="157">
        <f>Tabla2[[#This Row],[Geotérmica]]*$S$21</f>
        <v>0</v>
      </c>
      <c r="P59" s="160">
        <f t="shared" si="3"/>
        <v>7.3951447469647935E-2</v>
      </c>
    </row>
    <row r="60" spans="1:16" x14ac:dyDescent="0.3">
      <c r="A60" s="30">
        <v>45413</v>
      </c>
      <c r="B60" t="s">
        <v>30</v>
      </c>
      <c r="C60" s="127">
        <v>0</v>
      </c>
      <c r="D60">
        <v>1410.1779500000075</v>
      </c>
      <c r="E60">
        <v>196.10827000000015</v>
      </c>
      <c r="F60">
        <v>553.52668889034942</v>
      </c>
      <c r="G60">
        <v>0</v>
      </c>
      <c r="H60">
        <v>29.753399999999989</v>
      </c>
      <c r="I60" s="110">
        <f t="shared" si="2"/>
        <v>2.189566308890357</v>
      </c>
      <c r="J60" s="159">
        <f>Tabla2[[#This Row],[Hídrica]]*$S$21</f>
        <v>0</v>
      </c>
      <c r="K60" s="157">
        <f>Tabla2[[#This Row],[Térmica]]*$S$21</f>
        <v>1407.3055174439</v>
      </c>
      <c r="L60" s="157">
        <f>Tabla2[[#This Row],[Eólica]]*$S$21</f>
        <v>195.70881135063613</v>
      </c>
      <c r="M60" s="157">
        <f>Tabla2[[#This Row],[Solar]]*$S$21</f>
        <v>552.39919424909294</v>
      </c>
      <c r="N60" s="157">
        <f>Tabla2[[#This Row],[Termosolar]]*$S$21</f>
        <v>0</v>
      </c>
      <c r="O60" s="157">
        <f>Tabla2[[#This Row],[Geotérmica]]*$S$21</f>
        <v>29.692794432585686</v>
      </c>
      <c r="P60" s="160">
        <f t="shared" si="3"/>
        <v>2.1851063174762149</v>
      </c>
    </row>
    <row r="61" spans="1:16" x14ac:dyDescent="0.3">
      <c r="A61" s="30">
        <v>45413</v>
      </c>
      <c r="B61" t="s">
        <v>31</v>
      </c>
      <c r="C61" s="127">
        <v>0.57167100000000093</v>
      </c>
      <c r="D61">
        <v>319.41331999999994</v>
      </c>
      <c r="E61">
        <v>257.00641999999999</v>
      </c>
      <c r="F61">
        <v>354.88965420783046</v>
      </c>
      <c r="H61">
        <v>0</v>
      </c>
      <c r="I61" s="110">
        <f t="shared" si="2"/>
        <v>0.93188106520783054</v>
      </c>
      <c r="J61" s="159">
        <f>Tabla2[[#This Row],[Hídrica]]*$S$21</f>
        <v>0.57050654668275647</v>
      </c>
      <c r="K61" s="157">
        <f>Tabla2[[#This Row],[Térmica]]*$S$21</f>
        <v>318.76269770142949</v>
      </c>
      <c r="L61" s="157">
        <f>Tabla2[[#This Row],[Eólica]]*$S$21</f>
        <v>256.48291613445122</v>
      </c>
      <c r="M61" s="157">
        <f>Tabla2[[#This Row],[Solar]]*$S$21</f>
        <v>354.166769130403</v>
      </c>
      <c r="N61" s="157">
        <f>Tabla2[[#This Row],[Termosolar]]*$S$21</f>
        <v>0</v>
      </c>
      <c r="O61" s="157">
        <f>Tabla2[[#This Row],[Geotérmica]]*$S$21</f>
        <v>0</v>
      </c>
      <c r="P61" s="160">
        <f t="shared" si="3"/>
        <v>0.92998288951296648</v>
      </c>
    </row>
    <row r="62" spans="1:16" x14ac:dyDescent="0.3">
      <c r="A62" s="30">
        <v>45413</v>
      </c>
      <c r="B62" t="s">
        <v>32</v>
      </c>
      <c r="C62" s="127">
        <v>1.1407455591252091</v>
      </c>
      <c r="D62">
        <v>7.0125247699661957</v>
      </c>
      <c r="E62">
        <v>136.8418999999999</v>
      </c>
      <c r="F62">
        <v>62.872060265289235</v>
      </c>
      <c r="H62">
        <v>0</v>
      </c>
      <c r="I62" s="110">
        <f t="shared" si="2"/>
        <v>0.20786723059438053</v>
      </c>
      <c r="J62" s="159">
        <f>Tabla2[[#This Row],[Hídrica]]*$S$21</f>
        <v>1.1384219412567931</v>
      </c>
      <c r="K62" s="157">
        <f>Tabla2[[#This Row],[Térmica]]*$S$21</f>
        <v>6.998240753931368</v>
      </c>
      <c r="L62" s="157">
        <f>Tabla2[[#This Row],[Eólica]]*$S$21</f>
        <v>136.56316274659184</v>
      </c>
      <c r="M62" s="157">
        <f>Tabla2[[#This Row],[Solar]]*$S$21</f>
        <v>62.743994333769336</v>
      </c>
      <c r="N62" s="157">
        <f>Tabla2[[#This Row],[Termosolar]]*$S$21</f>
        <v>0</v>
      </c>
      <c r="O62" s="157">
        <f>Tabla2[[#This Row],[Geotérmica]]*$S$21</f>
        <v>0</v>
      </c>
      <c r="P62" s="160">
        <f t="shared" si="3"/>
        <v>0.20744381977554935</v>
      </c>
    </row>
    <row r="63" spans="1:16" x14ac:dyDescent="0.3">
      <c r="A63" s="30">
        <v>45413</v>
      </c>
      <c r="B63" t="s">
        <v>33</v>
      </c>
      <c r="C63" s="127">
        <v>34.927461158155573</v>
      </c>
      <c r="D63">
        <v>1223.5365291116068</v>
      </c>
      <c r="E63">
        <v>0</v>
      </c>
      <c r="F63">
        <v>50.345083766080307</v>
      </c>
      <c r="H63">
        <v>0</v>
      </c>
      <c r="I63" s="110">
        <f t="shared" si="2"/>
        <v>1.3088090740358427</v>
      </c>
      <c r="J63" s="159">
        <f>Tabla2[[#This Row],[Hídrica]]*$S$21</f>
        <v>34.856316394806477</v>
      </c>
      <c r="K63" s="157">
        <f>Tabla2[[#This Row],[Térmica]]*$S$21</f>
        <v>1221.044271904063</v>
      </c>
      <c r="L63" s="157">
        <f>Tabla2[[#This Row],[Eólica]]*$S$21</f>
        <v>0</v>
      </c>
      <c r="M63" s="157">
        <f>Tabla2[[#This Row],[Solar]]*$S$21</f>
        <v>50.242534398002583</v>
      </c>
      <c r="N63" s="157">
        <f>Tabla2[[#This Row],[Termosolar]]*$S$21</f>
        <v>0</v>
      </c>
      <c r="O63" s="157">
        <f>Tabla2[[#This Row],[Geotérmica]]*$S$21</f>
        <v>0</v>
      </c>
      <c r="P63" s="160">
        <f t="shared" si="3"/>
        <v>1.306143122696872</v>
      </c>
    </row>
    <row r="64" spans="1:16" x14ac:dyDescent="0.3">
      <c r="A64" s="30">
        <v>45413</v>
      </c>
      <c r="B64" t="s">
        <v>34</v>
      </c>
      <c r="C64" s="127">
        <v>96.6564144512421</v>
      </c>
      <c r="D64">
        <v>239.15067047556855</v>
      </c>
      <c r="E64">
        <v>3.6084800000000028</v>
      </c>
      <c r="F64">
        <v>75.829698675644281</v>
      </c>
      <c r="H64">
        <v>0</v>
      </c>
      <c r="I64" s="110">
        <f t="shared" si="2"/>
        <v>0.41524526360245495</v>
      </c>
      <c r="J64" s="159">
        <f>Tabla2[[#This Row],[Hídrica]]*$S$21</f>
        <v>96.459532184272632</v>
      </c>
      <c r="K64" s="157">
        <f>Tabla2[[#This Row],[Térmica]]*$S$21</f>
        <v>238.66353750650677</v>
      </c>
      <c r="L64" s="157">
        <f>Tabla2[[#This Row],[Eólica]]*$S$21</f>
        <v>3.6011297819441448</v>
      </c>
      <c r="M64" s="157">
        <f>Tabla2[[#This Row],[Solar]]*$S$21</f>
        <v>75.675238952886787</v>
      </c>
      <c r="N64" s="157">
        <f>Tabla2[[#This Row],[Termosolar]]*$S$21</f>
        <v>0</v>
      </c>
      <c r="O64" s="157">
        <f>Tabla2[[#This Row],[Geotérmica]]*$S$21</f>
        <v>0</v>
      </c>
      <c r="P64" s="160">
        <f t="shared" si="3"/>
        <v>0.41439943842561033</v>
      </c>
    </row>
    <row r="65" spans="1:16" x14ac:dyDescent="0.3">
      <c r="A65" s="30">
        <v>45413</v>
      </c>
      <c r="B65" t="s">
        <v>35</v>
      </c>
      <c r="C65" s="127">
        <v>119.74272184346776</v>
      </c>
      <c r="D65">
        <v>39.595730000000025</v>
      </c>
      <c r="E65">
        <v>16.813440816891724</v>
      </c>
      <c r="F65">
        <v>39.511995994808572</v>
      </c>
      <c r="H65">
        <v>0</v>
      </c>
      <c r="I65" s="110">
        <f t="shared" si="2"/>
        <v>0.21566388865516808</v>
      </c>
      <c r="J65" s="159">
        <f>Tabla2[[#This Row],[Hídrica]]*$S$21</f>
        <v>119.49881440428244</v>
      </c>
      <c r="K65" s="157">
        <f>Tabla2[[#This Row],[Térmica]]*$S$21</f>
        <v>39.515076303823001</v>
      </c>
      <c r="L65" s="157">
        <f>Tabla2[[#This Row],[Eólica]]*$S$21</f>
        <v>16.779193029381908</v>
      </c>
      <c r="M65" s="157">
        <f>Tabla2[[#This Row],[Solar]]*$S$21</f>
        <v>39.431512858866562</v>
      </c>
      <c r="N65" s="157">
        <f>Tabla2[[#This Row],[Termosolar]]*$S$21</f>
        <v>0</v>
      </c>
      <c r="O65" s="157">
        <f>Tabla2[[#This Row],[Geotérmica]]*$S$21</f>
        <v>0</v>
      </c>
      <c r="P65" s="160">
        <f t="shared" si="3"/>
        <v>0.2152245965963539</v>
      </c>
    </row>
    <row r="66" spans="1:16" x14ac:dyDescent="0.3">
      <c r="A66" s="30">
        <v>45413</v>
      </c>
      <c r="B66" t="s">
        <v>36</v>
      </c>
      <c r="C66" s="127">
        <v>530.09327612833033</v>
      </c>
      <c r="D66">
        <v>28.80337100380299</v>
      </c>
      <c r="E66">
        <v>0</v>
      </c>
      <c r="F66">
        <v>38.043827171364249</v>
      </c>
      <c r="H66">
        <v>0</v>
      </c>
      <c r="I66" s="110">
        <f t="shared" ref="I66:I97" si="4">+SUM(C66:H66)/1000</f>
        <v>0.59694047430349761</v>
      </c>
      <c r="J66" s="159">
        <f>Tabla2[[#This Row],[Hídrica]]*$S$21</f>
        <v>529.01351368833139</v>
      </c>
      <c r="K66" s="157">
        <f>Tabla2[[#This Row],[Térmica]]*$S$21</f>
        <v>28.744700578132978</v>
      </c>
      <c r="L66" s="157">
        <f>Tabla2[[#This Row],[Eólica]]*$S$21</f>
        <v>0</v>
      </c>
      <c r="M66" s="157">
        <f>Tabla2[[#This Row],[Solar]]*$S$21</f>
        <v>37.966334591278205</v>
      </c>
      <c r="N66" s="157">
        <f>Tabla2[[#This Row],[Termosolar]]*$S$21</f>
        <v>0</v>
      </c>
      <c r="O66" s="157">
        <f>Tabla2[[#This Row],[Geotérmica]]*$S$21</f>
        <v>0</v>
      </c>
      <c r="P66" s="160">
        <f t="shared" ref="P66:P97" si="5">SUM(J66:O66)/1000</f>
        <v>0.59572454885774251</v>
      </c>
    </row>
    <row r="67" spans="1:16" x14ac:dyDescent="0.3">
      <c r="A67" s="30">
        <v>45413</v>
      </c>
      <c r="B67" t="s">
        <v>37</v>
      </c>
      <c r="C67" s="127">
        <v>6.2898000000000032</v>
      </c>
      <c r="D67">
        <v>30.848693866932805</v>
      </c>
      <c r="E67">
        <v>0</v>
      </c>
      <c r="F67">
        <v>13.244482495681602</v>
      </c>
      <c r="H67">
        <v>0</v>
      </c>
      <c r="I67" s="110">
        <f t="shared" si="4"/>
        <v>5.0382976362614407E-2</v>
      </c>
      <c r="J67" s="159">
        <f>Tabla2[[#This Row],[Hídrica]]*$S$21</f>
        <v>6.2769881231078672</v>
      </c>
      <c r="K67" s="157">
        <f>Tabla2[[#This Row],[Térmica]]*$S$21</f>
        <v>30.785857263526285</v>
      </c>
      <c r="L67" s="157">
        <f>Tabla2[[#This Row],[Eólica]]*$S$21</f>
        <v>0</v>
      </c>
      <c r="M67" s="157">
        <f>Tabla2[[#This Row],[Solar]]*$S$21</f>
        <v>13.217504423368537</v>
      </c>
      <c r="N67" s="157">
        <f>Tabla2[[#This Row],[Termosolar]]*$S$21</f>
        <v>0</v>
      </c>
      <c r="O67" s="157">
        <f>Tabla2[[#This Row],[Geotérmica]]*$S$21</f>
        <v>0</v>
      </c>
      <c r="P67" s="160">
        <f t="shared" si="5"/>
        <v>5.0280349810002692E-2</v>
      </c>
    </row>
    <row r="68" spans="1:16" x14ac:dyDescent="0.3">
      <c r="A68" s="30">
        <v>45413</v>
      </c>
      <c r="B68" t="s">
        <v>38</v>
      </c>
      <c r="C68" s="127">
        <v>738.38871824523642</v>
      </c>
      <c r="D68">
        <v>202.04636352625124</v>
      </c>
      <c r="E68">
        <v>66.941879400731096</v>
      </c>
      <c r="F68">
        <v>7.7325947882318964</v>
      </c>
      <c r="H68">
        <v>0</v>
      </c>
      <c r="I68" s="110">
        <f t="shared" si="4"/>
        <v>1.0151095559604506</v>
      </c>
      <c r="J68" s="159">
        <f>Tabla2[[#This Row],[Hídrica]]*$S$21</f>
        <v>736.88467274987886</v>
      </c>
      <c r="K68" s="157">
        <f>Tabla2[[#This Row],[Térmica]]*$S$21</f>
        <v>201.63480940115949</v>
      </c>
      <c r="L68" s="157">
        <f>Tabla2[[#This Row],[Eólica]]*$S$21</f>
        <v>66.805523536027863</v>
      </c>
      <c r="M68" s="157">
        <f>Tabla2[[#This Row],[Solar]]*$S$21</f>
        <v>7.7168440405954692</v>
      </c>
      <c r="N68" s="157">
        <f>Tabla2[[#This Row],[Termosolar]]*$S$21</f>
        <v>0</v>
      </c>
      <c r="O68" s="157">
        <f>Tabla2[[#This Row],[Geotérmica]]*$S$21</f>
        <v>0</v>
      </c>
      <c r="P68" s="160">
        <f t="shared" si="5"/>
        <v>1.0130418497276616</v>
      </c>
    </row>
    <row r="69" spans="1:16" x14ac:dyDescent="0.3">
      <c r="A69" s="30">
        <v>45413</v>
      </c>
      <c r="B69" t="s">
        <v>39</v>
      </c>
      <c r="C69" s="127">
        <v>19.27177788325578</v>
      </c>
      <c r="D69">
        <v>43.596709577549845</v>
      </c>
      <c r="E69">
        <v>109.2984617619699</v>
      </c>
      <c r="F69">
        <v>0.41445982674439985</v>
      </c>
      <c r="H69">
        <v>0</v>
      </c>
      <c r="I69" s="110">
        <f t="shared" si="4"/>
        <v>0.17258140904951993</v>
      </c>
      <c r="J69" s="159">
        <f>Tabla2[[#This Row],[Hídrica]]*$S$21</f>
        <v>19.232522637344484</v>
      </c>
      <c r="K69" s="157">
        <f>Tabla2[[#This Row],[Térmica]]*$S$21</f>
        <v>43.507906169490802</v>
      </c>
      <c r="L69" s="157">
        <f>Tabla2[[#This Row],[Eólica]]*$S$21</f>
        <v>109.07582854046935</v>
      </c>
      <c r="M69" s="157">
        <f>Tabla2[[#This Row],[Solar]]*$S$21</f>
        <v>0.41361560144677745</v>
      </c>
      <c r="N69" s="157">
        <f>Tabla2[[#This Row],[Termosolar]]*$S$21</f>
        <v>0</v>
      </c>
      <c r="O69" s="157">
        <f>Tabla2[[#This Row],[Geotérmica]]*$S$21</f>
        <v>0</v>
      </c>
      <c r="P69" s="160">
        <f t="shared" si="5"/>
        <v>0.17222987294875139</v>
      </c>
    </row>
    <row r="70" spans="1:16" x14ac:dyDescent="0.3">
      <c r="A70" s="30">
        <v>45413</v>
      </c>
      <c r="B70" t="s">
        <v>40</v>
      </c>
      <c r="C70" s="127">
        <v>62.633889895044405</v>
      </c>
      <c r="D70">
        <v>15.95072549341012</v>
      </c>
      <c r="E70">
        <v>0</v>
      </c>
      <c r="F70">
        <v>0</v>
      </c>
      <c r="H70">
        <v>0</v>
      </c>
      <c r="I70" s="110">
        <f t="shared" si="4"/>
        <v>7.8584615388454529E-2</v>
      </c>
      <c r="J70" s="159">
        <f>Tabla2[[#This Row],[Hídrica]]*$S$21</f>
        <v>62.506309099691464</v>
      </c>
      <c r="K70" s="157">
        <f>Tabla2[[#This Row],[Térmica]]*$S$21</f>
        <v>15.918234995880496</v>
      </c>
      <c r="L70" s="157">
        <f>Tabla2[[#This Row],[Eólica]]*$S$21</f>
        <v>0</v>
      </c>
      <c r="M70" s="157">
        <f>Tabla2[[#This Row],[Solar]]*$S$21</f>
        <v>0</v>
      </c>
      <c r="N70" s="157">
        <f>Tabla2[[#This Row],[Termosolar]]*$S$21</f>
        <v>0</v>
      </c>
      <c r="O70" s="157">
        <f>Tabla2[[#This Row],[Geotérmica]]*$S$21</f>
        <v>0</v>
      </c>
      <c r="P70" s="160">
        <f t="shared" si="5"/>
        <v>7.8424544095571966E-2</v>
      </c>
    </row>
    <row r="71" spans="1:16" x14ac:dyDescent="0.3">
      <c r="A71" s="30">
        <v>45413</v>
      </c>
      <c r="B71" t="s">
        <v>41</v>
      </c>
      <c r="C71" s="127">
        <v>162.32952164552415</v>
      </c>
      <c r="D71">
        <v>4.1518892739871971</v>
      </c>
      <c r="E71">
        <v>68.718430000000055</v>
      </c>
      <c r="F71">
        <v>0</v>
      </c>
      <c r="H71">
        <v>0</v>
      </c>
      <c r="I71" s="110">
        <f t="shared" si="4"/>
        <v>0.2351998409195114</v>
      </c>
      <c r="J71" s="159">
        <f>Tabla2[[#This Row],[Hídrica]]*$S$21</f>
        <v>161.99886791292823</v>
      </c>
      <c r="K71" s="157">
        <f>Tabla2[[#This Row],[Térmica]]*$S$21</f>
        <v>4.1434321697473004</v>
      </c>
      <c r="L71" s="157">
        <f>Tabla2[[#This Row],[Eólica]]*$S$21</f>
        <v>68.578455427616063</v>
      </c>
      <c r="M71" s="157">
        <f>Tabla2[[#This Row],[Solar]]*$S$21</f>
        <v>0</v>
      </c>
      <c r="N71" s="157">
        <f>Tabla2[[#This Row],[Termosolar]]*$S$21</f>
        <v>0</v>
      </c>
      <c r="O71" s="157">
        <f>Tabla2[[#This Row],[Geotérmica]]*$S$21</f>
        <v>0</v>
      </c>
      <c r="P71" s="160">
        <f t="shared" si="5"/>
        <v>0.23472075551029162</v>
      </c>
    </row>
    <row r="72" spans="1:16" x14ac:dyDescent="0.3">
      <c r="A72" s="30">
        <v>45444</v>
      </c>
      <c r="B72" t="s">
        <v>28</v>
      </c>
      <c r="C72" s="127">
        <v>3.598669987402495</v>
      </c>
      <c r="D72">
        <v>0</v>
      </c>
      <c r="E72">
        <v>0</v>
      </c>
      <c r="F72">
        <v>18.807847623885014</v>
      </c>
      <c r="H72">
        <v>0</v>
      </c>
      <c r="I72" s="110">
        <f t="shared" si="4"/>
        <v>2.2406517611287508E-2</v>
      </c>
      <c r="J72" s="159">
        <f>Tabla2[[#This Row],[Hídrica]]*$S$21</f>
        <v>3.591339751647141</v>
      </c>
      <c r="K72" s="157">
        <f>Tabla2[[#This Row],[Térmica]]*$S$21</f>
        <v>0</v>
      </c>
      <c r="L72" s="157">
        <f>Tabla2[[#This Row],[Eólica]]*$S$21</f>
        <v>0</v>
      </c>
      <c r="M72" s="157">
        <f>Tabla2[[#This Row],[Solar]]*$S$21</f>
        <v>18.769537371037028</v>
      </c>
      <c r="N72" s="157">
        <f>Tabla2[[#This Row],[Termosolar]]*$S$21</f>
        <v>0</v>
      </c>
      <c r="O72" s="157">
        <f>Tabla2[[#This Row],[Geotérmica]]*$S$21</f>
        <v>0</v>
      </c>
      <c r="P72" s="160">
        <f t="shared" si="5"/>
        <v>2.236087712268417E-2</v>
      </c>
    </row>
    <row r="73" spans="1:16" x14ac:dyDescent="0.3">
      <c r="A73" s="30">
        <v>45444</v>
      </c>
      <c r="B73" t="s">
        <v>29</v>
      </c>
      <c r="C73" s="127">
        <v>1.0191554501350988</v>
      </c>
      <c r="D73">
        <v>0</v>
      </c>
      <c r="E73">
        <v>0</v>
      </c>
      <c r="F73">
        <v>74.600058550534584</v>
      </c>
      <c r="H73">
        <v>0</v>
      </c>
      <c r="I73" s="110">
        <f t="shared" si="4"/>
        <v>7.5619214000669691E-2</v>
      </c>
      <c r="J73" s="159">
        <f>Tabla2[[#This Row],[Hídrica]]*$S$21</f>
        <v>1.0170795027025763</v>
      </c>
      <c r="K73" s="157">
        <f>Tabla2[[#This Row],[Térmica]]*$S$21</f>
        <v>0</v>
      </c>
      <c r="L73" s="157">
        <f>Tabla2[[#This Row],[Eólica]]*$S$21</f>
        <v>0</v>
      </c>
      <c r="M73" s="157">
        <f>Tabla2[[#This Row],[Solar]]*$S$21</f>
        <v>74.448103517577167</v>
      </c>
      <c r="N73" s="157">
        <f>Tabla2[[#This Row],[Termosolar]]*$S$21</f>
        <v>0</v>
      </c>
      <c r="O73" s="157">
        <f>Tabla2[[#This Row],[Geotérmica]]*$S$21</f>
        <v>0</v>
      </c>
      <c r="P73" s="160">
        <f t="shared" si="5"/>
        <v>7.5465183020279741E-2</v>
      </c>
    </row>
    <row r="74" spans="1:16" x14ac:dyDescent="0.3">
      <c r="A74" s="30">
        <v>45444</v>
      </c>
      <c r="B74" t="s">
        <v>30</v>
      </c>
      <c r="C74" s="127">
        <v>0</v>
      </c>
      <c r="D74">
        <v>1219.4829924117432</v>
      </c>
      <c r="E74">
        <v>210.40673000000064</v>
      </c>
      <c r="F74">
        <v>528.15178812012778</v>
      </c>
      <c r="G74">
        <v>0</v>
      </c>
      <c r="H74">
        <v>26.854300000000013</v>
      </c>
      <c r="I74" s="110">
        <f t="shared" si="4"/>
        <v>1.9848958105318715</v>
      </c>
      <c r="J74" s="159">
        <f>Tabla2[[#This Row],[Hídrica]]*$S$21</f>
        <v>0</v>
      </c>
      <c r="K74" s="157">
        <f>Tabla2[[#This Row],[Térmica]]*$S$21</f>
        <v>1216.9989919712152</v>
      </c>
      <c r="L74" s="157">
        <f>Tabla2[[#This Row],[Eólica]]*$S$21</f>
        <v>209.97814640083422</v>
      </c>
      <c r="M74" s="157">
        <f>Tabla2[[#This Row],[Solar]]*$S$21</f>
        <v>527.07598035362378</v>
      </c>
      <c r="N74" s="157">
        <f>Tabla2[[#This Row],[Termosolar]]*$S$21</f>
        <v>0</v>
      </c>
      <c r="O74" s="157">
        <f>Tabla2[[#This Row],[Geotérmica]]*$S$21</f>
        <v>26.799599693849661</v>
      </c>
      <c r="P74" s="160">
        <f t="shared" si="5"/>
        <v>1.980852718419523</v>
      </c>
    </row>
    <row r="75" spans="1:16" x14ac:dyDescent="0.3">
      <c r="A75" s="30">
        <v>45444</v>
      </c>
      <c r="B75" t="s">
        <v>31</v>
      </c>
      <c r="C75" s="127">
        <v>0.48231599999999802</v>
      </c>
      <c r="D75">
        <v>137.0577399999998</v>
      </c>
      <c r="E75">
        <v>179.90890000000022</v>
      </c>
      <c r="F75">
        <v>370.10337061000251</v>
      </c>
      <c r="H75">
        <v>0</v>
      </c>
      <c r="I75" s="110">
        <f t="shared" si="4"/>
        <v>0.68755232661000254</v>
      </c>
      <c r="J75" s="159">
        <f>Tabla2[[#This Row],[Hídrica]]*$S$21</f>
        <v>0.48133355648587872</v>
      </c>
      <c r="K75" s="157">
        <f>Tabla2[[#This Row],[Térmica]]*$S$21</f>
        <v>136.77856309580659</v>
      </c>
      <c r="L75" s="157">
        <f>Tabla2[[#This Row],[Eólica]]*$S$21</f>
        <v>179.5424383194063</v>
      </c>
      <c r="M75" s="157">
        <f>Tabla2[[#This Row],[Solar]]*$S$21</f>
        <v>369.34949627033831</v>
      </c>
      <c r="N75" s="157">
        <f>Tabla2[[#This Row],[Termosolar]]*$S$21</f>
        <v>0</v>
      </c>
      <c r="O75" s="157">
        <f>Tabla2[[#This Row],[Geotérmica]]*$S$21</f>
        <v>0</v>
      </c>
      <c r="P75" s="160">
        <f t="shared" si="5"/>
        <v>0.68615183124203716</v>
      </c>
    </row>
    <row r="76" spans="1:16" x14ac:dyDescent="0.3">
      <c r="A76" s="30">
        <v>45444</v>
      </c>
      <c r="B76" t="s">
        <v>32</v>
      </c>
      <c r="C76" s="127">
        <v>2.1687095215096992</v>
      </c>
      <c r="D76">
        <v>1.0625442684230999</v>
      </c>
      <c r="E76">
        <v>149.52218000000008</v>
      </c>
      <c r="F76">
        <v>68.337144757754402</v>
      </c>
      <c r="H76">
        <v>0</v>
      </c>
      <c r="I76" s="110">
        <f t="shared" si="4"/>
        <v>0.22109057854768727</v>
      </c>
      <c r="J76" s="159">
        <f>Tabla2[[#This Row],[Hídrica]]*$S$21</f>
        <v>2.1642920138934976</v>
      </c>
      <c r="K76" s="157">
        <f>Tabla2[[#This Row],[Térmica]]*$S$21</f>
        <v>1.0603799410423436</v>
      </c>
      <c r="L76" s="157">
        <f>Tabla2[[#This Row],[Eólica]]*$S$21</f>
        <v>149.21761391478213</v>
      </c>
      <c r="M76" s="157">
        <f>Tabla2[[#This Row],[Solar]]*$S$21</f>
        <v>68.197946836390216</v>
      </c>
      <c r="N76" s="157">
        <f>Tabla2[[#This Row],[Termosolar]]*$S$21</f>
        <v>0</v>
      </c>
      <c r="O76" s="157">
        <f>Tabla2[[#This Row],[Geotérmica]]*$S$21</f>
        <v>0</v>
      </c>
      <c r="P76" s="160">
        <f t="shared" si="5"/>
        <v>0.22064023270610819</v>
      </c>
    </row>
    <row r="77" spans="1:16" x14ac:dyDescent="0.3">
      <c r="A77" s="30">
        <v>45444</v>
      </c>
      <c r="B77" t="s">
        <v>33</v>
      </c>
      <c r="C77" s="127">
        <v>34.231249630745751</v>
      </c>
      <c r="D77">
        <v>696.78781394873306</v>
      </c>
      <c r="E77">
        <v>0</v>
      </c>
      <c r="F77">
        <v>55.875257709064449</v>
      </c>
      <c r="H77">
        <v>0</v>
      </c>
      <c r="I77" s="110">
        <f t="shared" si="4"/>
        <v>0.78689432128854331</v>
      </c>
      <c r="J77" s="159">
        <f>Tabla2[[#This Row],[Hídrica]]*$S$21</f>
        <v>34.161523000943042</v>
      </c>
      <c r="K77" s="157">
        <f>Tabla2[[#This Row],[Térmica]]*$S$21</f>
        <v>695.36850654750378</v>
      </c>
      <c r="L77" s="157">
        <f>Tabla2[[#This Row],[Eólica]]*$S$21</f>
        <v>0</v>
      </c>
      <c r="M77" s="157">
        <f>Tabla2[[#This Row],[Solar]]*$S$21</f>
        <v>55.761443768544098</v>
      </c>
      <c r="N77" s="157">
        <f>Tabla2[[#This Row],[Termosolar]]*$S$21</f>
        <v>0</v>
      </c>
      <c r="O77" s="157">
        <f>Tabla2[[#This Row],[Geotérmica]]*$S$21</f>
        <v>0</v>
      </c>
      <c r="P77" s="160">
        <f t="shared" si="5"/>
        <v>0.78529147331699101</v>
      </c>
    </row>
    <row r="78" spans="1:16" x14ac:dyDescent="0.3">
      <c r="A78" s="30">
        <v>45444</v>
      </c>
      <c r="B78" t="s">
        <v>34</v>
      </c>
      <c r="C78" s="127">
        <v>93.042961756850971</v>
      </c>
      <c r="D78">
        <v>151.22444296014302</v>
      </c>
      <c r="E78">
        <v>13.071450000000002</v>
      </c>
      <c r="F78">
        <v>90.401354154442686</v>
      </c>
      <c r="H78">
        <v>0</v>
      </c>
      <c r="I78" s="110">
        <f t="shared" si="4"/>
        <v>0.3477402088714367</v>
      </c>
      <c r="J78" s="159">
        <f>Tabla2[[#This Row],[Hídrica]]*$S$21</f>
        <v>92.85343983696346</v>
      </c>
      <c r="K78" s="157">
        <f>Tabla2[[#This Row],[Térmica]]*$S$21</f>
        <v>150.91640948590106</v>
      </c>
      <c r="L78" s="157">
        <f>Tabla2[[#This Row],[Eólica]]*$S$21</f>
        <v>13.044824382619209</v>
      </c>
      <c r="M78" s="157">
        <f>Tabla2[[#This Row],[Solar]]*$S$21</f>
        <v>90.217213002051651</v>
      </c>
      <c r="N78" s="157">
        <f>Tabla2[[#This Row],[Termosolar]]*$S$21</f>
        <v>0</v>
      </c>
      <c r="O78" s="157">
        <f>Tabla2[[#This Row],[Geotérmica]]*$S$21</f>
        <v>0</v>
      </c>
      <c r="P78" s="160">
        <f t="shared" si="5"/>
        <v>0.34703188670753538</v>
      </c>
    </row>
    <row r="79" spans="1:16" x14ac:dyDescent="0.3">
      <c r="A79" s="30">
        <v>45444</v>
      </c>
      <c r="B79" t="s">
        <v>35</v>
      </c>
      <c r="C79" s="127">
        <v>230.38534613436445</v>
      </c>
      <c r="D79">
        <v>17.29914999999999</v>
      </c>
      <c r="E79">
        <v>32.259355469934945</v>
      </c>
      <c r="F79">
        <v>44.009657461422428</v>
      </c>
      <c r="H79">
        <v>0</v>
      </c>
      <c r="I79" s="110">
        <f t="shared" si="4"/>
        <v>0.32395350906572185</v>
      </c>
      <c r="J79" s="159">
        <f>Tabla2[[#This Row],[Hídrica]]*$S$21</f>
        <v>229.91606750985721</v>
      </c>
      <c r="K79" s="157">
        <f>Tabla2[[#This Row],[Térmica]]*$S$21</f>
        <v>17.263912857302511</v>
      </c>
      <c r="L79" s="157">
        <f>Tabla2[[#This Row],[Eólica]]*$S$21</f>
        <v>32.193645448805427</v>
      </c>
      <c r="M79" s="157">
        <f>Tabla2[[#This Row],[Solar]]*$S$21</f>
        <v>43.920012907786251</v>
      </c>
      <c r="N79" s="157">
        <f>Tabla2[[#This Row],[Termosolar]]*$S$21</f>
        <v>0</v>
      </c>
      <c r="O79" s="157">
        <f>Tabla2[[#This Row],[Geotérmica]]*$S$21</f>
        <v>0</v>
      </c>
      <c r="P79" s="160">
        <f t="shared" si="5"/>
        <v>0.32329363872375144</v>
      </c>
    </row>
    <row r="80" spans="1:16" x14ac:dyDescent="0.3">
      <c r="A80" s="30">
        <v>45444</v>
      </c>
      <c r="B80" t="s">
        <v>36</v>
      </c>
      <c r="C80" s="127">
        <v>661.84276019753088</v>
      </c>
      <c r="D80">
        <v>18.654389755815561</v>
      </c>
      <c r="E80">
        <v>0</v>
      </c>
      <c r="F80">
        <v>43.066177757900114</v>
      </c>
      <c r="H80">
        <v>0</v>
      </c>
      <c r="I80" s="110">
        <f t="shared" si="4"/>
        <v>0.72356332771124665</v>
      </c>
      <c r="J80" s="159">
        <f>Tabla2[[#This Row],[Hídrica]]*$S$21</f>
        <v>660.49463339451609</v>
      </c>
      <c r="K80" s="157">
        <f>Tabla2[[#This Row],[Térmica]]*$S$21</f>
        <v>18.616392085770499</v>
      </c>
      <c r="L80" s="157">
        <f>Tabla2[[#This Row],[Eólica]]*$S$21</f>
        <v>0</v>
      </c>
      <c r="M80" s="157">
        <f>Tabla2[[#This Row],[Solar]]*$S$21</f>
        <v>42.978455005563148</v>
      </c>
      <c r="N80" s="157">
        <f>Tabla2[[#This Row],[Termosolar]]*$S$21</f>
        <v>0</v>
      </c>
      <c r="O80" s="157">
        <f>Tabla2[[#This Row],[Geotérmica]]*$S$21</f>
        <v>0</v>
      </c>
      <c r="P80" s="160">
        <f t="shared" si="5"/>
        <v>0.72208948048584964</v>
      </c>
    </row>
    <row r="81" spans="1:16" x14ac:dyDescent="0.3">
      <c r="A81" s="30">
        <v>45444</v>
      </c>
      <c r="B81" t="s">
        <v>37</v>
      </c>
      <c r="C81" s="127">
        <v>12.906506999999948</v>
      </c>
      <c r="D81">
        <v>18.891113327865533</v>
      </c>
      <c r="E81">
        <v>0</v>
      </c>
      <c r="F81">
        <v>16.516183550088964</v>
      </c>
      <c r="H81">
        <v>0</v>
      </c>
      <c r="I81" s="110">
        <f t="shared" si="4"/>
        <v>4.8313803877954441E-2</v>
      </c>
      <c r="J81" s="159">
        <f>Tabla2[[#This Row],[Hídrica]]*$S$21</f>
        <v>12.880217359821962</v>
      </c>
      <c r="K81" s="157">
        <f>Tabla2[[#This Row],[Térmica]]*$S$21</f>
        <v>18.852633468678913</v>
      </c>
      <c r="L81" s="157">
        <f>Tabla2[[#This Row],[Eólica]]*$S$21</f>
        <v>0</v>
      </c>
      <c r="M81" s="157">
        <f>Tabla2[[#This Row],[Solar]]*$S$21</f>
        <v>16.48254125456738</v>
      </c>
      <c r="N81" s="157">
        <f>Tabla2[[#This Row],[Termosolar]]*$S$21</f>
        <v>0</v>
      </c>
      <c r="O81" s="157">
        <f>Tabla2[[#This Row],[Geotérmica]]*$S$21</f>
        <v>0</v>
      </c>
      <c r="P81" s="160">
        <f t="shared" si="5"/>
        <v>4.8215392083068249E-2</v>
      </c>
    </row>
    <row r="82" spans="1:16" x14ac:dyDescent="0.3">
      <c r="A82" s="30">
        <v>45444</v>
      </c>
      <c r="B82" t="s">
        <v>38</v>
      </c>
      <c r="C82" s="127">
        <v>1234.1270209840036</v>
      </c>
      <c r="D82">
        <v>184.62400307913654</v>
      </c>
      <c r="E82">
        <v>145.65646958795142</v>
      </c>
      <c r="F82">
        <v>8.9893062740869834</v>
      </c>
      <c r="H82">
        <v>0</v>
      </c>
      <c r="I82" s="110">
        <f t="shared" si="4"/>
        <v>1.5733967999251788</v>
      </c>
      <c r="J82" s="159">
        <f>Tabla2[[#This Row],[Hídrica]]*$S$21</f>
        <v>1231.6131916949792</v>
      </c>
      <c r="K82" s="157">
        <f>Tabla2[[#This Row],[Térmica]]*$S$21</f>
        <v>184.24793706769211</v>
      </c>
      <c r="L82" s="157">
        <f>Tabla2[[#This Row],[Eólica]]*$S$21</f>
        <v>145.35977768091081</v>
      </c>
      <c r="M82" s="157">
        <f>Tabla2[[#This Row],[Solar]]*$S$21</f>
        <v>8.9709956942069695</v>
      </c>
      <c r="N82" s="157">
        <f>Tabla2[[#This Row],[Termosolar]]*$S$21</f>
        <v>0</v>
      </c>
      <c r="O82" s="157">
        <f>Tabla2[[#This Row],[Geotérmica]]*$S$21</f>
        <v>0</v>
      </c>
      <c r="P82" s="160">
        <f t="shared" si="5"/>
        <v>1.5701919021377893</v>
      </c>
    </row>
    <row r="83" spans="1:16" x14ac:dyDescent="0.3">
      <c r="A83" s="30">
        <v>45444</v>
      </c>
      <c r="B83" t="s">
        <v>39</v>
      </c>
      <c r="C83" s="127">
        <v>30.439536070966202</v>
      </c>
      <c r="D83">
        <v>33.355250551495594</v>
      </c>
      <c r="E83">
        <v>234.3204694999996</v>
      </c>
      <c r="F83">
        <v>0.4020456864815003</v>
      </c>
      <c r="H83">
        <v>0</v>
      </c>
      <c r="I83" s="110">
        <f t="shared" si="4"/>
        <v>0.29851730180894287</v>
      </c>
      <c r="J83" s="159">
        <f>Tabla2[[#This Row],[Hídrica]]*$S$21</f>
        <v>30.377532892996321</v>
      </c>
      <c r="K83" s="157">
        <f>Tabla2[[#This Row],[Térmica]]*$S$21</f>
        <v>33.287308269742262</v>
      </c>
      <c r="L83" s="157">
        <f>Tabla2[[#This Row],[Eólica]]*$S$21</f>
        <v>233.84317530804731</v>
      </c>
      <c r="M83" s="157">
        <f>Tabla2[[#This Row],[Solar]]*$S$21</f>
        <v>0.40122674790790253</v>
      </c>
      <c r="N83" s="157">
        <f>Tabla2[[#This Row],[Termosolar]]*$S$21</f>
        <v>0</v>
      </c>
      <c r="O83" s="157">
        <f>Tabla2[[#This Row],[Geotérmica]]*$S$21</f>
        <v>0</v>
      </c>
      <c r="P83" s="160">
        <f t="shared" si="5"/>
        <v>0.29790924321869378</v>
      </c>
    </row>
    <row r="84" spans="1:16" x14ac:dyDescent="0.3">
      <c r="A84" s="30">
        <v>45444</v>
      </c>
      <c r="B84" t="s">
        <v>40</v>
      </c>
      <c r="C84" s="127">
        <v>84.441962487096049</v>
      </c>
      <c r="D84">
        <v>4.0884472146724971</v>
      </c>
      <c r="E84">
        <v>0</v>
      </c>
      <c r="F84">
        <v>0</v>
      </c>
      <c r="H84">
        <v>0</v>
      </c>
      <c r="I84" s="110">
        <f t="shared" si="4"/>
        <v>8.853040970176855E-2</v>
      </c>
      <c r="J84" s="159">
        <f>Tabla2[[#This Row],[Hídrica]]*$S$21</f>
        <v>84.26996019323694</v>
      </c>
      <c r="K84" s="157">
        <f>Tabla2[[#This Row],[Térmica]]*$S$21</f>
        <v>4.0801193374117926</v>
      </c>
      <c r="L84" s="157">
        <f>Tabla2[[#This Row],[Eólica]]*$S$21</f>
        <v>0</v>
      </c>
      <c r="M84" s="157">
        <f>Tabla2[[#This Row],[Solar]]*$S$21</f>
        <v>0</v>
      </c>
      <c r="N84" s="157">
        <f>Tabla2[[#This Row],[Termosolar]]*$S$21</f>
        <v>0</v>
      </c>
      <c r="O84" s="157">
        <f>Tabla2[[#This Row],[Geotérmica]]*$S$21</f>
        <v>0</v>
      </c>
      <c r="P84" s="160">
        <f t="shared" si="5"/>
        <v>8.8350079530648731E-2</v>
      </c>
    </row>
    <row r="85" spans="1:16" x14ac:dyDescent="0.3">
      <c r="A85" s="30">
        <v>45444</v>
      </c>
      <c r="B85" t="s">
        <v>41</v>
      </c>
      <c r="C85" s="127">
        <v>144.36539916458446</v>
      </c>
      <c r="D85">
        <v>2.0980897240981005</v>
      </c>
      <c r="E85">
        <v>71.333280000000087</v>
      </c>
      <c r="F85">
        <v>0</v>
      </c>
      <c r="H85">
        <v>0</v>
      </c>
      <c r="I85" s="110">
        <f t="shared" si="4"/>
        <v>0.21779676888868263</v>
      </c>
      <c r="J85" s="159">
        <f>Tabla2[[#This Row],[Hídrica]]*$S$21</f>
        <v>144.0713370765084</v>
      </c>
      <c r="K85" s="157">
        <f>Tabla2[[#This Row],[Térmica]]*$S$21</f>
        <v>2.0938160640049657</v>
      </c>
      <c r="L85" s="157">
        <f>Tabla2[[#This Row],[Eólica]]*$S$21</f>
        <v>71.187979163459616</v>
      </c>
      <c r="M85" s="157">
        <f>Tabla2[[#This Row],[Solar]]*$S$21</f>
        <v>0</v>
      </c>
      <c r="N85" s="157">
        <f>Tabla2[[#This Row],[Termosolar]]*$S$21</f>
        <v>0</v>
      </c>
      <c r="O85" s="157">
        <f>Tabla2[[#This Row],[Geotérmica]]*$S$21</f>
        <v>0</v>
      </c>
      <c r="P85" s="160">
        <f t="shared" si="5"/>
        <v>0.21735313230397299</v>
      </c>
    </row>
    <row r="86" spans="1:16" x14ac:dyDescent="0.3">
      <c r="A86" s="30">
        <v>45474</v>
      </c>
      <c r="B86" t="s">
        <v>28</v>
      </c>
      <c r="C86" s="127">
        <v>3.3878020172442964</v>
      </c>
      <c r="D86">
        <v>2.8629999999999999E-2</v>
      </c>
      <c r="E86">
        <v>0</v>
      </c>
      <c r="F86">
        <v>16.927233637759919</v>
      </c>
      <c r="H86">
        <v>0</v>
      </c>
      <c r="I86" s="110">
        <f t="shared" si="4"/>
        <v>2.0343665655004214E-2</v>
      </c>
      <c r="J86" s="159">
        <f>Tabla2[[#This Row],[Hídrica]]*$S$21</f>
        <v>3.3809013046016267</v>
      </c>
      <c r="K86" s="157">
        <f>Tabla2[[#This Row],[Térmica]]*$S$21</f>
        <v>2.8571682718779315E-2</v>
      </c>
      <c r="L86" s="157">
        <f>Tabla2[[#This Row],[Eólica]]*$S$21</f>
        <v>0</v>
      </c>
      <c r="M86" s="157">
        <f>Tabla2[[#This Row],[Solar]]*$S$21</f>
        <v>16.892754062337584</v>
      </c>
      <c r="N86" s="157">
        <f>Tabla2[[#This Row],[Termosolar]]*$S$21</f>
        <v>0</v>
      </c>
      <c r="O86" s="157">
        <f>Tabla2[[#This Row],[Geotérmica]]*$S$21</f>
        <v>0</v>
      </c>
      <c r="P86" s="160">
        <f t="shared" si="5"/>
        <v>2.0302227049657989E-2</v>
      </c>
    </row>
    <row r="87" spans="1:16" x14ac:dyDescent="0.3">
      <c r="A87" s="30">
        <v>45474</v>
      </c>
      <c r="B87" t="s">
        <v>29</v>
      </c>
      <c r="C87" s="127">
        <v>1.0403640622335002</v>
      </c>
      <c r="D87">
        <v>8.7898373945500013E-2</v>
      </c>
      <c r="E87">
        <v>0</v>
      </c>
      <c r="F87">
        <v>69.487362665198958</v>
      </c>
      <c r="H87">
        <v>0</v>
      </c>
      <c r="I87" s="110">
        <f t="shared" si="4"/>
        <v>7.0615625101377963E-2</v>
      </c>
      <c r="J87" s="159">
        <f>Tabla2[[#This Row],[Hídrica]]*$S$21</f>
        <v>1.0382449143610182</v>
      </c>
      <c r="K87" s="157">
        <f>Tabla2[[#This Row],[Térmica]]*$S$21</f>
        <v>8.7719331186428398E-2</v>
      </c>
      <c r="L87" s="157">
        <f>Tabla2[[#This Row],[Eólica]]*$S$21</f>
        <v>0</v>
      </c>
      <c r="M87" s="157">
        <f>Tabla2[[#This Row],[Solar]]*$S$21</f>
        <v>69.345821831464065</v>
      </c>
      <c r="N87" s="157">
        <f>Tabla2[[#This Row],[Termosolar]]*$S$21</f>
        <v>0</v>
      </c>
      <c r="O87" s="157">
        <f>Tabla2[[#This Row],[Geotérmica]]*$S$21</f>
        <v>0</v>
      </c>
      <c r="P87" s="160">
        <f t="shared" si="5"/>
        <v>7.0471786077011517E-2</v>
      </c>
    </row>
    <row r="88" spans="1:16" x14ac:dyDescent="0.3">
      <c r="A88" s="30">
        <v>45474</v>
      </c>
      <c r="B88" t="s">
        <v>30</v>
      </c>
      <c r="C88" s="127">
        <v>0</v>
      </c>
      <c r="D88">
        <v>1192.2049699999995</v>
      </c>
      <c r="E88">
        <v>218.86151999999925</v>
      </c>
      <c r="F88">
        <v>573.92580368494214</v>
      </c>
      <c r="G88">
        <v>0</v>
      </c>
      <c r="H88">
        <v>22.328749999999975</v>
      </c>
      <c r="I88" s="110">
        <f t="shared" si="4"/>
        <v>2.0073210436849407</v>
      </c>
      <c r="J88" s="159">
        <f>Tabla2[[#This Row],[Hídrica]]*$S$21</f>
        <v>0</v>
      </c>
      <c r="K88" s="157">
        <f>Tabla2[[#This Row],[Térmica]]*$S$21</f>
        <v>1189.7765329581489</v>
      </c>
      <c r="L88" s="157">
        <f>Tabla2[[#This Row],[Eólica]]*$S$21</f>
        <v>218.41571459272623</v>
      </c>
      <c r="M88" s="157">
        <f>Tabla2[[#This Row],[Solar]]*$S$21</f>
        <v>572.75675749237132</v>
      </c>
      <c r="N88" s="157">
        <f>Tabla2[[#This Row],[Termosolar]]*$S$21</f>
        <v>0</v>
      </c>
      <c r="O88" s="157">
        <f>Tabla2[[#This Row],[Geotérmica]]*$S$21</f>
        <v>22.283267918510056</v>
      </c>
      <c r="P88" s="160">
        <f t="shared" si="5"/>
        <v>2.0032322729617564</v>
      </c>
    </row>
    <row r="89" spans="1:16" x14ac:dyDescent="0.3">
      <c r="A89" s="30">
        <v>45474</v>
      </c>
      <c r="B89" t="s">
        <v>31</v>
      </c>
      <c r="C89" s="127">
        <v>0.58089799999999581</v>
      </c>
      <c r="D89">
        <v>150.12542000000028</v>
      </c>
      <c r="E89">
        <v>258.4734599999997</v>
      </c>
      <c r="F89">
        <v>369.80421328984346</v>
      </c>
      <c r="H89">
        <v>0</v>
      </c>
      <c r="I89" s="110">
        <f t="shared" si="4"/>
        <v>0.77898399128984341</v>
      </c>
      <c r="J89" s="159">
        <f>Tabla2[[#This Row],[Hídrica]]*$S$21</f>
        <v>0.57971475193759514</v>
      </c>
      <c r="K89" s="157">
        <f>Tabla2[[#This Row],[Térmica]]*$S$21</f>
        <v>149.81962515764914</v>
      </c>
      <c r="L89" s="157">
        <f>Tabla2[[#This Row],[Eólica]]*$S$21</f>
        <v>257.94696787792833</v>
      </c>
      <c r="M89" s="157">
        <f>Tabla2[[#This Row],[Solar]]*$S$21</f>
        <v>369.05094831244151</v>
      </c>
      <c r="N89" s="157">
        <f>Tabla2[[#This Row],[Termosolar]]*$S$21</f>
        <v>0</v>
      </c>
      <c r="O89" s="157">
        <f>Tabla2[[#This Row],[Geotérmica]]*$S$21</f>
        <v>0</v>
      </c>
      <c r="P89" s="160">
        <f t="shared" si="5"/>
        <v>0.77739725609995658</v>
      </c>
    </row>
    <row r="90" spans="1:16" x14ac:dyDescent="0.3">
      <c r="A90" s="30">
        <v>45474</v>
      </c>
      <c r="B90" t="s">
        <v>32</v>
      </c>
      <c r="C90" s="127">
        <v>2.3024060360109999</v>
      </c>
      <c r="D90">
        <v>1.2103074818078001</v>
      </c>
      <c r="E90">
        <v>137.68361000000036</v>
      </c>
      <c r="F90">
        <v>66.899798876893897</v>
      </c>
      <c r="H90">
        <v>0</v>
      </c>
      <c r="I90" s="110">
        <f t="shared" si="4"/>
        <v>0.20809612239471306</v>
      </c>
      <c r="J90" s="159">
        <f>Tabla2[[#This Row],[Hídrica]]*$S$21</f>
        <v>2.2977161980687626</v>
      </c>
      <c r="K90" s="157">
        <f>Tabla2[[#This Row],[Térmica]]*$S$21</f>
        <v>1.2078421712321772</v>
      </c>
      <c r="L90" s="157">
        <f>Tabla2[[#This Row],[Eólica]]*$S$21</f>
        <v>137.40315824296755</v>
      </c>
      <c r="M90" s="157">
        <f>Tabla2[[#This Row],[Solar]]*$S$21</f>
        <v>66.763528727235808</v>
      </c>
      <c r="N90" s="157">
        <f>Tabla2[[#This Row],[Termosolar]]*$S$21</f>
        <v>0</v>
      </c>
      <c r="O90" s="157">
        <f>Tabla2[[#This Row],[Geotérmica]]*$S$21</f>
        <v>0</v>
      </c>
      <c r="P90" s="160">
        <f t="shared" si="5"/>
        <v>0.20767224533950429</v>
      </c>
    </row>
    <row r="91" spans="1:16" x14ac:dyDescent="0.3">
      <c r="A91" s="30">
        <v>45474</v>
      </c>
      <c r="B91" t="s">
        <v>33</v>
      </c>
      <c r="C91" s="127">
        <v>40.404892279319412</v>
      </c>
      <c r="D91">
        <v>400.60631166173272</v>
      </c>
      <c r="E91">
        <v>0</v>
      </c>
      <c r="F91">
        <v>57.962321520879449</v>
      </c>
      <c r="H91">
        <v>0</v>
      </c>
      <c r="I91" s="110">
        <f t="shared" si="4"/>
        <v>0.49897352546193163</v>
      </c>
      <c r="J91" s="159">
        <f>Tabla2[[#This Row],[Hídrica]]*$S$21</f>
        <v>40.322590376918278</v>
      </c>
      <c r="K91" s="157">
        <f>Tabla2[[#This Row],[Térmica]]*$S$21</f>
        <v>399.79030499264582</v>
      </c>
      <c r="L91" s="157">
        <f>Tabla2[[#This Row],[Eólica]]*$S$21</f>
        <v>0</v>
      </c>
      <c r="M91" s="157">
        <f>Tabla2[[#This Row],[Solar]]*$S$21</f>
        <v>57.844256379267968</v>
      </c>
      <c r="N91" s="157">
        <f>Tabla2[[#This Row],[Termosolar]]*$S$21</f>
        <v>0</v>
      </c>
      <c r="O91" s="157">
        <f>Tabla2[[#This Row],[Geotérmica]]*$S$21</f>
        <v>0</v>
      </c>
      <c r="P91" s="160">
        <f t="shared" si="5"/>
        <v>0.49795715174883209</v>
      </c>
    </row>
    <row r="92" spans="1:16" x14ac:dyDescent="0.3">
      <c r="A92" s="30">
        <v>45474</v>
      </c>
      <c r="B92" t="s">
        <v>34</v>
      </c>
      <c r="C92" s="127">
        <v>85.542988854939765</v>
      </c>
      <c r="D92">
        <v>161.73969533059483</v>
      </c>
      <c r="E92">
        <v>9.799370000000005</v>
      </c>
      <c r="F92">
        <v>100.82045877475862</v>
      </c>
      <c r="H92">
        <v>0</v>
      </c>
      <c r="I92" s="110">
        <f t="shared" si="4"/>
        <v>0.35790251296029324</v>
      </c>
      <c r="J92" s="159">
        <f>Tabla2[[#This Row],[Hídrica]]*$S$21</f>
        <v>85.368743848390295</v>
      </c>
      <c r="K92" s="157">
        <f>Tabla2[[#This Row],[Térmica]]*$S$21</f>
        <v>161.41024303240616</v>
      </c>
      <c r="L92" s="157">
        <f>Tabla2[[#This Row],[Eólica]]*$S$21</f>
        <v>9.7794093777130495</v>
      </c>
      <c r="M92" s="157">
        <f>Tabla2[[#This Row],[Solar]]*$S$21</f>
        <v>100.6150946445747</v>
      </c>
      <c r="N92" s="157">
        <f>Tabla2[[#This Row],[Termosolar]]*$S$21</f>
        <v>0</v>
      </c>
      <c r="O92" s="157">
        <f>Tabla2[[#This Row],[Geotérmica]]*$S$21</f>
        <v>0</v>
      </c>
      <c r="P92" s="160">
        <f t="shared" si="5"/>
        <v>0.3571734909030842</v>
      </c>
    </row>
    <row r="93" spans="1:16" x14ac:dyDescent="0.3">
      <c r="A93" s="30">
        <v>45474</v>
      </c>
      <c r="B93" t="s">
        <v>35</v>
      </c>
      <c r="C93" s="127">
        <v>247.68007074325354</v>
      </c>
      <c r="D93">
        <v>10.740179999999995</v>
      </c>
      <c r="E93">
        <v>31.106982257288532</v>
      </c>
      <c r="F93">
        <v>46.081722711005284</v>
      </c>
      <c r="H93">
        <v>0</v>
      </c>
      <c r="I93" s="110">
        <f t="shared" si="4"/>
        <v>0.33560895571154731</v>
      </c>
      <c r="J93" s="159">
        <f>Tabla2[[#This Row],[Hídrica]]*$S$21</f>
        <v>247.17556399025693</v>
      </c>
      <c r="K93" s="157">
        <f>Tabla2[[#This Row],[Térmica]]*$S$21</f>
        <v>10.718303014410727</v>
      </c>
      <c r="L93" s="157">
        <f>Tabla2[[#This Row],[Eólica]]*$S$21</f>
        <v>31.04361953873369</v>
      </c>
      <c r="M93" s="157">
        <f>Tabla2[[#This Row],[Solar]]*$S$21</f>
        <v>45.987857507286414</v>
      </c>
      <c r="N93" s="157">
        <f>Tabla2[[#This Row],[Termosolar]]*$S$21</f>
        <v>0</v>
      </c>
      <c r="O93" s="157">
        <f>Tabla2[[#This Row],[Geotérmica]]*$S$21</f>
        <v>0</v>
      </c>
      <c r="P93" s="160">
        <f t="shared" si="5"/>
        <v>0.3349253440506878</v>
      </c>
    </row>
    <row r="94" spans="1:16" x14ac:dyDescent="0.3">
      <c r="A94" s="30">
        <v>45474</v>
      </c>
      <c r="B94" t="s">
        <v>36</v>
      </c>
      <c r="C94" s="127">
        <v>701.62023174126978</v>
      </c>
      <c r="D94">
        <v>18.208594107243325</v>
      </c>
      <c r="E94">
        <v>0</v>
      </c>
      <c r="F94">
        <v>53.463426914424993</v>
      </c>
      <c r="H94">
        <v>0</v>
      </c>
      <c r="I94" s="110">
        <f t="shared" si="4"/>
        <v>0.77329225276293811</v>
      </c>
      <c r="J94" s="159">
        <f>Tabla2[[#This Row],[Hídrica]]*$S$21</f>
        <v>700.19108104743202</v>
      </c>
      <c r="K94" s="157">
        <f>Tabla2[[#This Row],[Térmica]]*$S$21</f>
        <v>18.171504491344429</v>
      </c>
      <c r="L94" s="157">
        <f>Tabla2[[#This Row],[Eólica]]*$S$21</f>
        <v>0</v>
      </c>
      <c r="M94" s="157">
        <f>Tabla2[[#This Row],[Solar]]*$S$21</f>
        <v>53.35452570232615</v>
      </c>
      <c r="N94" s="157">
        <f>Tabla2[[#This Row],[Termosolar]]*$S$21</f>
        <v>0</v>
      </c>
      <c r="O94" s="157">
        <f>Tabla2[[#This Row],[Geotérmica]]*$S$21</f>
        <v>0</v>
      </c>
      <c r="P94" s="160">
        <f t="shared" si="5"/>
        <v>0.77171711124110254</v>
      </c>
    </row>
    <row r="95" spans="1:16" x14ac:dyDescent="0.3">
      <c r="A95" s="30">
        <v>45474</v>
      </c>
      <c r="B95" t="s">
        <v>37</v>
      </c>
      <c r="C95" s="127">
        <v>15.466228999999968</v>
      </c>
      <c r="D95">
        <v>30.917996485133173</v>
      </c>
      <c r="E95">
        <v>0</v>
      </c>
      <c r="F95">
        <v>19.173995929227758</v>
      </c>
      <c r="H95">
        <v>0</v>
      </c>
      <c r="I95" s="110">
        <f t="shared" si="4"/>
        <v>6.5558221414360907E-2</v>
      </c>
      <c r="J95" s="159">
        <f>Tabla2[[#This Row],[Hídrica]]*$S$21</f>
        <v>15.434725387495027</v>
      </c>
      <c r="K95" s="157">
        <f>Tabla2[[#This Row],[Térmica]]*$S$21</f>
        <v>30.855018717204302</v>
      </c>
      <c r="L95" s="157">
        <f>Tabla2[[#This Row],[Eólica]]*$S$21</f>
        <v>0</v>
      </c>
      <c r="M95" s="157">
        <f>Tabla2[[#This Row],[Solar]]*$S$21</f>
        <v>19.134939858227792</v>
      </c>
      <c r="N95" s="157">
        <f>Tabla2[[#This Row],[Termosolar]]*$S$21</f>
        <v>0</v>
      </c>
      <c r="O95" s="157">
        <f>Tabla2[[#This Row],[Geotérmica]]*$S$21</f>
        <v>0</v>
      </c>
      <c r="P95" s="160">
        <f t="shared" si="5"/>
        <v>6.5424683962927124E-2</v>
      </c>
    </row>
    <row r="96" spans="1:16" x14ac:dyDescent="0.3">
      <c r="A96" s="30">
        <v>45474</v>
      </c>
      <c r="B96" t="s">
        <v>38</v>
      </c>
      <c r="C96" s="127">
        <v>1113.9553740809847</v>
      </c>
      <c r="D96">
        <v>329.86540644760447</v>
      </c>
      <c r="E96">
        <v>103.37162778361622</v>
      </c>
      <c r="F96">
        <v>10.485405969497691</v>
      </c>
      <c r="H96">
        <v>0</v>
      </c>
      <c r="I96" s="110">
        <f t="shared" si="4"/>
        <v>1.5576778142817032</v>
      </c>
      <c r="J96" s="159">
        <f>Tabla2[[#This Row],[Hídrica]]*$S$21</f>
        <v>1111.6863259210975</v>
      </c>
      <c r="K96" s="157">
        <f>Tabla2[[#This Row],[Térmica]]*$S$21</f>
        <v>329.19349398959611</v>
      </c>
      <c r="L96" s="157">
        <f>Tabla2[[#This Row],[Eólica]]*$S$21</f>
        <v>103.16106710294221</v>
      </c>
      <c r="M96" s="157">
        <f>Tabla2[[#This Row],[Solar]]*$S$21</f>
        <v>10.464047940554757</v>
      </c>
      <c r="N96" s="157">
        <f>Tabla2[[#This Row],[Termosolar]]*$S$21</f>
        <v>0</v>
      </c>
      <c r="O96" s="157">
        <f>Tabla2[[#This Row],[Geotérmica]]*$S$21</f>
        <v>0</v>
      </c>
      <c r="P96" s="160">
        <f t="shared" si="5"/>
        <v>1.5545049349541906</v>
      </c>
    </row>
    <row r="97" spans="1:16" x14ac:dyDescent="0.3">
      <c r="A97" s="30">
        <v>45474</v>
      </c>
      <c r="B97" t="s">
        <v>39</v>
      </c>
      <c r="C97" s="127">
        <v>24.303141650987012</v>
      </c>
      <c r="D97">
        <v>41.956920510986848</v>
      </c>
      <c r="E97">
        <v>174.33012740189989</v>
      </c>
      <c r="F97">
        <v>1.3330938015331011</v>
      </c>
      <c r="H97">
        <v>0</v>
      </c>
      <c r="I97" s="110">
        <f t="shared" si="4"/>
        <v>0.24192328336540686</v>
      </c>
      <c r="J97" s="159">
        <f>Tabla2[[#This Row],[Hídrica]]*$S$21</f>
        <v>24.253637873613393</v>
      </c>
      <c r="K97" s="157">
        <f>Tabla2[[#This Row],[Térmica]]*$S$21</f>
        <v>41.871457237057648</v>
      </c>
      <c r="L97" s="157">
        <f>Tabla2[[#This Row],[Eólica]]*$S$21</f>
        <v>173.97502928576526</v>
      </c>
      <c r="M97" s="157">
        <f>Tabla2[[#This Row],[Solar]]*$S$21</f>
        <v>1.3303783839250831</v>
      </c>
      <c r="N97" s="157">
        <f>Tabla2[[#This Row],[Termosolar]]*$S$21</f>
        <v>0</v>
      </c>
      <c r="O97" s="157">
        <f>Tabla2[[#This Row],[Geotérmica]]*$S$21</f>
        <v>0</v>
      </c>
      <c r="P97" s="160">
        <f t="shared" si="5"/>
        <v>0.24143050278036138</v>
      </c>
    </row>
    <row r="98" spans="1:16" x14ac:dyDescent="0.3">
      <c r="A98" s="30">
        <v>45474</v>
      </c>
      <c r="B98" t="s">
        <v>40</v>
      </c>
      <c r="C98" s="127">
        <v>76.352341047002426</v>
      </c>
      <c r="D98">
        <v>3.4100903038024009</v>
      </c>
      <c r="E98">
        <v>0</v>
      </c>
      <c r="F98">
        <v>0</v>
      </c>
      <c r="H98">
        <v>0</v>
      </c>
      <c r="I98" s="110">
        <f t="shared" ref="I98:I129" si="6">+SUM(C98:H98)/1000</f>
        <v>7.9762431350804838E-2</v>
      </c>
      <c r="J98" s="159">
        <f>Tabla2[[#This Row],[Hídrica]]*$S$21</f>
        <v>76.196816738769954</v>
      </c>
      <c r="K98" s="157">
        <f>Tabla2[[#This Row],[Térmica]]*$S$21</f>
        <v>3.4031441914994049</v>
      </c>
      <c r="L98" s="157">
        <f>Tabla2[[#This Row],[Eólica]]*$S$21</f>
        <v>0</v>
      </c>
      <c r="M98" s="157">
        <f>Tabla2[[#This Row],[Solar]]*$S$21</f>
        <v>0</v>
      </c>
      <c r="N98" s="157">
        <f>Tabla2[[#This Row],[Termosolar]]*$S$21</f>
        <v>0</v>
      </c>
      <c r="O98" s="157">
        <f>Tabla2[[#This Row],[Geotérmica]]*$S$21</f>
        <v>0</v>
      </c>
      <c r="P98" s="160">
        <f t="shared" ref="P98:P129" si="7">SUM(J98:O98)/1000</f>
        <v>7.9599960930269359E-2</v>
      </c>
    </row>
    <row r="99" spans="1:16" x14ac:dyDescent="0.3">
      <c r="A99" s="30">
        <v>45474</v>
      </c>
      <c r="B99" t="s">
        <v>41</v>
      </c>
      <c r="C99" s="127">
        <v>106.06129326339217</v>
      </c>
      <c r="D99">
        <v>4.4061546004844034</v>
      </c>
      <c r="E99">
        <v>58.67798999999998</v>
      </c>
      <c r="F99">
        <v>0</v>
      </c>
      <c r="H99">
        <v>0</v>
      </c>
      <c r="I99" s="110">
        <f t="shared" si="6"/>
        <v>0.16914543786387656</v>
      </c>
      <c r="J99" s="159">
        <f>Tabla2[[#This Row],[Hídrica]]*$S$21</f>
        <v>105.84525392473095</v>
      </c>
      <c r="K99" s="157">
        <f>Tabla2[[#This Row],[Térmica]]*$S$21</f>
        <v>4.3971795757921832</v>
      </c>
      <c r="L99" s="157">
        <f>Tabla2[[#This Row],[Eólica]]*$S$21</f>
        <v>58.558467092410233</v>
      </c>
      <c r="M99" s="157">
        <f>Tabla2[[#This Row],[Solar]]*$S$21</f>
        <v>0</v>
      </c>
      <c r="N99" s="157">
        <f>Tabla2[[#This Row],[Termosolar]]*$S$21</f>
        <v>0</v>
      </c>
      <c r="O99" s="157">
        <f>Tabla2[[#This Row],[Geotérmica]]*$S$21</f>
        <v>0</v>
      </c>
      <c r="P99" s="160">
        <f t="shared" si="7"/>
        <v>0.16880090059293337</v>
      </c>
    </row>
    <row r="100" spans="1:16" x14ac:dyDescent="0.3">
      <c r="A100" s="30">
        <v>45505</v>
      </c>
      <c r="B100" t="s">
        <v>28</v>
      </c>
      <c r="C100" s="127">
        <v>3.598669987402495</v>
      </c>
      <c r="D100">
        <v>0</v>
      </c>
      <c r="E100">
        <v>0</v>
      </c>
      <c r="F100">
        <v>18.807847623885014</v>
      </c>
      <c r="H100">
        <v>0</v>
      </c>
      <c r="I100" s="110">
        <f t="shared" si="6"/>
        <v>2.2406517611287508E-2</v>
      </c>
      <c r="J100" s="159">
        <f>Tabla2[[#This Row],[Hídrica]]*$S$21</f>
        <v>3.591339751647141</v>
      </c>
      <c r="K100" s="157">
        <f>Tabla2[[#This Row],[Térmica]]*$S$21</f>
        <v>0</v>
      </c>
      <c r="L100" s="157">
        <f>Tabla2[[#This Row],[Eólica]]*$S$21</f>
        <v>0</v>
      </c>
      <c r="M100" s="157">
        <f>Tabla2[[#This Row],[Solar]]*$S$21</f>
        <v>18.769537371037028</v>
      </c>
      <c r="N100" s="157">
        <f>Tabla2[[#This Row],[Termosolar]]*$S$21</f>
        <v>0</v>
      </c>
      <c r="O100" s="157">
        <f>Tabla2[[#This Row],[Geotérmica]]*$S$21</f>
        <v>0</v>
      </c>
      <c r="P100" s="160">
        <f t="shared" si="7"/>
        <v>2.236087712268417E-2</v>
      </c>
    </row>
    <row r="101" spans="1:16" x14ac:dyDescent="0.3">
      <c r="A101" s="30">
        <v>45505</v>
      </c>
      <c r="B101" t="s">
        <v>29</v>
      </c>
      <c r="C101" s="127">
        <v>1.0191554501350988</v>
      </c>
      <c r="D101">
        <v>0</v>
      </c>
      <c r="E101">
        <v>0</v>
      </c>
      <c r="F101">
        <v>74.600058550534584</v>
      </c>
      <c r="H101">
        <v>0</v>
      </c>
      <c r="I101" s="110">
        <f t="shared" si="6"/>
        <v>7.5619214000669691E-2</v>
      </c>
      <c r="J101" s="159">
        <f>Tabla2[[#This Row],[Hídrica]]*$S$21</f>
        <v>1.0170795027025763</v>
      </c>
      <c r="K101" s="157">
        <f>Tabla2[[#This Row],[Térmica]]*$S$21</f>
        <v>0</v>
      </c>
      <c r="L101" s="157">
        <f>Tabla2[[#This Row],[Eólica]]*$S$21</f>
        <v>0</v>
      </c>
      <c r="M101" s="157">
        <f>Tabla2[[#This Row],[Solar]]*$S$21</f>
        <v>74.448103517577167</v>
      </c>
      <c r="N101" s="157">
        <f>Tabla2[[#This Row],[Termosolar]]*$S$21</f>
        <v>0</v>
      </c>
      <c r="O101" s="157">
        <f>Tabla2[[#This Row],[Geotérmica]]*$S$21</f>
        <v>0</v>
      </c>
      <c r="P101" s="160">
        <f t="shared" si="7"/>
        <v>7.5465183020279741E-2</v>
      </c>
    </row>
    <row r="102" spans="1:16" x14ac:dyDescent="0.3">
      <c r="A102" s="30">
        <v>45505</v>
      </c>
      <c r="B102" t="s">
        <v>30</v>
      </c>
      <c r="C102" s="127">
        <v>0</v>
      </c>
      <c r="D102">
        <v>1219.4829924117432</v>
      </c>
      <c r="E102">
        <v>210.40673000000064</v>
      </c>
      <c r="F102">
        <v>528.15178812012778</v>
      </c>
      <c r="G102">
        <v>0</v>
      </c>
      <c r="H102">
        <v>26.854300000000013</v>
      </c>
      <c r="I102" s="110">
        <f t="shared" si="6"/>
        <v>1.9848958105318715</v>
      </c>
      <c r="J102" s="159">
        <f>Tabla2[[#This Row],[Hídrica]]*$S$21</f>
        <v>0</v>
      </c>
      <c r="K102" s="157">
        <f>Tabla2[[#This Row],[Térmica]]*$S$21</f>
        <v>1216.9989919712152</v>
      </c>
      <c r="L102" s="157">
        <f>Tabla2[[#This Row],[Eólica]]*$S$21</f>
        <v>209.97814640083422</v>
      </c>
      <c r="M102" s="157">
        <f>Tabla2[[#This Row],[Solar]]*$S$21</f>
        <v>527.07598035362378</v>
      </c>
      <c r="N102" s="157">
        <f>Tabla2[[#This Row],[Termosolar]]*$S$21</f>
        <v>0</v>
      </c>
      <c r="O102" s="157">
        <f>Tabla2[[#This Row],[Geotérmica]]*$S$21</f>
        <v>26.799599693849661</v>
      </c>
      <c r="P102" s="160">
        <f t="shared" si="7"/>
        <v>1.980852718419523</v>
      </c>
    </row>
    <row r="103" spans="1:16" x14ac:dyDescent="0.3">
      <c r="A103" s="30">
        <v>45505</v>
      </c>
      <c r="B103" t="s">
        <v>31</v>
      </c>
      <c r="C103" s="127">
        <v>0.48231599999999802</v>
      </c>
      <c r="D103">
        <v>137.0577399999998</v>
      </c>
      <c r="E103">
        <v>179.90890000000022</v>
      </c>
      <c r="F103">
        <v>370.10337061000251</v>
      </c>
      <c r="H103">
        <v>0</v>
      </c>
      <c r="I103" s="110">
        <f t="shared" si="6"/>
        <v>0.68755232661000254</v>
      </c>
      <c r="J103" s="159">
        <f>Tabla2[[#This Row],[Hídrica]]*$S$21</f>
        <v>0.48133355648587872</v>
      </c>
      <c r="K103" s="157">
        <f>Tabla2[[#This Row],[Térmica]]*$S$21</f>
        <v>136.77856309580659</v>
      </c>
      <c r="L103" s="157">
        <f>Tabla2[[#This Row],[Eólica]]*$S$21</f>
        <v>179.5424383194063</v>
      </c>
      <c r="M103" s="157">
        <f>Tabla2[[#This Row],[Solar]]*$S$21</f>
        <v>369.34949627033831</v>
      </c>
      <c r="N103" s="157">
        <f>Tabla2[[#This Row],[Termosolar]]*$S$21</f>
        <v>0</v>
      </c>
      <c r="O103" s="157">
        <f>Tabla2[[#This Row],[Geotérmica]]*$S$21</f>
        <v>0</v>
      </c>
      <c r="P103" s="160">
        <f t="shared" si="7"/>
        <v>0.68615183124203716</v>
      </c>
    </row>
    <row r="104" spans="1:16" x14ac:dyDescent="0.3">
      <c r="A104" s="30">
        <v>45505</v>
      </c>
      <c r="B104" t="s">
        <v>32</v>
      </c>
      <c r="C104" s="127">
        <v>2.1687095215096992</v>
      </c>
      <c r="D104">
        <v>1.0625442684230999</v>
      </c>
      <c r="E104">
        <v>149.52218000000008</v>
      </c>
      <c r="F104">
        <v>68.337144757754402</v>
      </c>
      <c r="H104">
        <v>0</v>
      </c>
      <c r="I104" s="110">
        <f t="shared" si="6"/>
        <v>0.22109057854768727</v>
      </c>
      <c r="J104" s="159">
        <f>Tabla2[[#This Row],[Hídrica]]*$S$21</f>
        <v>2.1642920138934976</v>
      </c>
      <c r="K104" s="157">
        <f>Tabla2[[#This Row],[Térmica]]*$S$21</f>
        <v>1.0603799410423436</v>
      </c>
      <c r="L104" s="157">
        <f>Tabla2[[#This Row],[Eólica]]*$S$21</f>
        <v>149.21761391478213</v>
      </c>
      <c r="M104" s="157">
        <f>Tabla2[[#This Row],[Solar]]*$S$21</f>
        <v>68.197946836390216</v>
      </c>
      <c r="N104" s="157">
        <f>Tabla2[[#This Row],[Termosolar]]*$S$21</f>
        <v>0</v>
      </c>
      <c r="O104" s="157">
        <f>Tabla2[[#This Row],[Geotérmica]]*$S$21</f>
        <v>0</v>
      </c>
      <c r="P104" s="160">
        <f t="shared" si="7"/>
        <v>0.22064023270610819</v>
      </c>
    </row>
    <row r="105" spans="1:16" x14ac:dyDescent="0.3">
      <c r="A105" s="30">
        <v>45505</v>
      </c>
      <c r="B105" t="s">
        <v>33</v>
      </c>
      <c r="C105" s="127">
        <v>34.231249630745751</v>
      </c>
      <c r="D105">
        <v>696.78781394873306</v>
      </c>
      <c r="E105">
        <v>0</v>
      </c>
      <c r="F105">
        <v>55.875257709064449</v>
      </c>
      <c r="H105">
        <v>0</v>
      </c>
      <c r="I105" s="110">
        <f t="shared" si="6"/>
        <v>0.78689432128854331</v>
      </c>
      <c r="J105" s="159">
        <f>Tabla2[[#This Row],[Hídrica]]*$S$21</f>
        <v>34.161523000943042</v>
      </c>
      <c r="K105" s="157">
        <f>Tabla2[[#This Row],[Térmica]]*$S$21</f>
        <v>695.36850654750378</v>
      </c>
      <c r="L105" s="157">
        <f>Tabla2[[#This Row],[Eólica]]*$S$21</f>
        <v>0</v>
      </c>
      <c r="M105" s="157">
        <f>Tabla2[[#This Row],[Solar]]*$S$21</f>
        <v>55.761443768544098</v>
      </c>
      <c r="N105" s="157">
        <f>Tabla2[[#This Row],[Termosolar]]*$S$21</f>
        <v>0</v>
      </c>
      <c r="O105" s="157">
        <f>Tabla2[[#This Row],[Geotérmica]]*$S$21</f>
        <v>0</v>
      </c>
      <c r="P105" s="160">
        <f t="shared" si="7"/>
        <v>0.78529147331699101</v>
      </c>
    </row>
    <row r="106" spans="1:16" x14ac:dyDescent="0.3">
      <c r="A106" s="30">
        <v>45505</v>
      </c>
      <c r="B106" t="s">
        <v>34</v>
      </c>
      <c r="C106" s="127">
        <v>93.042961756850971</v>
      </c>
      <c r="D106">
        <v>151.22444296014302</v>
      </c>
      <c r="E106">
        <v>13.071450000000002</v>
      </c>
      <c r="F106">
        <v>90.401354154442686</v>
      </c>
      <c r="H106">
        <v>0</v>
      </c>
      <c r="I106" s="110">
        <f t="shared" si="6"/>
        <v>0.3477402088714367</v>
      </c>
      <c r="J106" s="159">
        <f>Tabla2[[#This Row],[Hídrica]]*$S$21</f>
        <v>92.85343983696346</v>
      </c>
      <c r="K106" s="157">
        <f>Tabla2[[#This Row],[Térmica]]*$S$21</f>
        <v>150.91640948590106</v>
      </c>
      <c r="L106" s="157">
        <f>Tabla2[[#This Row],[Eólica]]*$S$21</f>
        <v>13.044824382619209</v>
      </c>
      <c r="M106" s="157">
        <f>Tabla2[[#This Row],[Solar]]*$S$21</f>
        <v>90.217213002051651</v>
      </c>
      <c r="N106" s="157">
        <f>Tabla2[[#This Row],[Termosolar]]*$S$21</f>
        <v>0</v>
      </c>
      <c r="O106" s="157">
        <f>Tabla2[[#This Row],[Geotérmica]]*$S$21</f>
        <v>0</v>
      </c>
      <c r="P106" s="160">
        <f t="shared" si="7"/>
        <v>0.34703188670753538</v>
      </c>
    </row>
    <row r="107" spans="1:16" x14ac:dyDescent="0.3">
      <c r="A107" s="30">
        <v>45505</v>
      </c>
      <c r="B107" t="s">
        <v>35</v>
      </c>
      <c r="C107" s="127">
        <v>230.38534613436445</v>
      </c>
      <c r="D107">
        <v>17.29914999999999</v>
      </c>
      <c r="E107">
        <v>32.259355469934945</v>
      </c>
      <c r="F107">
        <v>44.009657461422428</v>
      </c>
      <c r="H107">
        <v>0</v>
      </c>
      <c r="I107" s="110">
        <f t="shared" si="6"/>
        <v>0.32395350906572185</v>
      </c>
      <c r="J107" s="159">
        <f>Tabla2[[#This Row],[Hídrica]]*$S$21</f>
        <v>229.91606750985721</v>
      </c>
      <c r="K107" s="157">
        <f>Tabla2[[#This Row],[Térmica]]*$S$21</f>
        <v>17.263912857302511</v>
      </c>
      <c r="L107" s="157">
        <f>Tabla2[[#This Row],[Eólica]]*$S$21</f>
        <v>32.193645448805427</v>
      </c>
      <c r="M107" s="157">
        <f>Tabla2[[#This Row],[Solar]]*$S$21</f>
        <v>43.920012907786251</v>
      </c>
      <c r="N107" s="157">
        <f>Tabla2[[#This Row],[Termosolar]]*$S$21</f>
        <v>0</v>
      </c>
      <c r="O107" s="157">
        <f>Tabla2[[#This Row],[Geotérmica]]*$S$21</f>
        <v>0</v>
      </c>
      <c r="P107" s="160">
        <f t="shared" si="7"/>
        <v>0.32329363872375144</v>
      </c>
    </row>
    <row r="108" spans="1:16" x14ac:dyDescent="0.3">
      <c r="A108" s="30">
        <v>45505</v>
      </c>
      <c r="B108" t="s">
        <v>36</v>
      </c>
      <c r="C108" s="127">
        <v>661.84276019753088</v>
      </c>
      <c r="D108">
        <v>18.654389755815561</v>
      </c>
      <c r="E108">
        <v>0</v>
      </c>
      <c r="F108">
        <v>43.066177757900114</v>
      </c>
      <c r="H108">
        <v>0</v>
      </c>
      <c r="I108" s="110">
        <f t="shared" si="6"/>
        <v>0.72356332771124665</v>
      </c>
      <c r="J108" s="159">
        <f>Tabla2[[#This Row],[Hídrica]]*$S$21</f>
        <v>660.49463339451609</v>
      </c>
      <c r="K108" s="157">
        <f>Tabla2[[#This Row],[Térmica]]*$S$21</f>
        <v>18.616392085770499</v>
      </c>
      <c r="L108" s="157">
        <f>Tabla2[[#This Row],[Eólica]]*$S$21</f>
        <v>0</v>
      </c>
      <c r="M108" s="157">
        <f>Tabla2[[#This Row],[Solar]]*$S$21</f>
        <v>42.978455005563148</v>
      </c>
      <c r="N108" s="157">
        <f>Tabla2[[#This Row],[Termosolar]]*$S$21</f>
        <v>0</v>
      </c>
      <c r="O108" s="157">
        <f>Tabla2[[#This Row],[Geotérmica]]*$S$21</f>
        <v>0</v>
      </c>
      <c r="P108" s="160">
        <f t="shared" si="7"/>
        <v>0.72208948048584964</v>
      </c>
    </row>
    <row r="109" spans="1:16" x14ac:dyDescent="0.3">
      <c r="A109" s="30">
        <v>45505</v>
      </c>
      <c r="B109" t="s">
        <v>37</v>
      </c>
      <c r="C109" s="127">
        <v>12.906506999999948</v>
      </c>
      <c r="D109">
        <v>18.891113327865533</v>
      </c>
      <c r="E109">
        <v>0</v>
      </c>
      <c r="F109">
        <v>16.516183550088964</v>
      </c>
      <c r="H109">
        <v>0</v>
      </c>
      <c r="I109" s="110">
        <f t="shared" si="6"/>
        <v>4.8313803877954441E-2</v>
      </c>
      <c r="J109" s="159">
        <f>Tabla2[[#This Row],[Hídrica]]*$S$21</f>
        <v>12.880217359821962</v>
      </c>
      <c r="K109" s="157">
        <f>Tabla2[[#This Row],[Térmica]]*$S$21</f>
        <v>18.852633468678913</v>
      </c>
      <c r="L109" s="157">
        <f>Tabla2[[#This Row],[Eólica]]*$S$21</f>
        <v>0</v>
      </c>
      <c r="M109" s="157">
        <f>Tabla2[[#This Row],[Solar]]*$S$21</f>
        <v>16.48254125456738</v>
      </c>
      <c r="N109" s="157">
        <f>Tabla2[[#This Row],[Termosolar]]*$S$21</f>
        <v>0</v>
      </c>
      <c r="O109" s="157">
        <f>Tabla2[[#This Row],[Geotérmica]]*$S$21</f>
        <v>0</v>
      </c>
      <c r="P109" s="160">
        <f t="shared" si="7"/>
        <v>4.8215392083068249E-2</v>
      </c>
    </row>
    <row r="110" spans="1:16" x14ac:dyDescent="0.3">
      <c r="A110" s="30">
        <v>45505</v>
      </c>
      <c r="B110" t="s">
        <v>38</v>
      </c>
      <c r="C110" s="127">
        <v>1234.1270209840036</v>
      </c>
      <c r="D110">
        <v>184.62400307913654</v>
      </c>
      <c r="E110">
        <v>145.65646958795142</v>
      </c>
      <c r="F110">
        <v>8.9893062740869834</v>
      </c>
      <c r="H110">
        <v>0</v>
      </c>
      <c r="I110" s="110">
        <f t="shared" si="6"/>
        <v>1.5733967999251788</v>
      </c>
      <c r="J110" s="159">
        <f>Tabla2[[#This Row],[Hídrica]]*$S$21</f>
        <v>1231.6131916949792</v>
      </c>
      <c r="K110" s="157">
        <f>Tabla2[[#This Row],[Térmica]]*$S$21</f>
        <v>184.24793706769211</v>
      </c>
      <c r="L110" s="157">
        <f>Tabla2[[#This Row],[Eólica]]*$S$21</f>
        <v>145.35977768091081</v>
      </c>
      <c r="M110" s="157">
        <f>Tabla2[[#This Row],[Solar]]*$S$21</f>
        <v>8.9709956942069695</v>
      </c>
      <c r="N110" s="157">
        <f>Tabla2[[#This Row],[Termosolar]]*$S$21</f>
        <v>0</v>
      </c>
      <c r="O110" s="157">
        <f>Tabla2[[#This Row],[Geotérmica]]*$S$21</f>
        <v>0</v>
      </c>
      <c r="P110" s="160">
        <f t="shared" si="7"/>
        <v>1.5701919021377893</v>
      </c>
    </row>
    <row r="111" spans="1:16" x14ac:dyDescent="0.3">
      <c r="A111" s="30">
        <v>45505</v>
      </c>
      <c r="B111" t="s">
        <v>39</v>
      </c>
      <c r="C111" s="127">
        <v>30.439536070966202</v>
      </c>
      <c r="D111">
        <v>33.355250551495594</v>
      </c>
      <c r="E111">
        <v>234.3204694999996</v>
      </c>
      <c r="F111">
        <v>0.4020456864815003</v>
      </c>
      <c r="H111">
        <v>0</v>
      </c>
      <c r="I111" s="110">
        <f t="shared" si="6"/>
        <v>0.29851730180894287</v>
      </c>
      <c r="J111" s="159">
        <f>Tabla2[[#This Row],[Hídrica]]*$S$21</f>
        <v>30.377532892996321</v>
      </c>
      <c r="K111" s="157">
        <f>Tabla2[[#This Row],[Térmica]]*$S$21</f>
        <v>33.287308269742262</v>
      </c>
      <c r="L111" s="157">
        <f>Tabla2[[#This Row],[Eólica]]*$S$21</f>
        <v>233.84317530804731</v>
      </c>
      <c r="M111" s="157">
        <f>Tabla2[[#This Row],[Solar]]*$S$21</f>
        <v>0.40122674790790253</v>
      </c>
      <c r="N111" s="157">
        <f>Tabla2[[#This Row],[Termosolar]]*$S$21</f>
        <v>0</v>
      </c>
      <c r="O111" s="157">
        <f>Tabla2[[#This Row],[Geotérmica]]*$S$21</f>
        <v>0</v>
      </c>
      <c r="P111" s="160">
        <f t="shared" si="7"/>
        <v>0.29790924321869378</v>
      </c>
    </row>
    <row r="112" spans="1:16" x14ac:dyDescent="0.3">
      <c r="A112" s="30">
        <v>45505</v>
      </c>
      <c r="B112" t="s">
        <v>40</v>
      </c>
      <c r="C112" s="127">
        <v>84.441962487096049</v>
      </c>
      <c r="D112">
        <v>4.0884472146724971</v>
      </c>
      <c r="E112">
        <v>0</v>
      </c>
      <c r="F112">
        <v>0</v>
      </c>
      <c r="H112">
        <v>0</v>
      </c>
      <c r="I112" s="110">
        <f t="shared" si="6"/>
        <v>8.853040970176855E-2</v>
      </c>
      <c r="J112" s="159">
        <f>Tabla2[[#This Row],[Hídrica]]*$S$21</f>
        <v>84.26996019323694</v>
      </c>
      <c r="K112" s="157">
        <f>Tabla2[[#This Row],[Térmica]]*$S$21</f>
        <v>4.0801193374117926</v>
      </c>
      <c r="L112" s="157">
        <f>Tabla2[[#This Row],[Eólica]]*$S$21</f>
        <v>0</v>
      </c>
      <c r="M112" s="157">
        <f>Tabla2[[#This Row],[Solar]]*$S$21</f>
        <v>0</v>
      </c>
      <c r="N112" s="157">
        <f>Tabla2[[#This Row],[Termosolar]]*$S$21</f>
        <v>0</v>
      </c>
      <c r="O112" s="157">
        <f>Tabla2[[#This Row],[Geotérmica]]*$S$21</f>
        <v>0</v>
      </c>
      <c r="P112" s="160">
        <f t="shared" si="7"/>
        <v>8.8350079530648731E-2</v>
      </c>
    </row>
    <row r="113" spans="1:16" x14ac:dyDescent="0.3">
      <c r="A113" s="30">
        <v>45505</v>
      </c>
      <c r="B113" t="s">
        <v>41</v>
      </c>
      <c r="C113" s="127">
        <v>144.36539916458446</v>
      </c>
      <c r="D113">
        <v>2.0980897240981005</v>
      </c>
      <c r="E113">
        <v>71.333280000000087</v>
      </c>
      <c r="F113">
        <v>0</v>
      </c>
      <c r="H113">
        <v>0</v>
      </c>
      <c r="I113" s="110">
        <f t="shared" si="6"/>
        <v>0.21779676888868263</v>
      </c>
      <c r="J113" s="159">
        <f>Tabla2[[#This Row],[Hídrica]]*$S$21</f>
        <v>144.0713370765084</v>
      </c>
      <c r="K113" s="157">
        <f>Tabla2[[#This Row],[Térmica]]*$S$21</f>
        <v>2.0938160640049657</v>
      </c>
      <c r="L113" s="157">
        <f>Tabla2[[#This Row],[Eólica]]*$S$21</f>
        <v>71.187979163459616</v>
      </c>
      <c r="M113" s="157">
        <f>Tabla2[[#This Row],[Solar]]*$S$21</f>
        <v>0</v>
      </c>
      <c r="N113" s="157">
        <f>Tabla2[[#This Row],[Termosolar]]*$S$21</f>
        <v>0</v>
      </c>
      <c r="O113" s="157">
        <f>Tabla2[[#This Row],[Geotérmica]]*$S$21</f>
        <v>0</v>
      </c>
      <c r="P113" s="160">
        <f t="shared" si="7"/>
        <v>0.21735313230397299</v>
      </c>
    </row>
    <row r="114" spans="1:16" x14ac:dyDescent="0.3">
      <c r="A114" s="30">
        <v>45536</v>
      </c>
      <c r="B114" t="s">
        <v>28</v>
      </c>
      <c r="C114" s="127">
        <v>4.1294744249567863</v>
      </c>
      <c r="D114">
        <v>7.2999999999999968E-2</v>
      </c>
      <c r="E114">
        <v>0</v>
      </c>
      <c r="F114">
        <v>17.564020270779071</v>
      </c>
      <c r="H114">
        <v>0</v>
      </c>
      <c r="I114" s="110">
        <f t="shared" si="6"/>
        <v>2.1766494695735859E-2</v>
      </c>
      <c r="J114" s="159">
        <f>Tabla2[[#This Row],[Hídrica]]*$S$21</f>
        <v>4.1210629781760026</v>
      </c>
      <c r="K114" s="157">
        <f>Tabla2[[#This Row],[Térmica]]*$S$21</f>
        <v>7.2851304172926623E-2</v>
      </c>
      <c r="L114" s="157">
        <f>Tabla2[[#This Row],[Eólica]]*$S$21</f>
        <v>0</v>
      </c>
      <c r="M114" s="157">
        <f>Tabla2[[#This Row],[Solar]]*$S$21</f>
        <v>17.528243606109257</v>
      </c>
      <c r="N114" s="157">
        <f>Tabla2[[#This Row],[Termosolar]]*$S$21</f>
        <v>0</v>
      </c>
      <c r="O114" s="157">
        <f>Tabla2[[#This Row],[Geotérmica]]*$S$21</f>
        <v>0</v>
      </c>
      <c r="P114" s="160">
        <f t="shared" si="7"/>
        <v>2.1722157888458184E-2</v>
      </c>
    </row>
    <row r="115" spans="1:16" x14ac:dyDescent="0.3">
      <c r="A115" s="30">
        <v>45536</v>
      </c>
      <c r="B115" t="s">
        <v>29</v>
      </c>
      <c r="C115" s="127">
        <v>2.131778075993302</v>
      </c>
      <c r="D115">
        <v>0.13282348813620001</v>
      </c>
      <c r="E115">
        <v>0</v>
      </c>
      <c r="F115">
        <v>70.839246266594145</v>
      </c>
      <c r="H115">
        <v>0</v>
      </c>
      <c r="I115" s="110">
        <f t="shared" si="6"/>
        <v>7.3103847830723656E-2</v>
      </c>
      <c r="J115" s="159">
        <f>Tabla2[[#This Row],[Hídrica]]*$S$21</f>
        <v>2.127435795114581</v>
      </c>
      <c r="K115" s="157">
        <f>Tabla2[[#This Row],[Térmica]]*$S$21</f>
        <v>0.13255293610300578</v>
      </c>
      <c r="L115" s="157">
        <f>Tabla2[[#This Row],[Eólica]]*$S$21</f>
        <v>0</v>
      </c>
      <c r="M115" s="157">
        <f>Tabla2[[#This Row],[Solar]]*$S$21</f>
        <v>70.694951741760391</v>
      </c>
      <c r="N115" s="157">
        <f>Tabla2[[#This Row],[Termosolar]]*$S$21</f>
        <v>0</v>
      </c>
      <c r="O115" s="157">
        <f>Tabla2[[#This Row],[Geotérmica]]*$S$21</f>
        <v>0</v>
      </c>
      <c r="P115" s="160">
        <f t="shared" si="7"/>
        <v>7.2954940472977986E-2</v>
      </c>
    </row>
    <row r="116" spans="1:16" x14ac:dyDescent="0.3">
      <c r="A116" s="30">
        <v>45536</v>
      </c>
      <c r="B116" t="s">
        <v>30</v>
      </c>
      <c r="C116" s="127">
        <v>0</v>
      </c>
      <c r="D116">
        <v>865.05160764104028</v>
      </c>
      <c r="E116">
        <v>198.65365872749422</v>
      </c>
      <c r="F116">
        <v>562.53755954722862</v>
      </c>
      <c r="G116">
        <v>0</v>
      </c>
      <c r="H116">
        <v>18.031639999999996</v>
      </c>
      <c r="I116" s="110">
        <f t="shared" si="6"/>
        <v>1.6442744659157631</v>
      </c>
      <c r="J116" s="159">
        <f>Tabla2[[#This Row],[Hídrica]]*$S$21</f>
        <v>0</v>
      </c>
      <c r="K116" s="157">
        <f>Tabla2[[#This Row],[Térmica]]*$S$21</f>
        <v>863.28955881557022</v>
      </c>
      <c r="L116" s="157">
        <f>Tabla2[[#This Row],[Eólica]]*$S$21</f>
        <v>198.24901530166366</v>
      </c>
      <c r="M116" s="157">
        <f>Tabla2[[#This Row],[Solar]]*$S$21</f>
        <v>561.39171040097256</v>
      </c>
      <c r="N116" s="157">
        <f>Tabla2[[#This Row],[Termosolar]]*$S$21</f>
        <v>0</v>
      </c>
      <c r="O116" s="157">
        <f>Tabla2[[#This Row],[Geotérmica]]*$S$21</f>
        <v>17.994910827078233</v>
      </c>
      <c r="P116" s="160">
        <f t="shared" si="7"/>
        <v>1.6409251953452846</v>
      </c>
    </row>
    <row r="117" spans="1:16" x14ac:dyDescent="0.3">
      <c r="A117" s="30">
        <v>45536</v>
      </c>
      <c r="B117" t="s">
        <v>31</v>
      </c>
      <c r="C117" s="127">
        <v>0.60713200000000089</v>
      </c>
      <c r="D117">
        <v>234.56892000000019</v>
      </c>
      <c r="E117">
        <v>308.82454999999993</v>
      </c>
      <c r="F117">
        <v>407.34783599235664</v>
      </c>
      <c r="H117">
        <v>0</v>
      </c>
      <c r="I117" s="110">
        <f t="shared" si="6"/>
        <v>0.95134843799235669</v>
      </c>
      <c r="J117" s="159">
        <f>Tabla2[[#This Row],[Hídrica]]*$S$21</f>
        <v>0.60589531513859407</v>
      </c>
      <c r="K117" s="157">
        <f>Tabla2[[#This Row],[Térmica]]*$S$21</f>
        <v>234.09111973198512</v>
      </c>
      <c r="L117" s="157">
        <f>Tabla2[[#This Row],[Eólica]]*$S$21</f>
        <v>308.19549627557797</v>
      </c>
      <c r="M117" s="157">
        <f>Tabla2[[#This Row],[Solar]]*$S$21</f>
        <v>406.51809731592624</v>
      </c>
      <c r="N117" s="157">
        <f>Tabla2[[#This Row],[Termosolar]]*$S$21</f>
        <v>0</v>
      </c>
      <c r="O117" s="157">
        <f>Tabla2[[#This Row],[Geotérmica]]*$S$21</f>
        <v>0</v>
      </c>
      <c r="P117" s="160">
        <f t="shared" si="7"/>
        <v>0.94941060863862803</v>
      </c>
    </row>
    <row r="118" spans="1:16" x14ac:dyDescent="0.3">
      <c r="A118" s="30">
        <v>45536</v>
      </c>
      <c r="B118" t="s">
        <v>32</v>
      </c>
      <c r="C118" s="127">
        <v>2.8687897896394001</v>
      </c>
      <c r="D118">
        <v>7.4349999999999999E-2</v>
      </c>
      <c r="E118">
        <v>172.21821999999955</v>
      </c>
      <c r="F118">
        <v>85.492595586116778</v>
      </c>
      <c r="H118">
        <v>0</v>
      </c>
      <c r="I118" s="110">
        <f t="shared" si="6"/>
        <v>0.2606539553757557</v>
      </c>
      <c r="J118" s="159">
        <f>Tabla2[[#This Row],[Hídrica]]*$S$21</f>
        <v>2.8629462681261124</v>
      </c>
      <c r="K118" s="157">
        <f>Tabla2[[#This Row],[Térmica]]*$S$21</f>
        <v>7.4198554318590362E-2</v>
      </c>
      <c r="L118" s="157">
        <f>Tabla2[[#This Row],[Eólica]]*$S$21</f>
        <v>171.86742368958861</v>
      </c>
      <c r="M118" s="157">
        <f>Tabla2[[#This Row],[Solar]]*$S$21</f>
        <v>85.31845322708493</v>
      </c>
      <c r="N118" s="157">
        <f>Tabla2[[#This Row],[Termosolar]]*$S$21</f>
        <v>0</v>
      </c>
      <c r="O118" s="157">
        <f>Tabla2[[#This Row],[Geotérmica]]*$S$21</f>
        <v>0</v>
      </c>
      <c r="P118" s="160">
        <f t="shared" si="7"/>
        <v>0.26012302173911828</v>
      </c>
    </row>
    <row r="119" spans="1:16" x14ac:dyDescent="0.3">
      <c r="A119" s="30">
        <v>45536</v>
      </c>
      <c r="B119" t="s">
        <v>33</v>
      </c>
      <c r="C119" s="127">
        <v>39.026634269547436</v>
      </c>
      <c r="D119">
        <v>389.38515088876443</v>
      </c>
      <c r="E119">
        <v>0</v>
      </c>
      <c r="F119">
        <v>72.868515790100531</v>
      </c>
      <c r="H119">
        <v>0</v>
      </c>
      <c r="I119" s="110">
        <f t="shared" si="6"/>
        <v>0.50128030094841247</v>
      </c>
      <c r="J119" s="159">
        <f>Tabla2[[#This Row],[Hídrica]]*$S$21</f>
        <v>38.947139781046076</v>
      </c>
      <c r="K119" s="157">
        <f>Tabla2[[#This Row],[Térmica]]*$S$21</f>
        <v>388.59200092901807</v>
      </c>
      <c r="L119" s="157">
        <f>Tabla2[[#This Row],[Eólica]]*$S$21</f>
        <v>0</v>
      </c>
      <c r="M119" s="157">
        <f>Tabla2[[#This Row],[Solar]]*$S$21</f>
        <v>72.720087787045514</v>
      </c>
      <c r="N119" s="157">
        <f>Tabla2[[#This Row],[Termosolar]]*$S$21</f>
        <v>0</v>
      </c>
      <c r="O119" s="157">
        <f>Tabla2[[#This Row],[Geotérmica]]*$S$21</f>
        <v>0</v>
      </c>
      <c r="P119" s="160">
        <f t="shared" si="7"/>
        <v>0.50025922849710969</v>
      </c>
    </row>
    <row r="120" spans="1:16" x14ac:dyDescent="0.3">
      <c r="A120" s="30">
        <v>45536</v>
      </c>
      <c r="B120" t="s">
        <v>34</v>
      </c>
      <c r="C120" s="127">
        <v>88.518241142271194</v>
      </c>
      <c r="D120">
        <v>99.419438970074665</v>
      </c>
      <c r="E120">
        <v>19.962340000000026</v>
      </c>
      <c r="F120">
        <v>139.19962666094202</v>
      </c>
      <c r="H120">
        <v>0</v>
      </c>
      <c r="I120" s="110">
        <f t="shared" si="6"/>
        <v>0.34709964677328786</v>
      </c>
      <c r="J120" s="159">
        <f>Tabla2[[#This Row],[Hídrica]]*$S$21</f>
        <v>88.337935757644786</v>
      </c>
      <c r="K120" s="157">
        <f>Tabla2[[#This Row],[Térmica]]*$S$21</f>
        <v>99.216928617953798</v>
      </c>
      <c r="L120" s="157">
        <f>Tabla2[[#This Row],[Eólica]]*$S$21</f>
        <v>19.921678127991541</v>
      </c>
      <c r="M120" s="157">
        <f>Tabla2[[#This Row],[Solar]]*$S$21</f>
        <v>138.91608688539887</v>
      </c>
      <c r="N120" s="157">
        <f>Tabla2[[#This Row],[Termosolar]]*$S$21</f>
        <v>0</v>
      </c>
      <c r="O120" s="157">
        <f>Tabla2[[#This Row],[Geotérmica]]*$S$21</f>
        <v>0</v>
      </c>
      <c r="P120" s="160">
        <f t="shared" si="7"/>
        <v>0.34639262938898902</v>
      </c>
    </row>
    <row r="121" spans="1:16" x14ac:dyDescent="0.3">
      <c r="A121" s="30">
        <v>45536</v>
      </c>
      <c r="B121" t="s">
        <v>35</v>
      </c>
      <c r="C121" s="127">
        <v>195.68494547937894</v>
      </c>
      <c r="D121">
        <v>22.745369999999955</v>
      </c>
      <c r="E121">
        <v>31.817546296409656</v>
      </c>
      <c r="F121">
        <v>66.088237071332699</v>
      </c>
      <c r="H121">
        <v>0</v>
      </c>
      <c r="I121" s="110">
        <f t="shared" si="6"/>
        <v>0.31633609884712127</v>
      </c>
      <c r="J121" s="159">
        <f>Tabla2[[#This Row],[Hídrica]]*$S$21</f>
        <v>195.28634911206581</v>
      </c>
      <c r="K121" s="157">
        <f>Tabla2[[#This Row],[Térmica]]*$S$21</f>
        <v>22.699039293092568</v>
      </c>
      <c r="L121" s="157">
        <f>Tabla2[[#This Row],[Eólica]]*$S$21</f>
        <v>31.752736209259119</v>
      </c>
      <c r="M121" s="157">
        <f>Tabla2[[#This Row],[Solar]]*$S$21</f>
        <v>65.953620015563644</v>
      </c>
      <c r="N121" s="157">
        <f>Tabla2[[#This Row],[Termosolar]]*$S$21</f>
        <v>0</v>
      </c>
      <c r="O121" s="157">
        <f>Tabla2[[#This Row],[Geotérmica]]*$S$21</f>
        <v>0</v>
      </c>
      <c r="P121" s="160">
        <f t="shared" si="7"/>
        <v>0.31569174462998112</v>
      </c>
    </row>
    <row r="122" spans="1:16" x14ac:dyDescent="0.3">
      <c r="A122" s="30">
        <v>45536</v>
      </c>
      <c r="B122" t="s">
        <v>36</v>
      </c>
      <c r="C122" s="127">
        <v>606.15088041175829</v>
      </c>
      <c r="D122">
        <v>15.180360455857913</v>
      </c>
      <c r="E122">
        <v>0</v>
      </c>
      <c r="F122">
        <v>81.743649660935375</v>
      </c>
      <c r="H122">
        <v>0</v>
      </c>
      <c r="I122" s="110">
        <f t="shared" si="6"/>
        <v>0.70307489052855154</v>
      </c>
      <c r="J122" s="159">
        <f>Tabla2[[#This Row],[Hídrica]]*$S$21</f>
        <v>604.91619402142862</v>
      </c>
      <c r="K122" s="157">
        <f>Tabla2[[#This Row],[Térmica]]*$S$21</f>
        <v>15.14943913732017</v>
      </c>
      <c r="L122" s="157">
        <f>Tabla2[[#This Row],[Eólica]]*$S$21</f>
        <v>0</v>
      </c>
      <c r="M122" s="157">
        <f>Tabla2[[#This Row],[Solar]]*$S$21</f>
        <v>81.577143639095283</v>
      </c>
      <c r="N122" s="157">
        <f>Tabla2[[#This Row],[Termosolar]]*$S$21</f>
        <v>0</v>
      </c>
      <c r="O122" s="157">
        <f>Tabla2[[#This Row],[Geotérmica]]*$S$21</f>
        <v>0</v>
      </c>
      <c r="P122" s="160">
        <f t="shared" si="7"/>
        <v>0.70164277679784415</v>
      </c>
    </row>
    <row r="123" spans="1:16" x14ac:dyDescent="0.3">
      <c r="A123" s="30">
        <v>45536</v>
      </c>
      <c r="B123" t="s">
        <v>37</v>
      </c>
      <c r="C123" s="127">
        <v>15.194279999999958</v>
      </c>
      <c r="D123">
        <v>33.262940369843903</v>
      </c>
      <c r="E123">
        <v>0</v>
      </c>
      <c r="F123">
        <v>27.047666893389547</v>
      </c>
      <c r="H123">
        <v>0</v>
      </c>
      <c r="I123" s="110">
        <f t="shared" si="6"/>
        <v>7.55048872632334E-2</v>
      </c>
      <c r="J123" s="159">
        <f>Tabla2[[#This Row],[Hídrica]]*$S$21</f>
        <v>15.163330328337164</v>
      </c>
      <c r="K123" s="157">
        <f>Tabla2[[#This Row],[Térmica]]*$S$21</f>
        <v>33.195186117389312</v>
      </c>
      <c r="L123" s="157">
        <f>Tabla2[[#This Row],[Eólica]]*$S$21</f>
        <v>0</v>
      </c>
      <c r="M123" s="157">
        <f>Tabla2[[#This Row],[Solar]]*$S$21</f>
        <v>26.992572712579726</v>
      </c>
      <c r="N123" s="157">
        <f>Tabla2[[#This Row],[Termosolar]]*$S$21</f>
        <v>0</v>
      </c>
      <c r="O123" s="157">
        <f>Tabla2[[#This Row],[Geotérmica]]*$S$21</f>
        <v>0</v>
      </c>
      <c r="P123" s="160">
        <f t="shared" si="7"/>
        <v>7.5351089158306211E-2</v>
      </c>
    </row>
    <row r="124" spans="1:16" x14ac:dyDescent="0.3">
      <c r="A124" s="30">
        <v>45536</v>
      </c>
      <c r="B124" t="s">
        <v>38</v>
      </c>
      <c r="C124" s="127">
        <v>1015.7194460132365</v>
      </c>
      <c r="D124">
        <v>165.46371244705159</v>
      </c>
      <c r="E124">
        <v>118.23107659874206</v>
      </c>
      <c r="F124">
        <v>12.806369888460258</v>
      </c>
      <c r="H124">
        <v>0</v>
      </c>
      <c r="I124" s="110">
        <f t="shared" si="6"/>
        <v>1.3122206049474903</v>
      </c>
      <c r="J124" s="159">
        <f>Tabla2[[#This Row],[Hídrica]]*$S$21</f>
        <v>1013.6504974776281</v>
      </c>
      <c r="K124" s="157">
        <f>Tabla2[[#This Row],[Térmica]]*$S$21</f>
        <v>165.12667458988801</v>
      </c>
      <c r="L124" s="157">
        <f>Tabla2[[#This Row],[Eólica]]*$S$21</f>
        <v>117.99024827380204</v>
      </c>
      <c r="M124" s="157">
        <f>Tabla2[[#This Row],[Solar]]*$S$21</f>
        <v>12.780284220482562</v>
      </c>
      <c r="N124" s="157">
        <f>Tabla2[[#This Row],[Termosolar]]*$S$21</f>
        <v>0</v>
      </c>
      <c r="O124" s="157">
        <f>Tabla2[[#This Row],[Geotérmica]]*$S$21</f>
        <v>0</v>
      </c>
      <c r="P124" s="160">
        <f t="shared" si="7"/>
        <v>1.3095477045618007</v>
      </c>
    </row>
    <row r="125" spans="1:16" x14ac:dyDescent="0.3">
      <c r="A125" s="30">
        <v>45536</v>
      </c>
      <c r="B125" t="s">
        <v>39</v>
      </c>
      <c r="C125" s="127">
        <v>28.494328102823417</v>
      </c>
      <c r="D125">
        <v>32.580675021806158</v>
      </c>
      <c r="E125">
        <v>176.44098000000028</v>
      </c>
      <c r="F125">
        <v>1.765427539128501</v>
      </c>
      <c r="H125">
        <v>0</v>
      </c>
      <c r="I125" s="110">
        <f t="shared" si="6"/>
        <v>0.23928141066375835</v>
      </c>
      <c r="J125" s="159">
        <f>Tabla2[[#This Row],[Hídrica]]*$S$21</f>
        <v>28.436287175643301</v>
      </c>
      <c r="K125" s="157">
        <f>Tabla2[[#This Row],[Térmica]]*$S$21</f>
        <v>32.514310495518828</v>
      </c>
      <c r="L125" s="157">
        <f>Tabla2[[#This Row],[Eólica]]*$S$21</f>
        <v>176.08158222670258</v>
      </c>
      <c r="M125" s="157">
        <f>Tabla2[[#This Row],[Solar]]*$S$21</f>
        <v>1.7618314883330384</v>
      </c>
      <c r="N125" s="157">
        <f>Tabla2[[#This Row],[Termosolar]]*$S$21</f>
        <v>0</v>
      </c>
      <c r="O125" s="157">
        <f>Tabla2[[#This Row],[Geotérmica]]*$S$21</f>
        <v>0</v>
      </c>
      <c r="P125" s="160">
        <f t="shared" si="7"/>
        <v>0.23879401138619771</v>
      </c>
    </row>
    <row r="126" spans="1:16" x14ac:dyDescent="0.3">
      <c r="A126" s="30">
        <v>45536</v>
      </c>
      <c r="B126" t="s">
        <v>40</v>
      </c>
      <c r="C126" s="127">
        <v>62.5494375715502</v>
      </c>
      <c r="D126">
        <v>12.460239535570595</v>
      </c>
      <c r="E126">
        <v>0</v>
      </c>
      <c r="F126">
        <v>0</v>
      </c>
      <c r="H126">
        <v>0</v>
      </c>
      <c r="I126" s="110">
        <f t="shared" si="6"/>
        <v>7.5009677107120795E-2</v>
      </c>
      <c r="J126" s="159">
        <f>Tabla2[[#This Row],[Hídrica]]*$S$21</f>
        <v>62.422028799595758</v>
      </c>
      <c r="K126" s="157">
        <f>Tabla2[[#This Row],[Térmica]]*$S$21</f>
        <v>12.434858910594244</v>
      </c>
      <c r="L126" s="157">
        <f>Tabla2[[#This Row],[Eólica]]*$S$21</f>
        <v>0</v>
      </c>
      <c r="M126" s="157">
        <f>Tabla2[[#This Row],[Solar]]*$S$21</f>
        <v>0</v>
      </c>
      <c r="N126" s="157">
        <f>Tabla2[[#This Row],[Termosolar]]*$S$21</f>
        <v>0</v>
      </c>
      <c r="O126" s="157">
        <f>Tabla2[[#This Row],[Geotérmica]]*$S$21</f>
        <v>0</v>
      </c>
      <c r="P126" s="160">
        <f t="shared" si="7"/>
        <v>7.4856887710190001E-2</v>
      </c>
    </row>
    <row r="127" spans="1:16" x14ac:dyDescent="0.3">
      <c r="A127" s="30">
        <v>45536</v>
      </c>
      <c r="B127" t="s">
        <v>41</v>
      </c>
      <c r="C127" s="127">
        <v>89.996894888254161</v>
      </c>
      <c r="D127">
        <v>0.92266597312650001</v>
      </c>
      <c r="E127">
        <v>75.52612000000012</v>
      </c>
      <c r="F127">
        <v>0</v>
      </c>
      <c r="H127">
        <v>0</v>
      </c>
      <c r="I127" s="110">
        <f t="shared" si="6"/>
        <v>0.16644568086138076</v>
      </c>
      <c r="J127" s="159">
        <f>Tabla2[[#This Row],[Hídrica]]*$S$21</f>
        <v>89.813577590727562</v>
      </c>
      <c r="K127" s="157">
        <f>Tabla2[[#This Row],[Térmica]]*$S$21</f>
        <v>0.92078656792120583</v>
      </c>
      <c r="L127" s="157">
        <f>Tabla2[[#This Row],[Eólica]]*$S$21</f>
        <v>75.372278645492713</v>
      </c>
      <c r="M127" s="157">
        <f>Tabla2[[#This Row],[Solar]]*$S$21</f>
        <v>0</v>
      </c>
      <c r="N127" s="157">
        <f>Tabla2[[#This Row],[Termosolar]]*$S$21</f>
        <v>0</v>
      </c>
      <c r="O127" s="157">
        <f>Tabla2[[#This Row],[Geotérmica]]*$S$21</f>
        <v>0</v>
      </c>
      <c r="P127" s="160">
        <f t="shared" si="7"/>
        <v>0.16610664280414147</v>
      </c>
    </row>
    <row r="128" spans="1:16" x14ac:dyDescent="0.3">
      <c r="A128" s="30">
        <v>45566</v>
      </c>
      <c r="B128" t="s">
        <v>28</v>
      </c>
      <c r="C128" s="127">
        <v>3.985991831669303</v>
      </c>
      <c r="D128">
        <v>5.3089999999999998E-2</v>
      </c>
      <c r="E128">
        <v>0</v>
      </c>
      <c r="F128">
        <v>17.836562882795636</v>
      </c>
      <c r="H128">
        <v>0</v>
      </c>
      <c r="I128" s="110">
        <f t="shared" si="6"/>
        <v>2.1875644714464938E-2</v>
      </c>
      <c r="J128" s="159">
        <f>Tabla2[[#This Row],[Hídrica]]*$S$21</f>
        <v>3.9778726487635816</v>
      </c>
      <c r="K128" s="157">
        <f>Tabla2[[#This Row],[Térmica]]*$S$21</f>
        <v>5.2981859432064057E-2</v>
      </c>
      <c r="L128" s="157">
        <f>Tabla2[[#This Row],[Eólica]]*$S$21</f>
        <v>0</v>
      </c>
      <c r="M128" s="157">
        <f>Tabla2[[#This Row],[Solar]]*$S$21</f>
        <v>17.800231068138061</v>
      </c>
      <c r="N128" s="157">
        <f>Tabla2[[#This Row],[Termosolar]]*$S$21</f>
        <v>0</v>
      </c>
      <c r="O128" s="157">
        <f>Tabla2[[#This Row],[Geotérmica]]*$S$21</f>
        <v>0</v>
      </c>
      <c r="P128" s="160">
        <f t="shared" si="7"/>
        <v>2.1831085576333707E-2</v>
      </c>
    </row>
    <row r="129" spans="1:16" x14ac:dyDescent="0.3">
      <c r="A129" s="30">
        <v>45566</v>
      </c>
      <c r="B129" t="s">
        <v>29</v>
      </c>
      <c r="C129" s="127">
        <v>2.9967556796700014</v>
      </c>
      <c r="D129">
        <v>1.5540000000000002E-2</v>
      </c>
      <c r="E129">
        <v>0</v>
      </c>
      <c r="F129">
        <v>67.146724854479544</v>
      </c>
      <c r="H129">
        <v>0</v>
      </c>
      <c r="I129" s="110">
        <f t="shared" si="6"/>
        <v>7.0159020534149547E-2</v>
      </c>
      <c r="J129" s="159">
        <f>Tabla2[[#This Row],[Hídrica]]*$S$21</f>
        <v>2.9906515007066417</v>
      </c>
      <c r="K129" s="157">
        <f>Tabla2[[#This Row],[Térmica]]*$S$21</f>
        <v>1.550834612119562E-2</v>
      </c>
      <c r="L129" s="157">
        <f>Tabla2[[#This Row],[Eólica]]*$S$21</f>
        <v>0</v>
      </c>
      <c r="M129" s="157">
        <f>Tabla2[[#This Row],[Solar]]*$S$21</f>
        <v>67.009951734102785</v>
      </c>
      <c r="N129" s="157">
        <f>Tabla2[[#This Row],[Termosolar]]*$S$21</f>
        <v>0</v>
      </c>
      <c r="O129" s="157">
        <f>Tabla2[[#This Row],[Geotérmica]]*$S$21</f>
        <v>0</v>
      </c>
      <c r="P129" s="160">
        <f t="shared" si="7"/>
        <v>7.0016111580930629E-2</v>
      </c>
    </row>
    <row r="130" spans="1:16" x14ac:dyDescent="0.3">
      <c r="A130" s="30">
        <v>45566</v>
      </c>
      <c r="B130" t="s">
        <v>30</v>
      </c>
      <c r="C130" s="127">
        <v>0</v>
      </c>
      <c r="D130">
        <v>732.559234558718</v>
      </c>
      <c r="E130">
        <v>210.93438999999987</v>
      </c>
      <c r="F130">
        <v>524.17801377889407</v>
      </c>
      <c r="G130">
        <v>0</v>
      </c>
      <c r="H130">
        <v>16.980399999999999</v>
      </c>
      <c r="I130" s="110">
        <f t="shared" ref="I130:I161" si="8">+SUM(C130:H130)/1000</f>
        <v>1.4846520383376118</v>
      </c>
      <c r="J130" s="159">
        <f>Tabla2[[#This Row],[Hídrica]]*$S$21</f>
        <v>0</v>
      </c>
      <c r="K130" s="157">
        <f>Tabla2[[#This Row],[Térmica]]*$S$21</f>
        <v>731.06706330854092</v>
      </c>
      <c r="L130" s="157">
        <f>Tabla2[[#This Row],[Eólica]]*$S$21</f>
        <v>210.5047315948045</v>
      </c>
      <c r="M130" s="157">
        <f>Tabla2[[#This Row],[Solar]]*$S$21</f>
        <v>523.11030030913355</v>
      </c>
      <c r="N130" s="157">
        <f>Tabla2[[#This Row],[Termosolar]]*$S$21</f>
        <v>0</v>
      </c>
      <c r="O130" s="157">
        <f>Tabla2[[#This Row],[Geotérmica]]*$S$21</f>
        <v>16.945812128465256</v>
      </c>
      <c r="P130" s="160">
        <f t="shared" ref="P130:P161" si="9">SUM(J130:O130)/1000</f>
        <v>1.4816279073409442</v>
      </c>
    </row>
    <row r="131" spans="1:16" x14ac:dyDescent="0.3">
      <c r="A131" s="30">
        <v>45566</v>
      </c>
      <c r="B131" t="s">
        <v>31</v>
      </c>
      <c r="C131" s="127">
        <v>0.86029400000000011</v>
      </c>
      <c r="D131">
        <v>271.12941000000006</v>
      </c>
      <c r="E131">
        <v>176.60532999999936</v>
      </c>
      <c r="F131">
        <v>375.40727732235342</v>
      </c>
      <c r="H131">
        <v>0</v>
      </c>
      <c r="I131" s="110">
        <f t="shared" si="8"/>
        <v>0.8240023113223528</v>
      </c>
      <c r="J131" s="159">
        <f>Tabla2[[#This Row],[Hídrica]]*$S$21</f>
        <v>0.85854164208416128</v>
      </c>
      <c r="K131" s="157">
        <f>Tabla2[[#This Row],[Térmica]]*$S$21</f>
        <v>270.57713860460473</v>
      </c>
      <c r="L131" s="157">
        <f>Tabla2[[#This Row],[Eólica]]*$S$21</f>
        <v>176.24559745739785</v>
      </c>
      <c r="M131" s="157">
        <f>Tabla2[[#This Row],[Solar]]*$S$21</f>
        <v>374.64259930056164</v>
      </c>
      <c r="N131" s="157">
        <f>Tabla2[[#This Row],[Termosolar]]*$S$21</f>
        <v>0</v>
      </c>
      <c r="O131" s="157">
        <f>Tabla2[[#This Row],[Geotérmica]]*$S$21</f>
        <v>0</v>
      </c>
      <c r="P131" s="160">
        <f t="shared" si="9"/>
        <v>0.82232387700464837</v>
      </c>
    </row>
    <row r="132" spans="1:16" x14ac:dyDescent="0.3">
      <c r="A132" s="30">
        <v>45566</v>
      </c>
      <c r="B132" t="s">
        <v>32</v>
      </c>
      <c r="C132" s="127">
        <v>4.7028058173788052</v>
      </c>
      <c r="D132">
        <v>3.043023005588001</v>
      </c>
      <c r="E132">
        <v>91.661269999999902</v>
      </c>
      <c r="F132">
        <v>83.878867375712886</v>
      </c>
      <c r="H132">
        <v>0</v>
      </c>
      <c r="I132" s="110">
        <f t="shared" si="8"/>
        <v>0.1832859661986796</v>
      </c>
      <c r="J132" s="159">
        <f>Tabla2[[#This Row],[Hídrica]]*$S$21</f>
        <v>4.6932265351790727</v>
      </c>
      <c r="K132" s="157">
        <f>Tabla2[[#This Row],[Térmica]]*$S$21</f>
        <v>3.0368245833603416</v>
      </c>
      <c r="L132" s="157">
        <f>Tabla2[[#This Row],[Eólica]]*$S$21</f>
        <v>91.474562488311634</v>
      </c>
      <c r="M132" s="157">
        <f>Tabla2[[#This Row],[Solar]]*$S$21</f>
        <v>83.708012066693612</v>
      </c>
      <c r="N132" s="157">
        <f>Tabla2[[#This Row],[Termosolar]]*$S$21</f>
        <v>0</v>
      </c>
      <c r="O132" s="157">
        <f>Tabla2[[#This Row],[Geotérmica]]*$S$21</f>
        <v>0</v>
      </c>
      <c r="P132" s="160">
        <f t="shared" si="9"/>
        <v>0.18291262567354466</v>
      </c>
    </row>
    <row r="133" spans="1:16" x14ac:dyDescent="0.3">
      <c r="A133" s="30">
        <v>45566</v>
      </c>
      <c r="B133" t="s">
        <v>33</v>
      </c>
      <c r="C133" s="127">
        <v>70.796964970122303</v>
      </c>
      <c r="D133">
        <v>354.36387753816518</v>
      </c>
      <c r="E133">
        <v>0</v>
      </c>
      <c r="F133">
        <v>85.498277902016127</v>
      </c>
      <c r="H133">
        <v>0</v>
      </c>
      <c r="I133" s="110">
        <f t="shared" si="8"/>
        <v>0.51065912041030359</v>
      </c>
      <c r="J133" s="159">
        <f>Tabla2[[#This Row],[Hídrica]]*$S$21</f>
        <v>70.652756569293331</v>
      </c>
      <c r="K133" s="157">
        <f>Tabla2[[#This Row],[Térmica]]*$S$21</f>
        <v>353.64206343055622</v>
      </c>
      <c r="L133" s="157">
        <f>Tabla2[[#This Row],[Eólica]]*$S$21</f>
        <v>0</v>
      </c>
      <c r="M133" s="157">
        <f>Tabla2[[#This Row],[Solar]]*$S$21</f>
        <v>85.324123968509454</v>
      </c>
      <c r="N133" s="157">
        <f>Tabla2[[#This Row],[Termosolar]]*$S$21</f>
        <v>0</v>
      </c>
      <c r="O133" s="157">
        <f>Tabla2[[#This Row],[Geotérmica]]*$S$21</f>
        <v>0</v>
      </c>
      <c r="P133" s="160">
        <f t="shared" si="9"/>
        <v>0.50961894396835905</v>
      </c>
    </row>
    <row r="134" spans="1:16" x14ac:dyDescent="0.3">
      <c r="A134" s="30">
        <v>45566</v>
      </c>
      <c r="B134" t="s">
        <v>34</v>
      </c>
      <c r="C134" s="127">
        <v>121.307055707668</v>
      </c>
      <c r="D134">
        <v>11.587130739952974</v>
      </c>
      <c r="E134">
        <v>11.499820000000003</v>
      </c>
      <c r="F134">
        <v>171.90505176661668</v>
      </c>
      <c r="H134">
        <v>0</v>
      </c>
      <c r="I134" s="110">
        <f t="shared" si="8"/>
        <v>0.31629905821423765</v>
      </c>
      <c r="J134" s="159">
        <f>Tabla2[[#This Row],[Hídrica]]*$S$21</f>
        <v>121.05996183125315</v>
      </c>
      <c r="K134" s="157">
        <f>Tabla2[[#This Row],[Térmica]]*$S$21</f>
        <v>11.563528575723051</v>
      </c>
      <c r="L134" s="157">
        <f>Tabla2[[#This Row],[Eólica]]*$S$21</f>
        <v>11.476395681560351</v>
      </c>
      <c r="M134" s="157">
        <f>Tabla2[[#This Row],[Solar]]*$S$21</f>
        <v>171.5548933577054</v>
      </c>
      <c r="N134" s="157">
        <f>Tabla2[[#This Row],[Termosolar]]*$S$21</f>
        <v>0</v>
      </c>
      <c r="O134" s="157">
        <f>Tabla2[[#This Row],[Geotérmica]]*$S$21</f>
        <v>0</v>
      </c>
      <c r="P134" s="160">
        <f t="shared" si="9"/>
        <v>0.31565477944624193</v>
      </c>
    </row>
    <row r="135" spans="1:16" x14ac:dyDescent="0.3">
      <c r="A135" s="30">
        <v>45566</v>
      </c>
      <c r="B135" t="s">
        <v>35</v>
      </c>
      <c r="C135" s="127">
        <v>361.88052939842214</v>
      </c>
      <c r="D135">
        <v>17.374803978828421</v>
      </c>
      <c r="E135">
        <v>20.402886454309904</v>
      </c>
      <c r="F135">
        <v>85.41191852563631</v>
      </c>
      <c r="H135">
        <v>0</v>
      </c>
      <c r="I135" s="110">
        <f t="shared" si="8"/>
        <v>0.48507013835719681</v>
      </c>
      <c r="J135" s="159">
        <f>Tabla2[[#This Row],[Hídrica]]*$S$21</f>
        <v>361.14340440361889</v>
      </c>
      <c r="K135" s="157">
        <f>Tabla2[[#This Row],[Térmica]]*$S$21</f>
        <v>17.339412734337063</v>
      </c>
      <c r="L135" s="157">
        <f>Tabla2[[#This Row],[Eólica]]*$S$21</f>
        <v>20.361327220391999</v>
      </c>
      <c r="M135" s="157">
        <f>Tabla2[[#This Row],[Solar]]*$S$21</f>
        <v>85.237940500059722</v>
      </c>
      <c r="N135" s="157">
        <f>Tabla2[[#This Row],[Termosolar]]*$S$21</f>
        <v>0</v>
      </c>
      <c r="O135" s="157">
        <f>Tabla2[[#This Row],[Geotérmica]]*$S$21</f>
        <v>0</v>
      </c>
      <c r="P135" s="160">
        <f t="shared" si="9"/>
        <v>0.4840820848584077</v>
      </c>
    </row>
    <row r="136" spans="1:16" x14ac:dyDescent="0.3">
      <c r="A136" s="30">
        <v>45566</v>
      </c>
      <c r="B136" t="s">
        <v>36</v>
      </c>
      <c r="C136" s="127">
        <v>808.18135919524468</v>
      </c>
      <c r="D136">
        <v>13.705433284477762</v>
      </c>
      <c r="E136">
        <v>0</v>
      </c>
      <c r="F136">
        <v>82.128711321672768</v>
      </c>
      <c r="H136">
        <v>0</v>
      </c>
      <c r="I136" s="110">
        <f t="shared" si="8"/>
        <v>0.90401550380139517</v>
      </c>
      <c r="J136" s="159">
        <f>Tabla2[[#This Row],[Hídrica]]*$S$21</f>
        <v>806.53515103591872</v>
      </c>
      <c r="K136" s="157">
        <f>Tabla2[[#This Row],[Térmica]]*$S$21</f>
        <v>13.677516288071816</v>
      </c>
      <c r="L136" s="157">
        <f>Tabla2[[#This Row],[Eólica]]*$S$21</f>
        <v>0</v>
      </c>
      <c r="M136" s="157">
        <f>Tabla2[[#This Row],[Solar]]*$S$21</f>
        <v>81.961420956515994</v>
      </c>
      <c r="N136" s="157">
        <f>Tabla2[[#This Row],[Termosolar]]*$S$21</f>
        <v>0</v>
      </c>
      <c r="O136" s="157">
        <f>Tabla2[[#This Row],[Geotérmica]]*$S$21</f>
        <v>0</v>
      </c>
      <c r="P136" s="160">
        <f t="shared" si="9"/>
        <v>0.9021740882805066</v>
      </c>
    </row>
    <row r="137" spans="1:16" x14ac:dyDescent="0.3">
      <c r="A137" s="30">
        <v>45566</v>
      </c>
      <c r="B137" t="s">
        <v>37</v>
      </c>
      <c r="C137" s="127">
        <v>16.755826999999982</v>
      </c>
      <c r="D137">
        <v>34.88619395874133</v>
      </c>
      <c r="E137">
        <v>0</v>
      </c>
      <c r="F137">
        <v>35.632505365270127</v>
      </c>
      <c r="H137">
        <v>0</v>
      </c>
      <c r="I137" s="110">
        <f t="shared" si="8"/>
        <v>8.7274526324011448E-2</v>
      </c>
      <c r="J137" s="159">
        <f>Tabla2[[#This Row],[Hídrica]]*$S$21</f>
        <v>16.721696567752545</v>
      </c>
      <c r="K137" s="157">
        <f>Tabla2[[#This Row],[Térmica]]*$S$21</f>
        <v>34.81513325375316</v>
      </c>
      <c r="L137" s="157">
        <f>Tabla2[[#This Row],[Eólica]]*$S$21</f>
        <v>0</v>
      </c>
      <c r="M137" s="157">
        <f>Tabla2[[#This Row],[Solar]]*$S$21</f>
        <v>35.559924476831988</v>
      </c>
      <c r="N137" s="157">
        <f>Tabla2[[#This Row],[Termosolar]]*$S$21</f>
        <v>0</v>
      </c>
      <c r="O137" s="157">
        <f>Tabla2[[#This Row],[Geotérmica]]*$S$21</f>
        <v>0</v>
      </c>
      <c r="P137" s="160">
        <f t="shared" si="9"/>
        <v>8.7096754298337686E-2</v>
      </c>
    </row>
    <row r="138" spans="1:16" x14ac:dyDescent="0.3">
      <c r="A138" s="30">
        <v>45566</v>
      </c>
      <c r="B138" t="s">
        <v>38</v>
      </c>
      <c r="C138" s="127">
        <v>1226.3266173017878</v>
      </c>
      <c r="D138">
        <v>119.53761617547285</v>
      </c>
      <c r="E138">
        <v>122.21929153376456</v>
      </c>
      <c r="F138">
        <v>22.50708472726944</v>
      </c>
      <c r="H138">
        <v>0</v>
      </c>
      <c r="I138" s="110">
        <f t="shared" si="8"/>
        <v>1.4905906097382944</v>
      </c>
      <c r="J138" s="159">
        <f>Tabla2[[#This Row],[Hídrica]]*$S$21</f>
        <v>1223.8286768823118</v>
      </c>
      <c r="K138" s="157">
        <f>Tabla2[[#This Row],[Térmica]]*$S$21</f>
        <v>119.29412652199905</v>
      </c>
      <c r="L138" s="157">
        <f>Tabla2[[#This Row],[Eólica]]*$S$21</f>
        <v>121.97033949761482</v>
      </c>
      <c r="M138" s="157">
        <f>Tabla2[[#This Row],[Solar]]*$S$21</f>
        <v>22.461239390577234</v>
      </c>
      <c r="N138" s="157">
        <f>Tabla2[[#This Row],[Termosolar]]*$S$21</f>
        <v>0</v>
      </c>
      <c r="O138" s="157">
        <f>Tabla2[[#This Row],[Geotérmica]]*$S$21</f>
        <v>0</v>
      </c>
      <c r="P138" s="160">
        <f t="shared" si="9"/>
        <v>1.4875543822925028</v>
      </c>
    </row>
    <row r="139" spans="1:16" x14ac:dyDescent="0.3">
      <c r="A139" s="30">
        <v>45566</v>
      </c>
      <c r="B139" t="s">
        <v>39</v>
      </c>
      <c r="C139" s="127">
        <v>35.451875639117397</v>
      </c>
      <c r="D139">
        <v>31.409463577904624</v>
      </c>
      <c r="E139">
        <v>186.82633999999953</v>
      </c>
      <c r="F139">
        <v>2.983045710333704</v>
      </c>
      <c r="H139">
        <v>0</v>
      </c>
      <c r="I139" s="110">
        <f t="shared" si="8"/>
        <v>0.25667072492735526</v>
      </c>
      <c r="J139" s="159">
        <f>Tabla2[[#This Row],[Hídrica]]*$S$21</f>
        <v>35.379662680631647</v>
      </c>
      <c r="K139" s="157">
        <f>Tabla2[[#This Row],[Térmica]]*$S$21</f>
        <v>31.345484726334121</v>
      </c>
      <c r="L139" s="157">
        <f>Tabla2[[#This Row],[Eólica]]*$S$21</f>
        <v>186.44578798430931</v>
      </c>
      <c r="M139" s="157">
        <f>Tabla2[[#This Row],[Solar]]*$S$21</f>
        <v>2.9769694576063661</v>
      </c>
      <c r="N139" s="157">
        <f>Tabla2[[#This Row],[Termosolar]]*$S$21</f>
        <v>0</v>
      </c>
      <c r="O139" s="157">
        <f>Tabla2[[#This Row],[Geotérmica]]*$S$21</f>
        <v>0</v>
      </c>
      <c r="P139" s="160">
        <f t="shared" si="9"/>
        <v>0.25614790484888139</v>
      </c>
    </row>
    <row r="140" spans="1:16" x14ac:dyDescent="0.3">
      <c r="A140" s="30">
        <v>45566</v>
      </c>
      <c r="B140" t="s">
        <v>40</v>
      </c>
      <c r="C140" s="127">
        <v>76.632666499908765</v>
      </c>
      <c r="D140">
        <v>11.752911806700391</v>
      </c>
      <c r="E140">
        <v>0</v>
      </c>
      <c r="F140">
        <v>0.5054613113281996</v>
      </c>
      <c r="H140">
        <v>0</v>
      </c>
      <c r="I140" s="110">
        <f t="shared" si="8"/>
        <v>8.8891039617937373E-2</v>
      </c>
      <c r="J140" s="159">
        <f>Tabla2[[#This Row],[Hídrica]]*$S$21</f>
        <v>76.476571188593155</v>
      </c>
      <c r="K140" s="157">
        <f>Tabla2[[#This Row],[Térmica]]*$S$21</f>
        <v>11.728971958185085</v>
      </c>
      <c r="L140" s="157">
        <f>Tabla2[[#This Row],[Eólica]]*$S$21</f>
        <v>0</v>
      </c>
      <c r="M140" s="157">
        <f>Tabla2[[#This Row],[Solar]]*$S$21</f>
        <v>0.50443172245502799</v>
      </c>
      <c r="N140" s="157">
        <f>Tabla2[[#This Row],[Termosolar]]*$S$21</f>
        <v>0</v>
      </c>
      <c r="O140" s="157">
        <f>Tabla2[[#This Row],[Geotérmica]]*$S$21</f>
        <v>0</v>
      </c>
      <c r="P140" s="160">
        <f t="shared" si="9"/>
        <v>8.8709974869233266E-2</v>
      </c>
    </row>
    <row r="141" spans="1:16" x14ac:dyDescent="0.3">
      <c r="A141" s="30">
        <v>45566</v>
      </c>
      <c r="B141" t="s">
        <v>41</v>
      </c>
      <c r="C141" s="127">
        <v>92.556224146781474</v>
      </c>
      <c r="D141">
        <v>1.7298773660392996</v>
      </c>
      <c r="E141">
        <v>52.888339999999978</v>
      </c>
      <c r="F141">
        <v>0</v>
      </c>
      <c r="H141">
        <v>0</v>
      </c>
      <c r="I141" s="110">
        <f t="shared" si="8"/>
        <v>0.14717444151282075</v>
      </c>
      <c r="J141" s="159">
        <f>Tabla2[[#This Row],[Hídrica]]*$S$21</f>
        <v>92.36769367691447</v>
      </c>
      <c r="K141" s="157">
        <f>Tabla2[[#This Row],[Térmica]]*$S$21</f>
        <v>1.726353728427263</v>
      </c>
      <c r="L141" s="157">
        <f>Tabla2[[#This Row],[Eólica]]*$S$21</f>
        <v>52.780610199194001</v>
      </c>
      <c r="M141" s="157">
        <f>Tabla2[[#This Row],[Solar]]*$S$21</f>
        <v>0</v>
      </c>
      <c r="N141" s="157">
        <f>Tabla2[[#This Row],[Termosolar]]*$S$21</f>
        <v>0</v>
      </c>
      <c r="O141" s="157">
        <f>Tabla2[[#This Row],[Geotérmica]]*$S$21</f>
        <v>0</v>
      </c>
      <c r="P141" s="160">
        <f t="shared" si="9"/>
        <v>0.14687465760453575</v>
      </c>
    </row>
    <row r="142" spans="1:16" x14ac:dyDescent="0.3">
      <c r="A142" s="30">
        <v>45597</v>
      </c>
      <c r="B142" t="s">
        <v>28</v>
      </c>
      <c r="C142" s="127">
        <v>1.6236239267194894</v>
      </c>
      <c r="D142">
        <v>0</v>
      </c>
      <c r="E142">
        <v>0</v>
      </c>
      <c r="F142">
        <v>16.426448852866422</v>
      </c>
      <c r="H142">
        <v>0</v>
      </c>
      <c r="I142" s="110">
        <f t="shared" si="8"/>
        <v>1.805007277958591E-2</v>
      </c>
      <c r="J142" s="159">
        <f>Tabla2[[#This Row],[Hídrica]]*$S$21</f>
        <v>1.6203167198340152</v>
      </c>
      <c r="K142" s="157">
        <f>Tabla2[[#This Row],[Térmica]]*$S$21</f>
        <v>0</v>
      </c>
      <c r="L142" s="157">
        <f>Tabla2[[#This Row],[Eólica]]*$S$21</f>
        <v>0</v>
      </c>
      <c r="M142" s="157">
        <f>Tabla2[[#This Row],[Solar]]*$S$21</f>
        <v>16.392989340564299</v>
      </c>
      <c r="N142" s="157">
        <f>Tabla2[[#This Row],[Termosolar]]*$S$21</f>
        <v>0</v>
      </c>
      <c r="O142" s="157">
        <f>Tabla2[[#This Row],[Geotérmica]]*$S$21</f>
        <v>0</v>
      </c>
      <c r="P142" s="160">
        <f t="shared" si="9"/>
        <v>1.8013306060398315E-2</v>
      </c>
    </row>
    <row r="143" spans="1:16" x14ac:dyDescent="0.3">
      <c r="A143" s="30">
        <v>45597</v>
      </c>
      <c r="B143" t="s">
        <v>29</v>
      </c>
      <c r="C143" s="127">
        <v>1.7224269575821991</v>
      </c>
      <c r="D143">
        <v>2.4899999999999996E-3</v>
      </c>
      <c r="E143">
        <v>0</v>
      </c>
      <c r="F143">
        <v>63.354028897643943</v>
      </c>
      <c r="H143">
        <v>0</v>
      </c>
      <c r="I143" s="110">
        <f t="shared" si="8"/>
        <v>6.5078945855226139E-2</v>
      </c>
      <c r="J143" s="159">
        <f>Tabla2[[#This Row],[Hídrica]]*$S$21</f>
        <v>1.7189184959242387</v>
      </c>
      <c r="K143" s="157">
        <f>Tabla2[[#This Row],[Térmica]]*$S$21</f>
        <v>2.4849280464464018E-3</v>
      </c>
      <c r="L143" s="157">
        <f>Tabla2[[#This Row],[Eólica]]*$S$21</f>
        <v>0</v>
      </c>
      <c r="M143" s="157">
        <f>Tabla2[[#This Row],[Solar]]*$S$21</f>
        <v>63.224981230173206</v>
      </c>
      <c r="N143" s="157">
        <f>Tabla2[[#This Row],[Termosolar]]*$S$21</f>
        <v>0</v>
      </c>
      <c r="O143" s="157">
        <f>Tabla2[[#This Row],[Geotérmica]]*$S$21</f>
        <v>0</v>
      </c>
      <c r="P143" s="160">
        <f t="shared" si="9"/>
        <v>6.4946384654143902E-2</v>
      </c>
    </row>
    <row r="144" spans="1:16" x14ac:dyDescent="0.3">
      <c r="A144" s="30">
        <v>45597</v>
      </c>
      <c r="B144" t="s">
        <v>30</v>
      </c>
      <c r="C144" s="127">
        <v>0</v>
      </c>
      <c r="D144">
        <v>753.75410014466729</v>
      </c>
      <c r="E144">
        <v>206.61316000000036</v>
      </c>
      <c r="F144">
        <v>519.48500019394385</v>
      </c>
      <c r="G144">
        <v>0</v>
      </c>
      <c r="H144">
        <v>14.650399999999996</v>
      </c>
      <c r="I144" s="110">
        <f t="shared" si="8"/>
        <v>1.4945026603386113</v>
      </c>
      <c r="J144" s="159">
        <f>Tabla2[[#This Row],[Hídrica]]*$S$21</f>
        <v>0</v>
      </c>
      <c r="K144" s="157">
        <f>Tabla2[[#This Row],[Térmica]]*$S$21</f>
        <v>752.21875645520242</v>
      </c>
      <c r="L144" s="157">
        <f>Tabla2[[#This Row],[Eólica]]*$S$21</f>
        <v>206.19230363410395</v>
      </c>
      <c r="M144" s="157">
        <f>Tabla2[[#This Row],[Solar]]*$S$21</f>
        <v>518.42684606029957</v>
      </c>
      <c r="N144" s="157">
        <f>Tabla2[[#This Row],[Termosolar]]*$S$21</f>
        <v>0</v>
      </c>
      <c r="O144" s="157">
        <f>Tabla2[[#This Row],[Geotérmica]]*$S$21</f>
        <v>14.620558173356772</v>
      </c>
      <c r="P144" s="160">
        <f t="shared" si="9"/>
        <v>1.4914584643229627</v>
      </c>
    </row>
    <row r="145" spans="1:19" x14ac:dyDescent="0.3">
      <c r="A145" s="30">
        <v>45597</v>
      </c>
      <c r="B145" t="s">
        <v>31</v>
      </c>
      <c r="C145" s="127">
        <v>0.9058360000000053</v>
      </c>
      <c r="D145">
        <v>226.88197</v>
      </c>
      <c r="E145">
        <v>199.26967999999962</v>
      </c>
      <c r="F145">
        <v>356.16175427623529</v>
      </c>
      <c r="H145">
        <v>0</v>
      </c>
      <c r="I145" s="110">
        <f t="shared" si="8"/>
        <v>0.7832192402762348</v>
      </c>
      <c r="J145" s="159">
        <f>Tabla2[[#This Row],[Hídrica]]*$S$21</f>
        <v>0.90399087625736407</v>
      </c>
      <c r="K145" s="157">
        <f>Tabla2[[#This Row],[Térmica]]*$S$21</f>
        <v>226.41982750442219</v>
      </c>
      <c r="L145" s="157">
        <f>Tabla2[[#This Row],[Eólica]]*$S$21</f>
        <v>198.86378178248947</v>
      </c>
      <c r="M145" s="157">
        <f>Tabla2[[#This Row],[Solar]]*$S$21</f>
        <v>355.436278021112</v>
      </c>
      <c r="N145" s="157">
        <f>Tabla2[[#This Row],[Termosolar]]*$S$21</f>
        <v>0</v>
      </c>
      <c r="O145" s="157">
        <f>Tabla2[[#This Row],[Geotérmica]]*$S$21</f>
        <v>0</v>
      </c>
      <c r="P145" s="160">
        <f t="shared" si="9"/>
        <v>0.78162387818428103</v>
      </c>
    </row>
    <row r="146" spans="1:19" x14ac:dyDescent="0.3">
      <c r="A146" s="30">
        <v>45597</v>
      </c>
      <c r="B146" t="s">
        <v>32</v>
      </c>
      <c r="C146" s="127">
        <v>3.8492692556097001</v>
      </c>
      <c r="D146">
        <v>1.3270219155333003</v>
      </c>
      <c r="E146">
        <v>170.10165999999961</v>
      </c>
      <c r="F146">
        <v>93.402145054673596</v>
      </c>
      <c r="H146">
        <v>0</v>
      </c>
      <c r="I146" s="110">
        <f t="shared" si="8"/>
        <v>0.26868009622581623</v>
      </c>
      <c r="J146" s="159">
        <f>Tabla2[[#This Row],[Hídrica]]*$S$21</f>
        <v>3.8414285669029757</v>
      </c>
      <c r="K146" s="157">
        <f>Tabla2[[#This Row],[Térmica]]*$S$21</f>
        <v>1.3243188659267979</v>
      </c>
      <c r="L146" s="157">
        <f>Tabla2[[#This Row],[Eólica]]*$S$21</f>
        <v>169.75517497232497</v>
      </c>
      <c r="M146" s="157">
        <f>Tabla2[[#This Row],[Solar]]*$S$21</f>
        <v>93.211891503860869</v>
      </c>
      <c r="N146" s="157">
        <f>Tabla2[[#This Row],[Termosolar]]*$S$21</f>
        <v>0</v>
      </c>
      <c r="O146" s="157">
        <f>Tabla2[[#This Row],[Geotérmica]]*$S$21</f>
        <v>0</v>
      </c>
      <c r="P146" s="160">
        <f t="shared" si="9"/>
        <v>0.26813281390901555</v>
      </c>
    </row>
    <row r="147" spans="1:19" x14ac:dyDescent="0.3">
      <c r="A147" s="30">
        <v>45597</v>
      </c>
      <c r="B147" t="s">
        <v>33</v>
      </c>
      <c r="C147" s="127">
        <v>96.181843954255214</v>
      </c>
      <c r="D147">
        <v>182.51708509266174</v>
      </c>
      <c r="E147">
        <v>0</v>
      </c>
      <c r="F147">
        <v>98.615365602001333</v>
      </c>
      <c r="H147">
        <v>0</v>
      </c>
      <c r="I147" s="110">
        <f t="shared" si="8"/>
        <v>0.37731429464891836</v>
      </c>
      <c r="J147" s="159">
        <f>Tabla2[[#This Row],[Hídrica]]*$S$21</f>
        <v>95.985928353759093</v>
      </c>
      <c r="K147" s="157">
        <f>Tabla2[[#This Row],[Térmica]]*$S$21</f>
        <v>182.14531072385532</v>
      </c>
      <c r="L147" s="157">
        <f>Tabla2[[#This Row],[Eólica]]*$S$21</f>
        <v>0</v>
      </c>
      <c r="M147" s="157">
        <f>Tabla2[[#This Row],[Solar]]*$S$21</f>
        <v>98.414493090352977</v>
      </c>
      <c r="N147" s="157">
        <f>Tabla2[[#This Row],[Termosolar]]*$S$21</f>
        <v>0</v>
      </c>
      <c r="O147" s="157">
        <f>Tabla2[[#This Row],[Geotérmica]]*$S$21</f>
        <v>0</v>
      </c>
      <c r="P147" s="160">
        <f t="shared" si="9"/>
        <v>0.37654573216796733</v>
      </c>
    </row>
    <row r="148" spans="1:19" x14ac:dyDescent="0.3">
      <c r="A148" s="30">
        <v>45597</v>
      </c>
      <c r="B148" t="s">
        <v>34</v>
      </c>
      <c r="C148" s="127">
        <v>161.97857223925209</v>
      </c>
      <c r="D148">
        <v>10.791043839217435</v>
      </c>
      <c r="E148">
        <v>21.968069999999997</v>
      </c>
      <c r="F148">
        <v>220.51087954488233</v>
      </c>
      <c r="H148">
        <v>0</v>
      </c>
      <c r="I148" s="110">
        <f t="shared" si="8"/>
        <v>0.41524856562335183</v>
      </c>
      <c r="J148" s="159">
        <f>Tabla2[[#This Row],[Hídrica]]*$S$21</f>
        <v>161.64863336572776</v>
      </c>
      <c r="K148" s="157">
        <f>Tabla2[[#This Row],[Térmica]]*$S$21</f>
        <v>10.769063247591994</v>
      </c>
      <c r="L148" s="157">
        <f>Tabla2[[#This Row],[Eólica]]*$S$21</f>
        <v>21.923322598111572</v>
      </c>
      <c r="M148" s="157">
        <f>Tabla2[[#This Row],[Solar]]*$S$21</f>
        <v>220.06171450909332</v>
      </c>
      <c r="N148" s="157">
        <f>Tabla2[[#This Row],[Termosolar]]*$S$21</f>
        <v>0</v>
      </c>
      <c r="O148" s="157">
        <f>Tabla2[[#This Row],[Geotérmica]]*$S$21</f>
        <v>0</v>
      </c>
      <c r="P148" s="160">
        <f t="shared" si="9"/>
        <v>0.41440273372052466</v>
      </c>
    </row>
    <row r="149" spans="1:19" x14ac:dyDescent="0.3">
      <c r="A149" s="30">
        <v>45597</v>
      </c>
      <c r="B149" t="s">
        <v>35</v>
      </c>
      <c r="C149" s="127">
        <v>455.09571608592512</v>
      </c>
      <c r="D149">
        <v>7.8540848366689957</v>
      </c>
      <c r="E149">
        <v>28.209709429492275</v>
      </c>
      <c r="F149">
        <v>109.52347184612815</v>
      </c>
      <c r="H149">
        <v>0</v>
      </c>
      <c r="I149" s="110">
        <f t="shared" si="8"/>
        <v>0.60068298219821448</v>
      </c>
      <c r="J149" s="159">
        <f>Tabla2[[#This Row],[Hídrica]]*$S$21</f>
        <v>454.16871836125483</v>
      </c>
      <c r="K149" s="157">
        <f>Tabla2[[#This Row],[Térmica]]*$S$21</f>
        <v>7.8380866224129315</v>
      </c>
      <c r="L149" s="157">
        <f>Tabla2[[#This Row],[Eólica]]*$S$21</f>
        <v>28.152248250381081</v>
      </c>
      <c r="M149" s="157">
        <f>Tabla2[[#This Row],[Solar]]*$S$21</f>
        <v>109.30038029503083</v>
      </c>
      <c r="N149" s="157">
        <f>Tabla2[[#This Row],[Termosolar]]*$S$21</f>
        <v>0</v>
      </c>
      <c r="O149" s="157">
        <f>Tabla2[[#This Row],[Geotérmica]]*$S$21</f>
        <v>0</v>
      </c>
      <c r="P149" s="160">
        <f t="shared" si="9"/>
        <v>0.59945943352907971</v>
      </c>
    </row>
    <row r="150" spans="1:19" x14ac:dyDescent="0.3">
      <c r="A150" s="30">
        <v>45597</v>
      </c>
      <c r="B150" t="s">
        <v>36</v>
      </c>
      <c r="C150" s="127">
        <v>879.47242510318949</v>
      </c>
      <c r="D150">
        <v>13.820148618912885</v>
      </c>
      <c r="E150">
        <v>0</v>
      </c>
      <c r="F150">
        <v>92.179421111904716</v>
      </c>
      <c r="H150">
        <v>0</v>
      </c>
      <c r="I150" s="110">
        <f t="shared" si="8"/>
        <v>0.98547199483400705</v>
      </c>
      <c r="J150" s="159">
        <f>Tabla2[[#This Row],[Hídrica]]*$S$21</f>
        <v>877.68100209443719</v>
      </c>
      <c r="K150" s="157">
        <f>Tabla2[[#This Row],[Térmica]]*$S$21</f>
        <v>13.791997955499655</v>
      </c>
      <c r="L150" s="157">
        <f>Tabla2[[#This Row],[Eólica]]*$S$21</f>
        <v>0</v>
      </c>
      <c r="M150" s="157">
        <f>Tabla2[[#This Row],[Solar]]*$S$21</f>
        <v>91.991658163118728</v>
      </c>
      <c r="N150" s="157">
        <f>Tabla2[[#This Row],[Termosolar]]*$S$21</f>
        <v>0</v>
      </c>
      <c r="O150" s="157">
        <f>Tabla2[[#This Row],[Geotérmica]]*$S$21</f>
        <v>0</v>
      </c>
      <c r="P150" s="160">
        <f t="shared" si="9"/>
        <v>0.98346465821305562</v>
      </c>
      <c r="S150" s="17"/>
    </row>
    <row r="151" spans="1:19" x14ac:dyDescent="0.3">
      <c r="A151" s="30">
        <v>45597</v>
      </c>
      <c r="B151" t="s">
        <v>37</v>
      </c>
      <c r="C151" s="127">
        <v>7.4772760000000336</v>
      </c>
      <c r="D151">
        <v>30.5616020925711</v>
      </c>
      <c r="E151">
        <v>0</v>
      </c>
      <c r="F151">
        <v>46.664145200191889</v>
      </c>
      <c r="H151">
        <v>0</v>
      </c>
      <c r="I151" s="110">
        <f t="shared" si="8"/>
        <v>8.4703023292763024E-2</v>
      </c>
      <c r="J151" s="159">
        <f>Tabla2[[#This Row],[Hídrica]]*$S$21</f>
        <v>7.4620453186428328</v>
      </c>
      <c r="K151" s="157">
        <f>Tabla2[[#This Row],[Térmica]]*$S$21</f>
        <v>30.499350274765053</v>
      </c>
      <c r="L151" s="157">
        <f>Tabla2[[#This Row],[Eólica]]*$S$21</f>
        <v>0</v>
      </c>
      <c r="M151" s="157">
        <f>Tabla2[[#This Row],[Solar]]*$S$21</f>
        <v>46.569093643134174</v>
      </c>
      <c r="N151" s="157">
        <f>Tabla2[[#This Row],[Termosolar]]*$S$21</f>
        <v>0</v>
      </c>
      <c r="O151" s="157">
        <f>Tabla2[[#This Row],[Geotérmica]]*$S$21</f>
        <v>0</v>
      </c>
      <c r="P151" s="160">
        <f t="shared" si="9"/>
        <v>8.453048923654205E-2</v>
      </c>
    </row>
    <row r="152" spans="1:19" x14ac:dyDescent="0.3">
      <c r="A152" s="30">
        <v>45597</v>
      </c>
      <c r="B152" t="s">
        <v>38</v>
      </c>
      <c r="C152" s="127">
        <v>1056.0235834584487</v>
      </c>
      <c r="D152">
        <v>84.249230565618731</v>
      </c>
      <c r="E152">
        <v>96.015396839886392</v>
      </c>
      <c r="F152">
        <v>25.432740179473875</v>
      </c>
      <c r="H152">
        <v>0</v>
      </c>
      <c r="I152" s="110">
        <f t="shared" si="8"/>
        <v>1.2617209510434277</v>
      </c>
      <c r="J152" s="159">
        <f>Tabla2[[#This Row],[Hídrica]]*$S$21</f>
        <v>1053.8725382508965</v>
      </c>
      <c r="K152" s="157">
        <f>Tabla2[[#This Row],[Térmica]]*$S$21</f>
        <v>84.077620853026303</v>
      </c>
      <c r="L152" s="157">
        <f>Tabla2[[#This Row],[Eólica]]*$S$21</f>
        <v>95.819820280367452</v>
      </c>
      <c r="M152" s="157">
        <f>Tabla2[[#This Row],[Solar]]*$S$21</f>
        <v>25.380935489943351</v>
      </c>
      <c r="N152" s="157">
        <f>Tabla2[[#This Row],[Termosolar]]*$S$21</f>
        <v>0</v>
      </c>
      <c r="O152" s="157">
        <f>Tabla2[[#This Row],[Geotérmica]]*$S$21</f>
        <v>0</v>
      </c>
      <c r="P152" s="160">
        <f t="shared" si="9"/>
        <v>1.2591509148742335</v>
      </c>
    </row>
    <row r="153" spans="1:19" x14ac:dyDescent="0.3">
      <c r="A153" s="30">
        <v>45597</v>
      </c>
      <c r="B153" t="s">
        <v>39</v>
      </c>
      <c r="C153" s="127">
        <v>26.973633408171857</v>
      </c>
      <c r="D153">
        <v>20.47356111625399</v>
      </c>
      <c r="E153">
        <v>145.41214999999997</v>
      </c>
      <c r="F153">
        <v>3.1295649199856022</v>
      </c>
      <c r="H153">
        <v>0</v>
      </c>
      <c r="I153" s="110">
        <f t="shared" si="8"/>
        <v>0.19598890944441141</v>
      </c>
      <c r="J153" s="159">
        <f>Tabla2[[#This Row],[Hídrica]]*$S$21</f>
        <v>26.918690028325262</v>
      </c>
      <c r="K153" s="157">
        <f>Tabla2[[#This Row],[Térmica]]*$S$21</f>
        <v>20.431857923057851</v>
      </c>
      <c r="L153" s="157">
        <f>Tabla2[[#This Row],[Eólica]]*$S$21</f>
        <v>145.11595575464705</v>
      </c>
      <c r="M153" s="157">
        <f>Tabla2[[#This Row],[Solar]]*$S$21</f>
        <v>3.1231902180108491</v>
      </c>
      <c r="N153" s="157">
        <f>Tabla2[[#This Row],[Termosolar]]*$S$21</f>
        <v>0</v>
      </c>
      <c r="O153" s="157">
        <f>Tabla2[[#This Row],[Geotérmica]]*$S$21</f>
        <v>0</v>
      </c>
      <c r="P153" s="160">
        <f t="shared" si="9"/>
        <v>0.19558969392404099</v>
      </c>
    </row>
    <row r="154" spans="1:19" x14ac:dyDescent="0.3">
      <c r="A154" s="30">
        <v>45597</v>
      </c>
      <c r="B154" t="s">
        <v>40</v>
      </c>
      <c r="C154" s="127">
        <v>74.392176519445655</v>
      </c>
      <c r="D154">
        <v>22.831163052123106</v>
      </c>
      <c r="E154">
        <v>0</v>
      </c>
      <c r="F154">
        <v>0.49734164267160008</v>
      </c>
      <c r="H154">
        <v>0</v>
      </c>
      <c r="I154" s="110">
        <f t="shared" si="8"/>
        <v>9.7720681214240351E-2</v>
      </c>
      <c r="J154" s="159">
        <f>Tabla2[[#This Row],[Hídrica]]*$S$21</f>
        <v>74.240644927454625</v>
      </c>
      <c r="K154" s="157">
        <f>Tabla2[[#This Row],[Térmica]]*$S$21</f>
        <v>22.784657590848013</v>
      </c>
      <c r="L154" s="157">
        <f>Tabla2[[#This Row],[Eólica]]*$S$21</f>
        <v>0</v>
      </c>
      <c r="M154" s="157">
        <f>Tabla2[[#This Row],[Solar]]*$S$21</f>
        <v>0.496328592988106</v>
      </c>
      <c r="N154" s="157">
        <f>Tabla2[[#This Row],[Termosolar]]*$S$21</f>
        <v>0</v>
      </c>
      <c r="O154" s="157">
        <f>Tabla2[[#This Row],[Geotérmica]]*$S$21</f>
        <v>0</v>
      </c>
      <c r="P154" s="160">
        <f t="shared" si="9"/>
        <v>9.7521631111290738E-2</v>
      </c>
    </row>
    <row r="155" spans="1:19" x14ac:dyDescent="0.3">
      <c r="A155" s="30">
        <v>45597</v>
      </c>
      <c r="B155" t="s">
        <v>41</v>
      </c>
      <c r="C155" s="127">
        <v>95.171064646871713</v>
      </c>
      <c r="D155">
        <v>0.2558580770926</v>
      </c>
      <c r="E155">
        <v>57.570729999999962</v>
      </c>
      <c r="F155">
        <v>0</v>
      </c>
      <c r="H155">
        <v>0</v>
      </c>
      <c r="I155" s="110">
        <f t="shared" si="8"/>
        <v>0.15299765272396429</v>
      </c>
      <c r="J155" s="159">
        <f>Tabla2[[#This Row],[Hídrica]]*$S$21</f>
        <v>94.977207932198866</v>
      </c>
      <c r="K155" s="157">
        <f>Tabla2[[#This Row],[Térmica]]*$S$21</f>
        <v>0.25533691232017974</v>
      </c>
      <c r="L155" s="157">
        <f>Tabla2[[#This Row],[Eólica]]*$S$21</f>
        <v>57.453462502567547</v>
      </c>
      <c r="M155" s="157">
        <f>Tabla2[[#This Row],[Solar]]*$S$21</f>
        <v>0</v>
      </c>
      <c r="N155" s="157">
        <f>Tabla2[[#This Row],[Termosolar]]*$S$21</f>
        <v>0</v>
      </c>
      <c r="O155" s="157">
        <f>Tabla2[[#This Row],[Geotérmica]]*$S$21</f>
        <v>0</v>
      </c>
      <c r="P155" s="160">
        <f t="shared" si="9"/>
        <v>0.15268600734708659</v>
      </c>
    </row>
    <row r="156" spans="1:19" x14ac:dyDescent="0.3">
      <c r="A156" s="30">
        <v>45627</v>
      </c>
      <c r="B156" t="s">
        <v>28</v>
      </c>
      <c r="C156" s="127">
        <v>3.5939374054444988</v>
      </c>
      <c r="D156">
        <v>0</v>
      </c>
      <c r="E156">
        <v>0</v>
      </c>
      <c r="F156">
        <v>21.891499761316485</v>
      </c>
      <c r="H156">
        <v>0</v>
      </c>
      <c r="I156" s="110">
        <f t="shared" si="8"/>
        <v>2.5485437166760983E-2</v>
      </c>
      <c r="J156" s="159">
        <f>Tabla2[[#This Row],[Hídrica]]*$S$21</f>
        <v>3.5866168096232331</v>
      </c>
      <c r="K156" s="157">
        <f>Tabla2[[#This Row],[Térmica]]*$S$21</f>
        <v>0</v>
      </c>
      <c r="L156" s="157">
        <f>Tabla2[[#This Row],[Eólica]]*$S$21</f>
        <v>0</v>
      </c>
      <c r="M156" s="157">
        <f>Tabla2[[#This Row],[Solar]]*$S$21</f>
        <v>21.846908327578337</v>
      </c>
      <c r="N156" s="157">
        <f>Tabla2[[#This Row],[Termosolar]]*$S$21</f>
        <v>0</v>
      </c>
      <c r="O156" s="157">
        <f>Tabla2[[#This Row],[Geotérmica]]*$S$21</f>
        <v>0</v>
      </c>
      <c r="P156" s="160">
        <f t="shared" si="9"/>
        <v>2.5433525137201572E-2</v>
      </c>
    </row>
    <row r="157" spans="1:19" x14ac:dyDescent="0.3">
      <c r="A157" s="30">
        <v>45627</v>
      </c>
      <c r="B157" t="s">
        <v>29</v>
      </c>
      <c r="C157" s="127">
        <v>1.7258150186438006</v>
      </c>
      <c r="D157">
        <v>0</v>
      </c>
      <c r="E157">
        <v>0</v>
      </c>
      <c r="F157">
        <v>68.718643603977739</v>
      </c>
      <c r="H157">
        <v>0</v>
      </c>
      <c r="I157" s="110">
        <f t="shared" si="8"/>
        <v>7.0444458622621539E-2</v>
      </c>
      <c r="J157" s="159">
        <f>Tabla2[[#This Row],[Hídrica]]*$S$21</f>
        <v>1.7222996557455426</v>
      </c>
      <c r="K157" s="157">
        <f>Tabla2[[#This Row],[Térmica]]*$S$21</f>
        <v>0</v>
      </c>
      <c r="L157" s="157">
        <f>Tabla2[[#This Row],[Eólica]]*$S$21</f>
        <v>0</v>
      </c>
      <c r="M157" s="157">
        <f>Tabla2[[#This Row],[Solar]]*$S$21</f>
        <v>68.578668596497579</v>
      </c>
      <c r="N157" s="157">
        <f>Tabla2[[#This Row],[Termosolar]]*$S$21</f>
        <v>0</v>
      </c>
      <c r="O157" s="157">
        <f>Tabla2[[#This Row],[Geotérmica]]*$S$21</f>
        <v>0</v>
      </c>
      <c r="P157" s="160">
        <f t="shared" si="9"/>
        <v>7.0300968252243121E-2</v>
      </c>
    </row>
    <row r="158" spans="1:19" x14ac:dyDescent="0.3">
      <c r="A158" s="30">
        <v>45627</v>
      </c>
      <c r="B158" t="s">
        <v>30</v>
      </c>
      <c r="C158" s="127">
        <v>0</v>
      </c>
      <c r="D158">
        <v>1024.3472972750264</v>
      </c>
      <c r="E158">
        <v>252.24419999999961</v>
      </c>
      <c r="F158">
        <v>677.7696305158064</v>
      </c>
      <c r="G158">
        <v>0</v>
      </c>
      <c r="H158">
        <v>14.717440000000009</v>
      </c>
      <c r="I158" s="110">
        <f t="shared" si="8"/>
        <v>1.9690785677908325</v>
      </c>
      <c r="J158" s="159">
        <f>Tabla2[[#This Row],[Hídrica]]*$S$21</f>
        <v>0</v>
      </c>
      <c r="K158" s="157">
        <f>Tabla2[[#This Row],[Térmica]]*$S$21</f>
        <v>1022.2607744177845</v>
      </c>
      <c r="L158" s="157">
        <f>Tabla2[[#This Row],[Eólica]]*$S$21</f>
        <v>251.73039643913037</v>
      </c>
      <c r="M158" s="157">
        <f>Tabla2[[#This Row],[Solar]]*$S$21</f>
        <v>676.38906180656329</v>
      </c>
      <c r="N158" s="157">
        <f>Tabla2[[#This Row],[Termosolar]]*$S$21</f>
        <v>0</v>
      </c>
      <c r="O158" s="157">
        <f>Tabla2[[#This Row],[Geotérmica]]*$S$21</f>
        <v>14.687461617627374</v>
      </c>
      <c r="P158" s="160">
        <f t="shared" si="9"/>
        <v>1.9650676942811056</v>
      </c>
    </row>
    <row r="159" spans="1:19" x14ac:dyDescent="0.3">
      <c r="A159" s="30">
        <v>45627</v>
      </c>
      <c r="B159" t="s">
        <v>31</v>
      </c>
      <c r="C159" s="127">
        <v>0.9439640000000008</v>
      </c>
      <c r="D159">
        <v>147.88517000000022</v>
      </c>
      <c r="E159">
        <v>179.73475999999991</v>
      </c>
      <c r="F159">
        <v>444.52434366483556</v>
      </c>
      <c r="H159">
        <v>0</v>
      </c>
      <c r="I159" s="110">
        <f t="shared" si="8"/>
        <v>0.7730882376648357</v>
      </c>
      <c r="J159" s="159">
        <f>Tabla2[[#This Row],[Hídrica]]*$S$21</f>
        <v>0.94204121222318626</v>
      </c>
      <c r="K159" s="157">
        <f>Tabla2[[#This Row],[Térmica]]*$S$21</f>
        <v>147.58393838815047</v>
      </c>
      <c r="L159" s="157">
        <f>Tabla2[[#This Row],[Eólica]]*$S$21</f>
        <v>179.36865303024609</v>
      </c>
      <c r="M159" s="157">
        <f>Tabla2[[#This Row],[Solar]]*$S$21</f>
        <v>443.6188790766783</v>
      </c>
      <c r="N159" s="157">
        <f>Tabla2[[#This Row],[Termosolar]]*$S$21</f>
        <v>0</v>
      </c>
      <c r="O159" s="157">
        <f>Tabla2[[#This Row],[Geotérmica]]*$S$21</f>
        <v>0</v>
      </c>
      <c r="P159" s="160">
        <f t="shared" si="9"/>
        <v>0.77151351170729798</v>
      </c>
    </row>
    <row r="160" spans="1:19" x14ac:dyDescent="0.3">
      <c r="A160" s="30">
        <v>45627</v>
      </c>
      <c r="B160" t="s">
        <v>32</v>
      </c>
      <c r="C160" s="127">
        <v>2.9797290443917013</v>
      </c>
      <c r="D160">
        <v>1.2631202002203001</v>
      </c>
      <c r="E160">
        <v>129.77056894083162</v>
      </c>
      <c r="F160">
        <v>106.69647864333506</v>
      </c>
      <c r="H160">
        <v>0</v>
      </c>
      <c r="I160" s="110">
        <f t="shared" si="8"/>
        <v>0.24070989682877866</v>
      </c>
      <c r="J160" s="159">
        <f>Tabla2[[#This Row],[Hídrica]]*$S$21</f>
        <v>2.9736595474778618</v>
      </c>
      <c r="K160" s="157">
        <f>Tabla2[[#This Row],[Térmica]]*$S$21</f>
        <v>1.2605473138796863</v>
      </c>
      <c r="L160" s="157">
        <f>Tabla2[[#This Row],[Eólica]]*$S$21</f>
        <v>129.50623548770238</v>
      </c>
      <c r="M160" s="157">
        <f>Tabla2[[#This Row],[Solar]]*$S$21</f>
        <v>106.47914547706542</v>
      </c>
      <c r="N160" s="157">
        <f>Tabla2[[#This Row],[Termosolar]]*$S$21</f>
        <v>0</v>
      </c>
      <c r="O160" s="157">
        <f>Tabla2[[#This Row],[Geotérmica]]*$S$21</f>
        <v>0</v>
      </c>
      <c r="P160" s="160">
        <f t="shared" si="9"/>
        <v>0.24021958782612535</v>
      </c>
    </row>
    <row r="161" spans="1:16" x14ac:dyDescent="0.3">
      <c r="A161" s="30">
        <v>45627</v>
      </c>
      <c r="B161" t="s">
        <v>33</v>
      </c>
      <c r="C161" s="127">
        <v>110.87211205096335</v>
      </c>
      <c r="D161">
        <v>336.72661048696551</v>
      </c>
      <c r="E161">
        <v>0</v>
      </c>
      <c r="F161">
        <v>125.01079425006483</v>
      </c>
      <c r="H161">
        <v>0</v>
      </c>
      <c r="I161" s="110">
        <f t="shared" si="8"/>
        <v>0.57260951678799366</v>
      </c>
      <c r="J161" s="159">
        <f>Tabla2[[#This Row],[Hídrica]]*$S$21</f>
        <v>110.64627341533614</v>
      </c>
      <c r="K161" s="157">
        <f>Tabla2[[#This Row],[Térmica]]*$S$21</f>
        <v>336.04072224252764</v>
      </c>
      <c r="L161" s="157">
        <f>Tabla2[[#This Row],[Eólica]]*$S$21</f>
        <v>0</v>
      </c>
      <c r="M161" s="157">
        <f>Tabla2[[#This Row],[Solar]]*$S$21</f>
        <v>124.75615612069348</v>
      </c>
      <c r="N161" s="157">
        <f>Tabla2[[#This Row],[Termosolar]]*$S$21</f>
        <v>0</v>
      </c>
      <c r="O161" s="157">
        <f>Tabla2[[#This Row],[Geotérmica]]*$S$21</f>
        <v>0</v>
      </c>
      <c r="P161" s="160">
        <f t="shared" si="9"/>
        <v>0.57144315177855731</v>
      </c>
    </row>
    <row r="162" spans="1:16" x14ac:dyDescent="0.3">
      <c r="A162" s="30">
        <v>45627</v>
      </c>
      <c r="B162" t="s">
        <v>34</v>
      </c>
      <c r="C162" s="127">
        <v>182.87814106410721</v>
      </c>
      <c r="D162">
        <v>25.861344111559291</v>
      </c>
      <c r="E162">
        <v>16.647229999999986</v>
      </c>
      <c r="F162">
        <v>273.71042053227592</v>
      </c>
      <c r="H162">
        <v>0</v>
      </c>
      <c r="I162" s="110">
        <f t="shared" ref="I162:I169" si="10">+SUM(C162:H162)/1000</f>
        <v>0.4990971357079424</v>
      </c>
      <c r="J162" s="159">
        <f>Tabla2[[#This Row],[Hídrica]]*$S$21</f>
        <v>182.5056312498721</v>
      </c>
      <c r="K162" s="157">
        <f>Tabla2[[#This Row],[Térmica]]*$S$21</f>
        <v>25.808666386190843</v>
      </c>
      <c r="L162" s="157">
        <f>Tabla2[[#This Row],[Eólica]]*$S$21</f>
        <v>16.61332077214615</v>
      </c>
      <c r="M162" s="157">
        <f>Tabla2[[#This Row],[Solar]]*$S$21</f>
        <v>273.15289180132197</v>
      </c>
      <c r="N162" s="157">
        <f>Tabla2[[#This Row],[Termosolar]]*$S$21</f>
        <v>0</v>
      </c>
      <c r="O162" s="157">
        <f>Tabla2[[#This Row],[Geotérmica]]*$S$21</f>
        <v>0</v>
      </c>
      <c r="P162" s="160">
        <f t="shared" ref="P162:P169" si="11">SUM(J162:O162)/1000</f>
        <v>0.49808051020953109</v>
      </c>
    </row>
    <row r="163" spans="1:16" x14ac:dyDescent="0.3">
      <c r="A163" s="30">
        <v>45627</v>
      </c>
      <c r="B163" t="s">
        <v>35</v>
      </c>
      <c r="C163" s="127">
        <v>470.17745763377525</v>
      </c>
      <c r="D163">
        <v>1.97055</v>
      </c>
      <c r="E163">
        <v>22.066820438767557</v>
      </c>
      <c r="F163">
        <v>122.53255518578121</v>
      </c>
      <c r="H163">
        <v>0</v>
      </c>
      <c r="I163" s="110">
        <f t="shared" si="10"/>
        <v>0.61674738325832401</v>
      </c>
      <c r="J163" s="159">
        <f>Tabla2[[#This Row],[Hídrica]]*$S$21</f>
        <v>469.21973947029448</v>
      </c>
      <c r="K163" s="157">
        <f>Tabla2[[#This Row],[Térmica]]*$S$21</f>
        <v>1.9665361292871317</v>
      </c>
      <c r="L163" s="157">
        <f>Tabla2[[#This Row],[Eólica]]*$S$21</f>
        <v>22.021871889233015</v>
      </c>
      <c r="M163" s="157">
        <f>Tabla2[[#This Row],[Solar]]*$S$21</f>
        <v>122.28296505377079</v>
      </c>
      <c r="N163" s="157">
        <f>Tabla2[[#This Row],[Termosolar]]*$S$21</f>
        <v>0</v>
      </c>
      <c r="O163" s="157">
        <f>Tabla2[[#This Row],[Geotérmica]]*$S$21</f>
        <v>0</v>
      </c>
      <c r="P163" s="160">
        <f t="shared" si="11"/>
        <v>0.61549111254258537</v>
      </c>
    </row>
    <row r="164" spans="1:16" x14ac:dyDescent="0.3">
      <c r="A164" s="30">
        <v>45627</v>
      </c>
      <c r="B164" t="s">
        <v>36</v>
      </c>
      <c r="C164" s="127">
        <v>753.4294336059113</v>
      </c>
      <c r="D164">
        <v>17.970945319094376</v>
      </c>
      <c r="E164">
        <v>0</v>
      </c>
      <c r="F164">
        <v>108.67903476934532</v>
      </c>
      <c r="H164">
        <v>0</v>
      </c>
      <c r="I164" s="110">
        <f t="shared" si="10"/>
        <v>0.88007941369435105</v>
      </c>
      <c r="J164" s="159">
        <f>Tabla2[[#This Row],[Hídrica]]*$S$21</f>
        <v>751.8947512391793</v>
      </c>
      <c r="K164" s="157">
        <f>Tabla2[[#This Row],[Térmica]]*$S$21</f>
        <v>17.934339776936671</v>
      </c>
      <c r="L164" s="157">
        <f>Tabla2[[#This Row],[Eólica]]*$S$21</f>
        <v>0</v>
      </c>
      <c r="M164" s="157">
        <f>Tabla2[[#This Row],[Solar]]*$S$21</f>
        <v>108.45766327673491</v>
      </c>
      <c r="N164" s="157">
        <f>Tabla2[[#This Row],[Termosolar]]*$S$21</f>
        <v>0</v>
      </c>
      <c r="O164" s="157">
        <f>Tabla2[[#This Row],[Geotérmica]]*$S$21</f>
        <v>0</v>
      </c>
      <c r="P164" s="160">
        <f t="shared" si="11"/>
        <v>0.87828675429285086</v>
      </c>
    </row>
    <row r="165" spans="1:16" x14ac:dyDescent="0.3">
      <c r="A165" s="30">
        <v>45627</v>
      </c>
      <c r="B165" t="s">
        <v>37</v>
      </c>
      <c r="C165" s="127">
        <v>0.84613499999999942</v>
      </c>
      <c r="D165">
        <v>26.464635563610589</v>
      </c>
      <c r="E165">
        <v>0</v>
      </c>
      <c r="F165">
        <v>54.965152520044214</v>
      </c>
      <c r="H165">
        <v>0</v>
      </c>
      <c r="I165" s="110">
        <f t="shared" si="10"/>
        <v>8.2275923083654806E-2</v>
      </c>
      <c r="J165" s="159">
        <f>Tabla2[[#This Row],[Hídrica]]*$S$21</f>
        <v>0.8444114829638254</v>
      </c>
      <c r="K165" s="157">
        <f>Tabla2[[#This Row],[Térmica]]*$S$21</f>
        <v>26.410728976304757</v>
      </c>
      <c r="L165" s="157">
        <f>Tabla2[[#This Row],[Eólica]]*$S$21</f>
        <v>0</v>
      </c>
      <c r="M165" s="157">
        <f>Tabla2[[#This Row],[Solar]]*$S$21</f>
        <v>54.853192399302017</v>
      </c>
      <c r="N165" s="157">
        <f>Tabla2[[#This Row],[Termosolar]]*$S$21</f>
        <v>0</v>
      </c>
      <c r="O165" s="157">
        <f>Tabla2[[#This Row],[Geotérmica]]*$S$21</f>
        <v>0</v>
      </c>
      <c r="P165" s="160">
        <f t="shared" si="11"/>
        <v>8.210833285857061E-2</v>
      </c>
    </row>
    <row r="166" spans="1:16" x14ac:dyDescent="0.3">
      <c r="A166" s="30">
        <v>45627</v>
      </c>
      <c r="B166" t="s">
        <v>38</v>
      </c>
      <c r="C166" s="127">
        <v>816.76627367617016</v>
      </c>
      <c r="D166">
        <v>110.97878357349572</v>
      </c>
      <c r="E166">
        <v>144.09729991369338</v>
      </c>
      <c r="F166">
        <v>28.883044054232275</v>
      </c>
      <c r="H166">
        <v>0</v>
      </c>
      <c r="I166" s="110">
        <f t="shared" si="10"/>
        <v>1.1007254012175915</v>
      </c>
      <c r="J166" s="159">
        <f>Tabla2[[#This Row],[Hídrica]]*$S$21</f>
        <v>815.10257865439087</v>
      </c>
      <c r="K166" s="157">
        <f>Tabla2[[#This Row],[Térmica]]*$S$21</f>
        <v>110.75272765553606</v>
      </c>
      <c r="L166" s="157">
        <f>Tabla2[[#This Row],[Eólica]]*$S$21</f>
        <v>143.80378392479335</v>
      </c>
      <c r="M166" s="157">
        <f>Tabla2[[#This Row],[Solar]]*$S$21</f>
        <v>28.824211340204332</v>
      </c>
      <c r="N166" s="157">
        <f>Tabla2[[#This Row],[Termosolar]]*$S$21</f>
        <v>0</v>
      </c>
      <c r="O166" s="157">
        <f>Tabla2[[#This Row],[Geotérmica]]*$S$21</f>
        <v>0</v>
      </c>
      <c r="P166" s="160">
        <f t="shared" si="11"/>
        <v>1.0984833015749245</v>
      </c>
    </row>
    <row r="167" spans="1:16" x14ac:dyDescent="0.3">
      <c r="A167" s="30">
        <v>45627</v>
      </c>
      <c r="B167" t="s">
        <v>39</v>
      </c>
      <c r="C167" s="127">
        <v>19.744847660633205</v>
      </c>
      <c r="D167">
        <v>20.718690958459533</v>
      </c>
      <c r="E167">
        <v>238.97897191432978</v>
      </c>
      <c r="F167">
        <v>4.1346822201454003</v>
      </c>
      <c r="H167">
        <v>0</v>
      </c>
      <c r="I167" s="110">
        <f t="shared" si="10"/>
        <v>0.28357719275356796</v>
      </c>
      <c r="J167" s="159">
        <f>Tabla2[[#This Row],[Hídrica]]*$S$21</f>
        <v>19.704628805108069</v>
      </c>
      <c r="K167" s="157">
        <f>Tabla2[[#This Row],[Térmica]]*$S$21</f>
        <v>20.676488453145215</v>
      </c>
      <c r="L167" s="157">
        <f>Tabla2[[#This Row],[Eólica]]*$S$21</f>
        <v>238.49218868307034</v>
      </c>
      <c r="M167" s="157">
        <f>Tabla2[[#This Row],[Solar]]*$S$21</f>
        <v>4.1262601654548527</v>
      </c>
      <c r="N167" s="157">
        <f>Tabla2[[#This Row],[Termosolar]]*$S$21</f>
        <v>0</v>
      </c>
      <c r="O167" s="157">
        <f>Tabla2[[#This Row],[Geotérmica]]*$S$21</f>
        <v>0</v>
      </c>
      <c r="P167" s="160">
        <f t="shared" si="11"/>
        <v>0.28299956610677851</v>
      </c>
    </row>
    <row r="168" spans="1:16" x14ac:dyDescent="0.3">
      <c r="A168" s="30">
        <v>45627</v>
      </c>
      <c r="B168" t="s">
        <v>40</v>
      </c>
      <c r="C168" s="127">
        <v>65.280902871049548</v>
      </c>
      <c r="D168">
        <v>2.8927035146791997</v>
      </c>
      <c r="E168">
        <v>0</v>
      </c>
      <c r="F168">
        <v>0.67374991021789965</v>
      </c>
      <c r="H168">
        <v>0</v>
      </c>
      <c r="I168" s="110">
        <f t="shared" si="10"/>
        <v>6.8847356295946641E-2</v>
      </c>
      <c r="J168" s="159">
        <f>Tabla2[[#This Row],[Hídrica]]*$S$21</f>
        <v>65.147930297837149</v>
      </c>
      <c r="K168" s="157">
        <f>Tabla2[[#This Row],[Térmica]]*$S$21</f>
        <v>2.8868112826025807</v>
      </c>
      <c r="L168" s="157">
        <f>Tabla2[[#This Row],[Eólica]]*$S$21</f>
        <v>0</v>
      </c>
      <c r="M168" s="157">
        <f>Tabla2[[#This Row],[Solar]]*$S$21</f>
        <v>0.67237752939405793</v>
      </c>
      <c r="N168" s="157">
        <f>Tabla2[[#This Row],[Termosolar]]*$S$21</f>
        <v>0</v>
      </c>
      <c r="O168" s="157">
        <f>Tabla2[[#This Row],[Geotérmica]]*$S$21</f>
        <v>0</v>
      </c>
      <c r="P168" s="160">
        <f t="shared" si="11"/>
        <v>6.8707119109833778E-2</v>
      </c>
    </row>
    <row r="169" spans="1:16" ht="15" thickBot="1" x14ac:dyDescent="0.35">
      <c r="A169" s="30">
        <v>45627</v>
      </c>
      <c r="B169" t="s">
        <v>41</v>
      </c>
      <c r="C169" s="128">
        <v>96.259512810151023</v>
      </c>
      <c r="D169" s="113">
        <v>1.2972638980871998</v>
      </c>
      <c r="E169" s="113">
        <v>58.175560000000011</v>
      </c>
      <c r="F169" s="113">
        <v>0</v>
      </c>
      <c r="G169" s="113"/>
      <c r="H169" s="113">
        <v>0</v>
      </c>
      <c r="I169" s="114">
        <f t="shared" si="10"/>
        <v>0.15573233670823822</v>
      </c>
      <c r="J169" s="161">
        <f>Tabla2[[#This Row],[Hídrica]]*$S$21</f>
        <v>96.063439003699202</v>
      </c>
      <c r="K169" s="162">
        <f>Tabla2[[#This Row],[Térmica]]*$S$21</f>
        <v>1.294621463453522</v>
      </c>
      <c r="L169" s="162">
        <f>Tabla2[[#This Row],[Eólica]]*$S$21</f>
        <v>58.057060506717065</v>
      </c>
      <c r="M169" s="162">
        <f>Tabla2[[#This Row],[Solar]]*$S$21</f>
        <v>0</v>
      </c>
      <c r="N169" s="162">
        <f>Tabla2[[#This Row],[Termosolar]]*$S$21</f>
        <v>0</v>
      </c>
      <c r="O169" s="162">
        <f>Tabla2[[#This Row],[Geotérmica]]*$S$21</f>
        <v>0</v>
      </c>
      <c r="P169" s="163">
        <f t="shared" si="11"/>
        <v>0.15541512097386978</v>
      </c>
    </row>
    <row r="170" spans="1:16" x14ac:dyDescent="0.3">
      <c r="B170" s="75"/>
      <c r="C170" s="75"/>
      <c r="D170" s="60"/>
      <c r="E170" s="75"/>
      <c r="F170" s="75"/>
      <c r="G170" s="75"/>
      <c r="H170" s="75"/>
    </row>
  </sheetData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B400-08B2-41DF-A10E-6438E13BCF9F}">
  <sheetPr codeName="Hoja14">
    <tabColor theme="9"/>
  </sheetPr>
  <dimension ref="A1:Q35"/>
  <sheetViews>
    <sheetView zoomScale="70" zoomScaleNormal="70" workbookViewId="0">
      <selection activeCell="T6" sqref="T6"/>
    </sheetView>
  </sheetViews>
  <sheetFormatPr baseColWidth="10" defaultColWidth="11.44140625" defaultRowHeight="14.4" x14ac:dyDescent="0.3"/>
  <cols>
    <col min="1" max="1" width="14.44140625" bestFit="1" customWidth="1"/>
    <col min="2" max="2" width="11.33203125" bestFit="1" customWidth="1"/>
    <col min="7" max="7" width="10.6640625" customWidth="1"/>
    <col min="12" max="12" width="10.6640625" customWidth="1"/>
    <col min="14" max="14" width="12" bestFit="1" customWidth="1"/>
    <col min="17" max="17" width="12" bestFit="1" customWidth="1"/>
  </cols>
  <sheetData>
    <row r="1" spans="1:17" ht="23.4" x14ac:dyDescent="0.45">
      <c r="B1" s="201">
        <v>2024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7" x14ac:dyDescent="0.3">
      <c r="A2" s="164" t="s">
        <v>1039</v>
      </c>
    </row>
    <row r="3" spans="1:17" x14ac:dyDescent="0.3">
      <c r="A3" s="165" t="s">
        <v>1040</v>
      </c>
      <c r="B3" s="166">
        <v>45292</v>
      </c>
      <c r="C3" s="166">
        <v>45323</v>
      </c>
      <c r="D3" s="166">
        <v>45352</v>
      </c>
      <c r="E3" s="166">
        <v>45383</v>
      </c>
      <c r="F3" s="166">
        <v>45413</v>
      </c>
      <c r="G3" s="166">
        <v>45444</v>
      </c>
      <c r="H3" s="166">
        <v>45474</v>
      </c>
      <c r="I3" s="166">
        <v>45505</v>
      </c>
      <c r="J3" s="166">
        <v>45536</v>
      </c>
      <c r="K3" s="166">
        <v>45566</v>
      </c>
      <c r="L3" s="166">
        <v>45597</v>
      </c>
      <c r="M3" s="166">
        <v>45627</v>
      </c>
    </row>
    <row r="4" spans="1:17" x14ac:dyDescent="0.3">
      <c r="A4" s="167" t="s">
        <v>4</v>
      </c>
      <c r="B4" s="31">
        <v>1905.2860337230429</v>
      </c>
      <c r="C4" s="31">
        <v>1688.8598096138273</v>
      </c>
      <c r="D4" s="31">
        <v>1730.4993399750615</v>
      </c>
      <c r="E4" s="31">
        <v>1427.5829076731313</v>
      </c>
      <c r="F4" s="31">
        <v>1286.220010961355</v>
      </c>
      <c r="G4" s="31">
        <v>1104.21</v>
      </c>
      <c r="H4" s="31">
        <v>1310.6370602417924</v>
      </c>
      <c r="I4" s="31">
        <v>1381.8748388372048</v>
      </c>
      <c r="J4" s="31">
        <v>1545.3007511673732</v>
      </c>
      <c r="K4" s="31">
        <v>1554.9963610443749</v>
      </c>
      <c r="L4" s="31">
        <v>1639.2258104851612</v>
      </c>
      <c r="M4" s="31">
        <v>2038.2147823803059</v>
      </c>
      <c r="N4" s="31">
        <f t="shared" ref="N4:N11" si="0">SUM(B4:M4)</f>
        <v>18612.907706102629</v>
      </c>
      <c r="Q4" s="87"/>
    </row>
    <row r="5" spans="1:17" x14ac:dyDescent="0.3">
      <c r="A5" s="167" t="s">
        <v>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f t="shared" si="0"/>
        <v>0</v>
      </c>
    </row>
    <row r="6" spans="1:17" x14ac:dyDescent="0.3">
      <c r="A6" s="167" t="s">
        <v>25</v>
      </c>
      <c r="B6" s="31">
        <v>898.74718156036113</v>
      </c>
      <c r="C6" s="31">
        <v>689.11404938336921</v>
      </c>
      <c r="D6" s="31">
        <v>902.92993784021769</v>
      </c>
      <c r="E6" s="31">
        <v>787.3380644212607</v>
      </c>
      <c r="F6" s="31">
        <v>855.33728197960272</v>
      </c>
      <c r="G6" s="31">
        <v>990.94</v>
      </c>
      <c r="H6" s="31">
        <v>1022.5026453227058</v>
      </c>
      <c r="I6" s="31">
        <v>988.61612087541403</v>
      </c>
      <c r="J6" s="31">
        <v>1101.6744916226553</v>
      </c>
      <c r="K6" s="31">
        <v>873.03766798808715</v>
      </c>
      <c r="L6" s="31">
        <v>928.40064384954769</v>
      </c>
      <c r="M6" s="31">
        <v>1044.3243448345008</v>
      </c>
      <c r="N6" s="31">
        <f t="shared" si="0"/>
        <v>11082.96242967772</v>
      </c>
    </row>
    <row r="7" spans="1:17" x14ac:dyDescent="0.3">
      <c r="A7" s="167" t="s">
        <v>43</v>
      </c>
      <c r="B7" s="31">
        <v>39.77780999999986</v>
      </c>
      <c r="C7" s="31">
        <v>32.767030000000013</v>
      </c>
      <c r="D7" s="31">
        <v>33.982429999999987</v>
      </c>
      <c r="E7" s="31">
        <v>31.694830000000017</v>
      </c>
      <c r="F7" s="31">
        <v>29.753399999999967</v>
      </c>
      <c r="G7" s="31">
        <v>26.89</v>
      </c>
      <c r="H7" s="31">
        <v>26.854300000000006</v>
      </c>
      <c r="I7" s="31">
        <v>22.328749999999975</v>
      </c>
      <c r="J7" s="31">
        <v>18.031639999999999</v>
      </c>
      <c r="K7" s="31">
        <v>16.980399999999982</v>
      </c>
      <c r="L7" s="31">
        <v>14.650400000000003</v>
      </c>
      <c r="M7" s="31">
        <v>14.71744</v>
      </c>
      <c r="N7" s="31">
        <f t="shared" si="0"/>
        <v>308.42842999999982</v>
      </c>
    </row>
    <row r="8" spans="1:17" x14ac:dyDescent="0.3">
      <c r="A8" s="167" t="s">
        <v>1041</v>
      </c>
      <c r="B8" s="31">
        <v>12.982583159436157</v>
      </c>
      <c r="C8" s="31">
        <v>11.359855247347628</v>
      </c>
      <c r="D8" s="31">
        <v>12.986126523543223</v>
      </c>
      <c r="E8" s="31">
        <v>12.753390683232677</v>
      </c>
      <c r="F8" s="31">
        <v>12.732572965080919</v>
      </c>
      <c r="G8" s="31">
        <v>12.88</v>
      </c>
      <c r="H8" s="31">
        <v>14.219074522742687</v>
      </c>
      <c r="I8" s="31">
        <v>13.92665747320406</v>
      </c>
      <c r="J8" s="31">
        <v>12.338589471744964</v>
      </c>
      <c r="K8" s="31">
        <v>11.415833445621722</v>
      </c>
      <c r="L8" s="31">
        <v>10.801693573148832</v>
      </c>
      <c r="M8" s="31">
        <v>14.5005287594092</v>
      </c>
      <c r="N8" s="31">
        <f t="shared" si="0"/>
        <v>152.89690582451209</v>
      </c>
    </row>
    <row r="9" spans="1:17" x14ac:dyDescent="0.3">
      <c r="A9" s="167" t="s">
        <v>1042</v>
      </c>
      <c r="B9" s="31">
        <v>151.35770238306858</v>
      </c>
      <c r="C9" s="31">
        <v>169.59254619586744</v>
      </c>
      <c r="D9" s="31">
        <v>157.01267039188571</v>
      </c>
      <c r="E9" s="31">
        <v>144.23196211425318</v>
      </c>
      <c r="F9" s="31">
        <v>152.71618373963418</v>
      </c>
      <c r="G9" s="31">
        <v>130.41</v>
      </c>
      <c r="H9" s="31">
        <v>115.00991461402459</v>
      </c>
      <c r="I9" s="31">
        <v>126.19133148574349</v>
      </c>
      <c r="J9" s="31">
        <v>126.10538023356696</v>
      </c>
      <c r="K9" s="31">
        <v>118.82193383482884</v>
      </c>
      <c r="L9" s="31">
        <v>98.284758716767229</v>
      </c>
      <c r="M9" s="31">
        <v>99.542198812196617</v>
      </c>
      <c r="N9" s="31">
        <f t="shared" si="0"/>
        <v>1589.2765825218366</v>
      </c>
    </row>
    <row r="10" spans="1:17" x14ac:dyDescent="0.3">
      <c r="A10" s="167" t="s">
        <v>24</v>
      </c>
      <c r="B10" s="31">
        <v>243.12360296118322</v>
      </c>
      <c r="C10" s="31">
        <v>190.32450496769664</v>
      </c>
      <c r="D10" s="31">
        <v>191.10708026710932</v>
      </c>
      <c r="E10" s="31">
        <v>189.86518281286718</v>
      </c>
      <c r="F10" s="31">
        <v>197.81236971293026</v>
      </c>
      <c r="G10" s="31">
        <v>255.01885822781222</v>
      </c>
      <c r="H10" s="31">
        <v>232.5620678570844</v>
      </c>
      <c r="I10" s="31">
        <v>226.1054039011664</v>
      </c>
      <c r="J10" s="31">
        <v>233.68880702641414</v>
      </c>
      <c r="K10" s="31">
        <v>287.17728257650452</v>
      </c>
      <c r="L10" s="31">
        <v>276.20849179661508</v>
      </c>
      <c r="M10" s="31">
        <v>255.44375649276625</v>
      </c>
      <c r="N10" s="31">
        <f t="shared" si="0"/>
        <v>2778.4374086001494</v>
      </c>
    </row>
    <row r="11" spans="1:17" x14ac:dyDescent="0.3">
      <c r="A11" s="168" t="s">
        <v>7</v>
      </c>
      <c r="B11" s="169">
        <v>3251.2749137870919</v>
      </c>
      <c r="C11" s="169">
        <v>2782.0177954081082</v>
      </c>
      <c r="D11" s="169">
        <v>3028.5175849978177</v>
      </c>
      <c r="E11" s="169">
        <v>2593.466337704745</v>
      </c>
      <c r="F11" s="169">
        <v>2534.5718193586035</v>
      </c>
      <c r="G11" s="169">
        <v>2520.3488582278123</v>
      </c>
      <c r="H11" s="169">
        <v>2721.7850625583501</v>
      </c>
      <c r="I11" s="169">
        <v>2759.043102572733</v>
      </c>
      <c r="J11" s="169">
        <v>3037.1396595217543</v>
      </c>
      <c r="K11" s="169">
        <v>2862.4294788894172</v>
      </c>
      <c r="L11" s="169">
        <v>2967.5717984212397</v>
      </c>
      <c r="M11" s="169">
        <v>3466.7430512791784</v>
      </c>
      <c r="N11" s="105">
        <f t="shared" si="0"/>
        <v>34524.909462726857</v>
      </c>
    </row>
    <row r="12" spans="1:17" ht="23.4" x14ac:dyDescent="0.45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7" ht="23.4" x14ac:dyDescent="0.45"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7" x14ac:dyDescent="0.3">
      <c r="B14" t="s">
        <v>12</v>
      </c>
      <c r="C14" t="s">
        <v>13</v>
      </c>
      <c r="D14" t="s">
        <v>14</v>
      </c>
      <c r="E14" t="s">
        <v>15</v>
      </c>
      <c r="F14" t="s">
        <v>16</v>
      </c>
      <c r="G14" t="s">
        <v>17</v>
      </c>
      <c r="H14" t="s">
        <v>18</v>
      </c>
      <c r="I14" t="s">
        <v>19</v>
      </c>
      <c r="J14" t="s">
        <v>20</v>
      </c>
      <c r="K14" t="s">
        <v>21</v>
      </c>
      <c r="L14" t="s">
        <v>22</v>
      </c>
      <c r="M14" t="s">
        <v>23</v>
      </c>
      <c r="N14" t="s">
        <v>7</v>
      </c>
    </row>
    <row r="15" spans="1:17" x14ac:dyDescent="0.3">
      <c r="A15" s="2" t="s">
        <v>44</v>
      </c>
      <c r="B15" s="54">
        <f>B8++B9</f>
        <v>164.34028554250474</v>
      </c>
      <c r="C15" s="54">
        <f t="shared" ref="C15:M15" si="1">C8++C9</f>
        <v>180.95240144321508</v>
      </c>
      <c r="D15" s="54">
        <f t="shared" si="1"/>
        <v>169.99879691542893</v>
      </c>
      <c r="E15" s="54">
        <f t="shared" si="1"/>
        <v>156.98535279748586</v>
      </c>
      <c r="F15" s="54">
        <f t="shared" si="1"/>
        <v>165.44875670471509</v>
      </c>
      <c r="G15" s="54">
        <f t="shared" si="1"/>
        <v>143.29</v>
      </c>
      <c r="H15" s="54">
        <f t="shared" si="1"/>
        <v>129.22898913676727</v>
      </c>
      <c r="I15" s="54">
        <f t="shared" si="1"/>
        <v>140.11798895894754</v>
      </c>
      <c r="J15" s="54">
        <f t="shared" si="1"/>
        <v>138.44396970531193</v>
      </c>
      <c r="K15" s="54">
        <f t="shared" si="1"/>
        <v>130.23776728045056</v>
      </c>
      <c r="L15" s="54">
        <f t="shared" si="1"/>
        <v>109.08645228991605</v>
      </c>
      <c r="M15" s="54">
        <f t="shared" si="1"/>
        <v>114.04272757160581</v>
      </c>
      <c r="N15" s="35">
        <f>+SUM(B15:M15)</f>
        <v>1742.1734883463487</v>
      </c>
    </row>
    <row r="16" spans="1:17" x14ac:dyDescent="0.3">
      <c r="A16" s="2" t="s">
        <v>24</v>
      </c>
      <c r="B16" s="54" cm="1">
        <f t="array" ref="B16:M16">B10:M10</f>
        <v>243.12360296118322</v>
      </c>
      <c r="C16" s="54">
        <v>190.32450496769664</v>
      </c>
      <c r="D16" s="54">
        <v>191.10708026710932</v>
      </c>
      <c r="E16" s="54">
        <v>189.86518281286718</v>
      </c>
      <c r="F16" s="54">
        <v>197.81236971293026</v>
      </c>
      <c r="G16" s="54">
        <v>255.01885822781222</v>
      </c>
      <c r="H16" s="54">
        <v>232.5620678570844</v>
      </c>
      <c r="I16" s="54">
        <v>226.1054039011664</v>
      </c>
      <c r="J16" s="54">
        <v>233.68880702641414</v>
      </c>
      <c r="K16" s="54">
        <v>287.17728257650452</v>
      </c>
      <c r="L16" s="54">
        <v>276.20849179661508</v>
      </c>
      <c r="M16" s="54">
        <v>255.44375649276625</v>
      </c>
      <c r="N16" s="35">
        <f t="shared" ref="N16:N20" si="2">+SUM(B16:M16)</f>
        <v>2778.4374086001494</v>
      </c>
    </row>
    <row r="17" spans="1:16" x14ac:dyDescent="0.3">
      <c r="A17" s="2" t="s">
        <v>25</v>
      </c>
      <c r="B17" s="54" cm="1">
        <f t="array" ref="B17:M17">B6:M6</f>
        <v>898.74718156036113</v>
      </c>
      <c r="C17" s="54">
        <v>689.11404938336921</v>
      </c>
      <c r="D17" s="54">
        <v>902.92993784021769</v>
      </c>
      <c r="E17" s="54">
        <v>787.3380644212607</v>
      </c>
      <c r="F17" s="54">
        <v>855.33728197960272</v>
      </c>
      <c r="G17" s="54">
        <v>990.94</v>
      </c>
      <c r="H17" s="54">
        <v>1022.5026453227058</v>
      </c>
      <c r="I17" s="54">
        <v>988.61612087541403</v>
      </c>
      <c r="J17" s="54">
        <v>1101.6744916226553</v>
      </c>
      <c r="K17" s="54">
        <v>873.03766798808715</v>
      </c>
      <c r="L17" s="54">
        <v>928.40064384954769</v>
      </c>
      <c r="M17" s="54">
        <v>1044.3243448345008</v>
      </c>
      <c r="N17" s="35">
        <f t="shared" si="2"/>
        <v>11082.96242967772</v>
      </c>
    </row>
    <row r="18" spans="1:16" x14ac:dyDescent="0.3">
      <c r="A18" s="2" t="s">
        <v>4</v>
      </c>
      <c r="B18" s="54" cm="1">
        <f t="array" ref="B18:M18">B4:M4</f>
        <v>1905.2860337230429</v>
      </c>
      <c r="C18" s="54">
        <v>1688.8598096138273</v>
      </c>
      <c r="D18" s="54">
        <v>1730.4993399750615</v>
      </c>
      <c r="E18" s="54">
        <v>1427.5829076731313</v>
      </c>
      <c r="F18" s="54">
        <v>1286.220010961355</v>
      </c>
      <c r="G18" s="54">
        <v>1104.21</v>
      </c>
      <c r="H18" s="54">
        <v>1310.6370602417924</v>
      </c>
      <c r="I18" s="54">
        <v>1381.8748388372048</v>
      </c>
      <c r="J18" s="54">
        <v>1545.3007511673732</v>
      </c>
      <c r="K18" s="54">
        <v>1554.9963610443749</v>
      </c>
      <c r="L18" s="54">
        <v>1639.2258104851612</v>
      </c>
      <c r="M18" s="54">
        <v>2038.2147823803059</v>
      </c>
      <c r="N18" s="35">
        <f t="shared" si="2"/>
        <v>18612.907706102629</v>
      </c>
    </row>
    <row r="19" spans="1:16" x14ac:dyDescent="0.3">
      <c r="A19" s="2" t="s">
        <v>5</v>
      </c>
      <c r="B19" s="54" cm="1">
        <f t="array" ref="B19:M19">B5:M5</f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35">
        <f t="shared" si="2"/>
        <v>0</v>
      </c>
    </row>
    <row r="20" spans="1:16" x14ac:dyDescent="0.3">
      <c r="A20" s="2" t="s">
        <v>6</v>
      </c>
      <c r="B20" s="54" cm="1">
        <f t="array" ref="B20:M20">B7:M7</f>
        <v>39.77780999999986</v>
      </c>
      <c r="C20" s="54">
        <v>32.767030000000013</v>
      </c>
      <c r="D20" s="54">
        <v>33.982429999999987</v>
      </c>
      <c r="E20" s="54">
        <v>31.694830000000017</v>
      </c>
      <c r="F20" s="54">
        <v>29.753399999999967</v>
      </c>
      <c r="G20" s="54">
        <v>26.89</v>
      </c>
      <c r="H20" s="54">
        <v>26.854300000000006</v>
      </c>
      <c r="I20" s="54">
        <v>22.328749999999975</v>
      </c>
      <c r="J20" s="54">
        <v>18.031639999999999</v>
      </c>
      <c r="K20" s="54">
        <v>16.980399999999982</v>
      </c>
      <c r="L20" s="54">
        <v>14.650400000000003</v>
      </c>
      <c r="M20" s="54">
        <v>14.71744</v>
      </c>
      <c r="N20" s="228">
        <f t="shared" si="2"/>
        <v>308.42842999999982</v>
      </c>
    </row>
    <row r="21" spans="1:16" x14ac:dyDescent="0.3">
      <c r="A21" s="61" t="s">
        <v>1049</v>
      </c>
      <c r="B21" s="17">
        <f>+SUM(B15:B20)</f>
        <v>3251.2749137870919</v>
      </c>
      <c r="C21" s="17">
        <f t="shared" ref="C21:M21" si="3">+SUM(C15:C20)</f>
        <v>2782.0177954081082</v>
      </c>
      <c r="D21" s="17">
        <f t="shared" si="3"/>
        <v>3028.5175849978177</v>
      </c>
      <c r="E21" s="17">
        <f t="shared" si="3"/>
        <v>2593.466337704745</v>
      </c>
      <c r="F21" s="17">
        <f t="shared" si="3"/>
        <v>2534.5718193586031</v>
      </c>
      <c r="G21" s="17">
        <f t="shared" si="3"/>
        <v>2520.3488582278119</v>
      </c>
      <c r="H21" s="17">
        <f t="shared" si="3"/>
        <v>2721.7850625583496</v>
      </c>
      <c r="I21" s="17">
        <f t="shared" si="3"/>
        <v>2759.0431025727326</v>
      </c>
      <c r="J21" s="17">
        <f t="shared" si="3"/>
        <v>3037.1396595217548</v>
      </c>
      <c r="K21" s="17">
        <f t="shared" si="3"/>
        <v>2862.4294788894172</v>
      </c>
      <c r="L21" s="17">
        <f t="shared" si="3"/>
        <v>2967.5717984212401</v>
      </c>
      <c r="M21" s="17">
        <f t="shared" si="3"/>
        <v>3466.7430512791784</v>
      </c>
      <c r="N21" s="229">
        <f>+SUM(B21:M21)</f>
        <v>34524.909462726857</v>
      </c>
    </row>
    <row r="22" spans="1:16" x14ac:dyDescent="0.3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230"/>
    </row>
    <row r="23" spans="1:16" x14ac:dyDescent="0.3">
      <c r="A23" t="s">
        <v>45</v>
      </c>
      <c r="B23" s="170" cm="1">
        <f t="array" ref="B23:M23">TRANSPOSE('Gx Real'!B74:B85)</f>
        <v>7383.0353789509463</v>
      </c>
      <c r="C23" s="170">
        <v>7043.7890077491529</v>
      </c>
      <c r="D23" s="170">
        <v>7306.4208965916096</v>
      </c>
      <c r="E23" s="170">
        <v>6819.892182939323</v>
      </c>
      <c r="F23" s="170">
        <v>7540.4507235726351</v>
      </c>
      <c r="G23" s="170">
        <v>7233.7202121</v>
      </c>
      <c r="H23" s="170">
        <v>7340.2846469701517</v>
      </c>
      <c r="I23" s="170">
        <v>7156.7343977928276</v>
      </c>
      <c r="J23" s="170">
        <v>6684.8953310531497</v>
      </c>
      <c r="K23" s="170">
        <v>6871.7857845246108</v>
      </c>
      <c r="L23" s="170">
        <v>6796.8478887671899</v>
      </c>
      <c r="M23" s="170">
        <v>7341.1120095142815</v>
      </c>
      <c r="N23" s="229">
        <f>+SUM(B23:M23)</f>
        <v>85518.968460525895</v>
      </c>
    </row>
    <row r="24" spans="1:16" x14ac:dyDescent="0.3">
      <c r="N24" s="231">
        <f>N21/N23</f>
        <v>0.40371054614232127</v>
      </c>
      <c r="O24" s="1"/>
      <c r="P24" s="1"/>
    </row>
    <row r="25" spans="1:16" x14ac:dyDescent="0.3">
      <c r="B25" s="202">
        <v>2023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30"/>
    </row>
    <row r="26" spans="1:16" x14ac:dyDescent="0.3"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19</v>
      </c>
      <c r="J26" t="s">
        <v>20</v>
      </c>
      <c r="K26" t="s">
        <v>21</v>
      </c>
      <c r="L26" t="s">
        <v>22</v>
      </c>
      <c r="M26" t="s">
        <v>23</v>
      </c>
      <c r="N26" s="230"/>
    </row>
    <row r="27" spans="1:16" x14ac:dyDescent="0.3">
      <c r="A27" s="2" t="str">
        <f>+A15</f>
        <v>Biocombustibles</v>
      </c>
      <c r="B27" s="1">
        <f t="shared" ref="B27:M27" si="4">+B15/B$23</f>
        <v>2.2259176220533812E-2</v>
      </c>
      <c r="C27" s="1">
        <f t="shared" si="4"/>
        <v>2.568963965901621E-2</v>
      </c>
      <c r="D27" s="1">
        <f t="shared" si="4"/>
        <v>2.3267041321795748E-2</v>
      </c>
      <c r="E27" s="1">
        <f t="shared" si="4"/>
        <v>2.301874407783179E-2</v>
      </c>
      <c r="F27" s="1">
        <f t="shared" si="4"/>
        <v>2.1941494317772842E-2</v>
      </c>
      <c r="G27" s="1">
        <f t="shared" si="4"/>
        <v>1.9808617944652562E-2</v>
      </c>
      <c r="H27" s="1">
        <f t="shared" si="4"/>
        <v>1.76054465667226E-2</v>
      </c>
      <c r="I27" s="1">
        <f t="shared" si="4"/>
        <v>1.9578481074016191E-2</v>
      </c>
      <c r="J27" s="1">
        <f t="shared" si="4"/>
        <v>2.070996819683955E-2</v>
      </c>
      <c r="K27" s="1">
        <f t="shared" si="4"/>
        <v>1.8952535973072449E-2</v>
      </c>
      <c r="L27" s="1">
        <f t="shared" si="4"/>
        <v>1.6049565044731658E-2</v>
      </c>
      <c r="M27" s="1">
        <f t="shared" si="4"/>
        <v>1.5534802823305697E-2</v>
      </c>
      <c r="N27" s="230"/>
    </row>
    <row r="28" spans="1:16" x14ac:dyDescent="0.3">
      <c r="A28" s="2" t="str">
        <f>+A16</f>
        <v>Hídrica</v>
      </c>
      <c r="B28" s="1">
        <f t="shared" ref="B28:M28" si="5">+B16/B$23</f>
        <v>3.2930033581354531E-2</v>
      </c>
      <c r="C28" s="1">
        <f t="shared" si="5"/>
        <v>2.7020188247875266E-2</v>
      </c>
      <c r="D28" s="1">
        <f t="shared" si="5"/>
        <v>2.6156045890575418E-2</v>
      </c>
      <c r="E28" s="1">
        <f t="shared" si="5"/>
        <v>2.783990974048459E-2</v>
      </c>
      <c r="F28" s="1">
        <f t="shared" si="5"/>
        <v>2.6233494119196041E-2</v>
      </c>
      <c r="G28" s="1">
        <f t="shared" si="5"/>
        <v>3.5254177760599123E-2</v>
      </c>
      <c r="H28" s="1">
        <f t="shared" si="5"/>
        <v>3.1682976756641043E-2</v>
      </c>
      <c r="I28" s="1">
        <f t="shared" si="5"/>
        <v>3.1593376438686677E-2</v>
      </c>
      <c r="J28" s="1">
        <f t="shared" si="5"/>
        <v>3.4957736128023775E-2</v>
      </c>
      <c r="K28" s="1">
        <f t="shared" si="5"/>
        <v>4.1790779221208128E-2</v>
      </c>
      <c r="L28" s="1">
        <f t="shared" si="5"/>
        <v>4.0637733301798769E-2</v>
      </c>
      <c r="M28" s="1">
        <f t="shared" si="5"/>
        <v>3.4796330060310236E-2</v>
      </c>
      <c r="N28" s="230"/>
    </row>
    <row r="29" spans="1:16" x14ac:dyDescent="0.3">
      <c r="A29" s="2" t="str">
        <f>+A17</f>
        <v>Eólica</v>
      </c>
      <c r="B29" s="1">
        <f>+B17/B$23</f>
        <v>0.12173139304231045</v>
      </c>
      <c r="C29" s="1">
        <f t="shared" ref="C29:M29" si="6">+C17/C$23</f>
        <v>9.7832863622866528E-2</v>
      </c>
      <c r="D29" s="1">
        <f t="shared" si="6"/>
        <v>0.12358033442357909</v>
      </c>
      <c r="E29" s="1">
        <f t="shared" si="6"/>
        <v>0.11544728909217504</v>
      </c>
      <c r="F29" s="1">
        <f t="shared" si="6"/>
        <v>0.1134331770520937</v>
      </c>
      <c r="G29" s="1">
        <f t="shared" si="6"/>
        <v>0.1369889864336242</v>
      </c>
      <c r="H29" s="1">
        <f t="shared" si="6"/>
        <v>0.13930013541705963</v>
      </c>
      <c r="I29" s="1">
        <f t="shared" si="6"/>
        <v>0.13813788048083889</v>
      </c>
      <c r="J29" s="1">
        <f t="shared" si="6"/>
        <v>0.16480055962956949</v>
      </c>
      <c r="K29" s="1">
        <f t="shared" si="6"/>
        <v>0.12704669431840909</v>
      </c>
      <c r="L29" s="1">
        <f t="shared" si="6"/>
        <v>0.13659282347393251</v>
      </c>
      <c r="M29" s="1">
        <f t="shared" si="6"/>
        <v>0.14225696917320263</v>
      </c>
      <c r="N29" s="230"/>
    </row>
    <row r="30" spans="1:16" x14ac:dyDescent="0.3">
      <c r="A30" s="2" t="str">
        <f>+A18</f>
        <v>Solar</v>
      </c>
      <c r="B30" s="1">
        <f t="shared" ref="B30:M30" si="7">+B18/B$23</f>
        <v>0.25806269859616526</v>
      </c>
      <c r="C30" s="1">
        <f t="shared" si="7"/>
        <v>0.23976581464263699</v>
      </c>
      <c r="D30" s="1">
        <f t="shared" si="7"/>
        <v>0.23684637998097352</v>
      </c>
      <c r="E30" s="1">
        <f t="shared" si="7"/>
        <v>0.20932631622012735</v>
      </c>
      <c r="F30" s="1">
        <f t="shared" si="7"/>
        <v>0.17057601171511258</v>
      </c>
      <c r="G30" s="1">
        <f t="shared" si="7"/>
        <v>0.1526475959289888</v>
      </c>
      <c r="H30" s="1">
        <f t="shared" si="7"/>
        <v>0.17855398302336734</v>
      </c>
      <c r="I30" s="1">
        <f t="shared" si="7"/>
        <v>0.1930873443149409</v>
      </c>
      <c r="J30" s="1">
        <f t="shared" si="7"/>
        <v>0.2311630436439345</v>
      </c>
      <c r="K30" s="1">
        <f t="shared" si="7"/>
        <v>0.22628708312564916</v>
      </c>
      <c r="L30" s="1">
        <f t="shared" si="7"/>
        <v>0.24117441456858665</v>
      </c>
      <c r="M30" s="1">
        <f t="shared" si="7"/>
        <v>0.27764387462535972</v>
      </c>
      <c r="N30" s="232"/>
    </row>
    <row r="31" spans="1:16" x14ac:dyDescent="0.3">
      <c r="A31" s="2" t="s">
        <v>5</v>
      </c>
      <c r="B31" s="1">
        <f t="shared" ref="B31:M31" si="8">+B19/B$23</f>
        <v>0</v>
      </c>
      <c r="C31" s="1">
        <f t="shared" si="8"/>
        <v>0</v>
      </c>
      <c r="D31" s="1">
        <f t="shared" si="8"/>
        <v>0</v>
      </c>
      <c r="E31" s="1">
        <f t="shared" si="8"/>
        <v>0</v>
      </c>
      <c r="F31" s="1">
        <f t="shared" si="8"/>
        <v>0</v>
      </c>
      <c r="G31" s="1">
        <f t="shared" si="8"/>
        <v>0</v>
      </c>
      <c r="H31" s="1">
        <f t="shared" si="8"/>
        <v>0</v>
      </c>
      <c r="I31" s="1">
        <f t="shared" si="8"/>
        <v>0</v>
      </c>
      <c r="J31" s="1">
        <f t="shared" si="8"/>
        <v>0</v>
      </c>
      <c r="K31" s="1">
        <f t="shared" si="8"/>
        <v>0</v>
      </c>
      <c r="L31" s="1">
        <f t="shared" si="8"/>
        <v>0</v>
      </c>
      <c r="M31" s="1">
        <f t="shared" si="8"/>
        <v>0</v>
      </c>
      <c r="N31" s="232"/>
    </row>
    <row r="32" spans="1:16" x14ac:dyDescent="0.3">
      <c r="A32" s="2" t="str">
        <f t="shared" ref="A32:A33" si="9">+A20</f>
        <v>Geotérmico</v>
      </c>
      <c r="B32" s="1">
        <f t="shared" ref="B32:M32" si="10">+B20/B$23</f>
        <v>5.3877311916188976E-3</v>
      </c>
      <c r="C32" s="1">
        <f t="shared" si="10"/>
        <v>4.6519039630448468E-3</v>
      </c>
      <c r="D32" s="1">
        <f t="shared" si="10"/>
        <v>4.6510364624425806E-3</v>
      </c>
      <c r="E32" s="1">
        <f t="shared" si="10"/>
        <v>4.647409247801302E-3</v>
      </c>
      <c r="F32" s="1">
        <f t="shared" si="10"/>
        <v>3.9458383975623842E-3</v>
      </c>
      <c r="G32" s="1">
        <f t="shared" si="10"/>
        <v>3.7173126982462659E-3</v>
      </c>
      <c r="H32" s="1">
        <f t="shared" si="10"/>
        <v>3.6584821013834457E-3</v>
      </c>
      <c r="I32" s="1">
        <f t="shared" si="10"/>
        <v>3.1199634859840923E-3</v>
      </c>
      <c r="J32" s="1">
        <f t="shared" si="10"/>
        <v>2.6973705805441932E-3</v>
      </c>
      <c r="K32" s="1">
        <f t="shared" si="10"/>
        <v>2.4710316259043113E-3</v>
      </c>
      <c r="L32" s="1">
        <f t="shared" si="10"/>
        <v>2.1554697471179228E-3</v>
      </c>
      <c r="M32" s="1">
        <f t="shared" si="10"/>
        <v>2.0047970908121E-3</v>
      </c>
      <c r="N32" s="230"/>
    </row>
    <row r="33" spans="1:14" x14ac:dyDescent="0.3">
      <c r="A33" s="2" t="str">
        <f t="shared" si="9"/>
        <v>Total ERNC</v>
      </c>
      <c r="B33" s="1">
        <f>+B21/B$23</f>
        <v>0.44037103263198296</v>
      </c>
      <c r="C33" s="1">
        <f t="shared" ref="C33:M33" si="11">+C21/C$23</f>
        <v>0.39496041013543981</v>
      </c>
      <c r="D33" s="1">
        <f t="shared" si="11"/>
        <v>0.41450083807936638</v>
      </c>
      <c r="E33" s="1">
        <f t="shared" si="11"/>
        <v>0.38027966837842003</v>
      </c>
      <c r="F33" s="1">
        <f t="shared" si="11"/>
        <v>0.33613001560173755</v>
      </c>
      <c r="G33" s="1">
        <f t="shared" si="11"/>
        <v>0.34841669076611093</v>
      </c>
      <c r="H33" s="1">
        <f t="shared" si="11"/>
        <v>0.370801023865174</v>
      </c>
      <c r="I33" s="1">
        <f t="shared" si="11"/>
        <v>0.38551704579446672</v>
      </c>
      <c r="J33" s="1">
        <f t="shared" si="11"/>
        <v>0.45432867817891154</v>
      </c>
      <c r="K33" s="1">
        <f t="shared" si="11"/>
        <v>0.41654812426424315</v>
      </c>
      <c r="L33" s="1">
        <f t="shared" si="11"/>
        <v>0.43661000613616752</v>
      </c>
      <c r="M33" s="1">
        <f t="shared" si="11"/>
        <v>0.47223677377299034</v>
      </c>
      <c r="N33" s="233">
        <f>+N21/N$23</f>
        <v>0.40371054614232127</v>
      </c>
    </row>
    <row r="34" spans="1:14" x14ac:dyDescent="0.3">
      <c r="A34" s="2" t="s">
        <v>46</v>
      </c>
      <c r="B34" s="189">
        <f>B11</f>
        <v>3251.2749137870919</v>
      </c>
      <c r="C34" s="189">
        <f t="shared" ref="C34:M34" si="12">C11</f>
        <v>2782.0177954081082</v>
      </c>
      <c r="D34" s="189">
        <f t="shared" si="12"/>
        <v>3028.5175849978177</v>
      </c>
      <c r="E34" s="189">
        <f t="shared" si="12"/>
        <v>2593.466337704745</v>
      </c>
      <c r="F34" s="189">
        <f t="shared" si="12"/>
        <v>2534.5718193586035</v>
      </c>
      <c r="G34" s="189">
        <f t="shared" si="12"/>
        <v>2520.3488582278123</v>
      </c>
      <c r="H34" s="189">
        <f t="shared" si="12"/>
        <v>2721.7850625583501</v>
      </c>
      <c r="I34" s="189">
        <f t="shared" si="12"/>
        <v>2759.043102572733</v>
      </c>
      <c r="J34" s="189">
        <f t="shared" si="12"/>
        <v>3037.1396595217543</v>
      </c>
      <c r="K34" s="189">
        <f t="shared" si="12"/>
        <v>2862.4294788894172</v>
      </c>
      <c r="L34" s="189">
        <f t="shared" si="12"/>
        <v>2967.5717984212397</v>
      </c>
      <c r="M34" s="189">
        <f t="shared" si="12"/>
        <v>3466.7430512791784</v>
      </c>
      <c r="N34" s="234"/>
    </row>
    <row r="35" spans="1:14" x14ac:dyDescent="0.3">
      <c r="B35" s="31"/>
      <c r="N35" s="230"/>
    </row>
  </sheetData>
  <mergeCells count="2">
    <mergeCell ref="B1:M1"/>
    <mergeCell ref="B25:M2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F575-4EFC-44D0-9820-C5724FB6485E}">
  <sheetPr codeName="Hoja10">
    <tabColor theme="0"/>
  </sheetPr>
  <dimension ref="A2:P39"/>
  <sheetViews>
    <sheetView zoomScale="70" zoomScaleNormal="70" workbookViewId="0">
      <selection activeCell="P23" sqref="P23"/>
    </sheetView>
  </sheetViews>
  <sheetFormatPr baseColWidth="10" defaultColWidth="11.44140625" defaultRowHeight="14.4" x14ac:dyDescent="0.3"/>
  <cols>
    <col min="1" max="1" width="33.33203125" bestFit="1" customWidth="1"/>
    <col min="14" max="14" width="12.33203125" bestFit="1" customWidth="1"/>
    <col min="15" max="15" width="11.88671875" bestFit="1" customWidth="1"/>
    <col min="16" max="16" width="12" bestFit="1" customWidth="1"/>
  </cols>
  <sheetData>
    <row r="2" spans="1:16" x14ac:dyDescent="0.3">
      <c r="A2" s="8" t="s">
        <v>47</v>
      </c>
      <c r="B2" s="50" t="s">
        <v>12</v>
      </c>
      <c r="C2" s="50" t="s">
        <v>13</v>
      </c>
      <c r="D2" s="50" t="s">
        <v>14</v>
      </c>
      <c r="E2" s="50" t="s">
        <v>15</v>
      </c>
      <c r="F2" s="50" t="s">
        <v>16</v>
      </c>
      <c r="G2" s="50" t="s">
        <v>17</v>
      </c>
      <c r="H2" s="50" t="s">
        <v>18</v>
      </c>
      <c r="I2" s="50" t="s">
        <v>19</v>
      </c>
      <c r="J2" s="50" t="s">
        <v>20</v>
      </c>
      <c r="K2" s="50" t="s">
        <v>21</v>
      </c>
      <c r="L2" s="50" t="s">
        <v>22</v>
      </c>
      <c r="M2" s="50" t="s">
        <v>23</v>
      </c>
      <c r="N2" s="6" t="s">
        <v>7</v>
      </c>
    </row>
    <row r="3" spans="1:16" x14ac:dyDescent="0.3">
      <c r="A3" s="2" t="s">
        <v>48</v>
      </c>
      <c r="B3" s="173">
        <v>4190.4751645818205</v>
      </c>
      <c r="C3" s="173">
        <v>3970.4887471852317</v>
      </c>
      <c r="D3" s="173">
        <v>4234.0264628746654</v>
      </c>
      <c r="E3" s="173">
        <v>3915.6884992164751</v>
      </c>
      <c r="F3" s="173">
        <v>4084.7862469905872</v>
      </c>
      <c r="G3" s="173">
        <v>3933.9873864297911</v>
      </c>
      <c r="H3" s="173">
        <v>3927.6230652617332</v>
      </c>
      <c r="I3" s="173">
        <v>3985.1391565935915</v>
      </c>
      <c r="J3" s="173">
        <v>3917.0513715170569</v>
      </c>
      <c r="K3" s="173">
        <v>4113.4806406240195</v>
      </c>
      <c r="L3" s="173">
        <v>4070.1497421250519</v>
      </c>
      <c r="M3" s="173">
        <v>4375.8596959720244</v>
      </c>
      <c r="N3" s="33">
        <f>+SUM(B3:M3)</f>
        <v>48718.756179372052</v>
      </c>
      <c r="O3" s="1"/>
    </row>
    <row r="4" spans="1:16" x14ac:dyDescent="0.3">
      <c r="A4" s="2" t="s">
        <v>49</v>
      </c>
      <c r="B4" s="173">
        <v>2667.4355803500202</v>
      </c>
      <c r="C4" s="173">
        <v>2522.8656837259655</v>
      </c>
      <c r="D4" s="173">
        <v>2512.4577886645543</v>
      </c>
      <c r="E4" s="173">
        <v>2375.1269341412585</v>
      </c>
      <c r="F4" s="173">
        <v>2897.1630916328631</v>
      </c>
      <c r="G4" s="173">
        <v>2822.0851676775656</v>
      </c>
      <c r="H4" s="173">
        <v>2890.5776296491299</v>
      </c>
      <c r="I4" s="173">
        <v>2694.9992342317755</v>
      </c>
      <c r="J4" s="173">
        <v>2336.6863761878303</v>
      </c>
      <c r="K4" s="173">
        <v>2362.838209654798</v>
      </c>
      <c r="L4" s="173">
        <v>2337.9444242449404</v>
      </c>
      <c r="M4" s="173">
        <v>2550.5846194815072</v>
      </c>
      <c r="N4" s="33">
        <f>+SUM(B4:M4)</f>
        <v>30970.764739642207</v>
      </c>
      <c r="O4" s="1"/>
    </row>
    <row r="5" spans="1:16" x14ac:dyDescent="0.3">
      <c r="B5" s="34">
        <v>6857.9107449318408</v>
      </c>
      <c r="C5" s="34">
        <v>6493.3544309111967</v>
      </c>
      <c r="D5" s="34">
        <v>6746.4842515392193</v>
      </c>
      <c r="E5" s="34">
        <v>6290.8154333577331</v>
      </c>
      <c r="F5" s="34">
        <v>6981.9493386234508</v>
      </c>
      <c r="G5" s="34">
        <v>6756.0725541073571</v>
      </c>
      <c r="H5" s="34">
        <v>6818.2006949108627</v>
      </c>
      <c r="I5" s="34">
        <v>6680.1383908253665</v>
      </c>
      <c r="J5" s="34">
        <v>6253.7377477048867</v>
      </c>
      <c r="K5" s="34">
        <v>6476.318850278818</v>
      </c>
      <c r="L5" s="34">
        <v>6408.0941663699923</v>
      </c>
      <c r="M5" s="34">
        <v>6926.4443154535311</v>
      </c>
      <c r="N5" s="191">
        <f>+SUM(B5:M5)</f>
        <v>79689.520919014234</v>
      </c>
      <c r="O5" s="1"/>
    </row>
    <row r="6" spans="1:16" x14ac:dyDescent="0.3">
      <c r="A6" s="8" t="str">
        <f>+A2</f>
        <v>Tipo de Cliente</v>
      </c>
      <c r="B6" s="8" t="str">
        <f>+B2</f>
        <v>ene</v>
      </c>
      <c r="C6" s="8" t="str">
        <f t="shared" ref="C6:M6" si="0">+C2</f>
        <v>feb</v>
      </c>
      <c r="D6" s="8" t="str">
        <f t="shared" si="0"/>
        <v>mar</v>
      </c>
      <c r="E6" s="8" t="str">
        <f t="shared" si="0"/>
        <v>abr</v>
      </c>
      <c r="F6" s="8" t="str">
        <f t="shared" si="0"/>
        <v>may</v>
      </c>
      <c r="G6" s="8" t="str">
        <f t="shared" si="0"/>
        <v>jun</v>
      </c>
      <c r="H6" s="8" t="str">
        <f t="shared" si="0"/>
        <v>jul</v>
      </c>
      <c r="I6" s="8" t="str">
        <f t="shared" si="0"/>
        <v>ago</v>
      </c>
      <c r="J6" s="8" t="str">
        <f t="shared" si="0"/>
        <v>sept</v>
      </c>
      <c r="K6" s="8" t="str">
        <f t="shared" si="0"/>
        <v>oct</v>
      </c>
      <c r="L6" s="8" t="str">
        <f t="shared" si="0"/>
        <v>nov</v>
      </c>
      <c r="M6" s="8" t="str">
        <f t="shared" si="0"/>
        <v>dic</v>
      </c>
      <c r="N6" s="38"/>
    </row>
    <row r="7" spans="1:16" x14ac:dyDescent="0.3">
      <c r="A7" s="2" t="str">
        <f>+A3</f>
        <v>Libre</v>
      </c>
      <c r="B7" s="171">
        <f>+B3/B5</f>
        <v>0.61104253473679015</v>
      </c>
      <c r="C7" s="171">
        <f t="shared" ref="C7:M7" si="1">+C3/C5</f>
        <v>0.61146958624096892</v>
      </c>
      <c r="D7" s="171">
        <f t="shared" si="1"/>
        <v>0.62759006098749381</v>
      </c>
      <c r="E7" s="171">
        <f t="shared" si="1"/>
        <v>0.62244529992933995</v>
      </c>
      <c r="F7" s="171">
        <f t="shared" si="1"/>
        <v>0.58504953973154106</v>
      </c>
      <c r="G7" s="171">
        <f t="shared" si="1"/>
        <v>0.58228909694555042</v>
      </c>
      <c r="H7" s="171">
        <f t="shared" si="1"/>
        <v>0.57604978806114193</v>
      </c>
      <c r="I7" s="171">
        <f t="shared" si="1"/>
        <v>0.59656535889538753</v>
      </c>
      <c r="J7" s="171">
        <f t="shared" si="1"/>
        <v>0.62635363514477549</v>
      </c>
      <c r="K7" s="171">
        <f t="shared" si="1"/>
        <v>0.635157214417713</v>
      </c>
      <c r="L7" s="171">
        <f t="shared" si="1"/>
        <v>0.63515760481258332</v>
      </c>
      <c r="M7" s="171">
        <f t="shared" si="1"/>
        <v>0.6317613333307367</v>
      </c>
    </row>
    <row r="8" spans="1:16" x14ac:dyDescent="0.3">
      <c r="A8" s="2" t="str">
        <f>+A4</f>
        <v>Regulado</v>
      </c>
      <c r="B8" s="171">
        <f>+B4/B5</f>
        <v>0.3889574652632099</v>
      </c>
      <c r="C8" s="171">
        <f t="shared" ref="C8:M8" si="2">+C4/C5</f>
        <v>0.38853041375903113</v>
      </c>
      <c r="D8" s="171">
        <f t="shared" si="2"/>
        <v>0.37240993901250624</v>
      </c>
      <c r="E8" s="171">
        <f t="shared" si="2"/>
        <v>0.37755470007066011</v>
      </c>
      <c r="F8" s="171">
        <f t="shared" si="2"/>
        <v>0.41495046026845889</v>
      </c>
      <c r="G8" s="171">
        <f t="shared" si="2"/>
        <v>0.41771090305444952</v>
      </c>
      <c r="H8" s="171">
        <f t="shared" si="2"/>
        <v>0.42395021193885812</v>
      </c>
      <c r="I8" s="171">
        <f t="shared" si="2"/>
        <v>0.40343464110461252</v>
      </c>
      <c r="J8" s="171">
        <f t="shared" si="2"/>
        <v>0.37364636485522457</v>
      </c>
      <c r="K8" s="171">
        <f t="shared" si="2"/>
        <v>0.36484278558228694</v>
      </c>
      <c r="L8" s="171">
        <f t="shared" si="2"/>
        <v>0.36484239518741673</v>
      </c>
      <c r="M8" s="171">
        <f t="shared" si="2"/>
        <v>0.36823866666926341</v>
      </c>
      <c r="P8" s="87"/>
    </row>
    <row r="9" spans="1:16" x14ac:dyDescent="0.3">
      <c r="A9" s="2" t="s">
        <v>46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2" spans="1:16" x14ac:dyDescent="0.3">
      <c r="A12" s="8" t="s">
        <v>1043</v>
      </c>
      <c r="B12" s="50" t="s">
        <v>12</v>
      </c>
      <c r="C12" s="50" t="s">
        <v>13</v>
      </c>
      <c r="D12" s="50" t="s">
        <v>14</v>
      </c>
      <c r="E12" s="50" t="s">
        <v>15</v>
      </c>
      <c r="F12" s="50" t="s">
        <v>16</v>
      </c>
      <c r="G12" s="50" t="s">
        <v>17</v>
      </c>
      <c r="H12" s="50" t="s">
        <v>18</v>
      </c>
      <c r="I12" s="50" t="s">
        <v>19</v>
      </c>
      <c r="J12" s="50" t="s">
        <v>20</v>
      </c>
      <c r="K12" s="50" t="s">
        <v>21</v>
      </c>
      <c r="L12" s="50" t="s">
        <v>22</v>
      </c>
      <c r="M12" s="50" t="s">
        <v>23</v>
      </c>
      <c r="N12" s="50" t="s">
        <v>7</v>
      </c>
      <c r="O12" s="50" t="s">
        <v>1044</v>
      </c>
    </row>
    <row r="13" spans="1:16" x14ac:dyDescent="0.3">
      <c r="A13" s="2" t="str">
        <f>"Comercial, Público, Residencial: "&amp;TEXT(O13,"0,0%")</f>
        <v>Comercial, Público, Residencial: 4,6%</v>
      </c>
      <c r="B13" s="176">
        <v>327.75137459610528</v>
      </c>
      <c r="C13" s="176">
        <v>310.98247428458842</v>
      </c>
      <c r="D13" s="176">
        <v>314.05374609466452</v>
      </c>
      <c r="E13" s="176">
        <v>281.76559951522188</v>
      </c>
      <c r="F13" s="176">
        <v>305.32616548486686</v>
      </c>
      <c r="G13" s="176">
        <v>294.86308288130112</v>
      </c>
      <c r="H13" s="176">
        <v>303.43633559223673</v>
      </c>
      <c r="I13" s="176">
        <v>300.22525176306351</v>
      </c>
      <c r="J13" s="176">
        <v>280.78462175761098</v>
      </c>
      <c r="K13" s="176">
        <v>309.79873575803907</v>
      </c>
      <c r="L13" s="176">
        <v>317.11800061344383</v>
      </c>
      <c r="M13" s="176">
        <v>345.35793095944956</v>
      </c>
      <c r="N13" s="175">
        <f t="shared" ref="N13:N18" si="3">+SUM(B13:M13)</f>
        <v>3691.463319300592</v>
      </c>
      <c r="O13" s="179">
        <f>+N13/$N$19</f>
        <v>4.6323082947551004E-2</v>
      </c>
    </row>
    <row r="14" spans="1:16" x14ac:dyDescent="0.3">
      <c r="A14" s="2" t="str">
        <f>"Energético: "&amp;TEXT(O14,"0,0%")</f>
        <v>Energético: 0,2%</v>
      </c>
      <c r="B14" s="176">
        <v>30.174999069888717</v>
      </c>
      <c r="C14" s="176">
        <v>11.538722422730135</v>
      </c>
      <c r="D14" s="176">
        <v>33.002644422975159</v>
      </c>
      <c r="E14" s="176">
        <v>13.005997830117122</v>
      </c>
      <c r="F14" s="176">
        <v>17.389395318951966</v>
      </c>
      <c r="G14" s="176">
        <v>10.290989922585075</v>
      </c>
      <c r="H14" s="176">
        <v>8.7377907957838303</v>
      </c>
      <c r="I14" s="176">
        <v>20.037923350634983</v>
      </c>
      <c r="J14" s="176">
        <v>9.5836069467773068</v>
      </c>
      <c r="K14" s="176">
        <v>11.432700830382057</v>
      </c>
      <c r="L14" s="176">
        <v>11.855874833653216</v>
      </c>
      <c r="M14" s="176">
        <v>12.947026931622235</v>
      </c>
      <c r="N14" s="175">
        <f t="shared" si="3"/>
        <v>189.99767267610181</v>
      </c>
      <c r="O14" s="179">
        <f>+N14/$N$19</f>
        <v>2.3842246800069122E-3</v>
      </c>
    </row>
    <row r="15" spans="1:16" x14ac:dyDescent="0.3">
      <c r="A15" s="2" t="str">
        <f>"Industrial: "&amp;TEXT(O15,"0,0%")</f>
        <v>Industrial: 17,2%</v>
      </c>
      <c r="B15" s="176">
        <v>1248.5504951518574</v>
      </c>
      <c r="C15" s="176">
        <v>1195.2177332421447</v>
      </c>
      <c r="D15" s="176">
        <v>1275.9090452199619</v>
      </c>
      <c r="E15" s="176">
        <v>1167.1599671763133</v>
      </c>
      <c r="F15" s="176">
        <v>1099.5292422101863</v>
      </c>
      <c r="G15" s="176">
        <v>1019.5328519127936</v>
      </c>
      <c r="H15" s="176">
        <v>1079.7432157511948</v>
      </c>
      <c r="I15" s="176">
        <v>1073.3542690375475</v>
      </c>
      <c r="J15" s="176">
        <v>1014.7287944849299</v>
      </c>
      <c r="K15" s="176">
        <v>1148.9178171791777</v>
      </c>
      <c r="L15" s="176">
        <v>1143.8179771430666</v>
      </c>
      <c r="M15" s="176">
        <v>1261.1148542681824</v>
      </c>
      <c r="N15" s="175">
        <f t="shared" si="3"/>
        <v>13727.576262777355</v>
      </c>
      <c r="O15" s="179">
        <f>+N15/$N$19</f>
        <v>0.17226330018361116</v>
      </c>
    </row>
    <row r="16" spans="1:16" x14ac:dyDescent="0.3">
      <c r="A16" s="2" t="str">
        <f>"Minero: "&amp;TEXT(O16,"0,0%")</f>
        <v>Minero: 38,3%</v>
      </c>
      <c r="B16" s="176">
        <v>2531.2285886320105</v>
      </c>
      <c r="C16" s="176">
        <v>2403.4123936874516</v>
      </c>
      <c r="D16" s="176">
        <v>2557.0855385192644</v>
      </c>
      <c r="E16" s="176">
        <v>2401.1551657167747</v>
      </c>
      <c r="F16" s="176">
        <v>2611.2933841918216</v>
      </c>
      <c r="G16" s="176">
        <v>2559.5966677944407</v>
      </c>
      <c r="H16" s="176">
        <v>2489.5088561440671</v>
      </c>
      <c r="I16" s="176">
        <v>2537.9726375240102</v>
      </c>
      <c r="J16" s="176">
        <v>2561.9331143438799</v>
      </c>
      <c r="K16" s="176">
        <v>2589.0171807995071</v>
      </c>
      <c r="L16" s="176">
        <v>2544.9161538546491</v>
      </c>
      <c r="M16" s="176">
        <v>2700.8769077892534</v>
      </c>
      <c r="N16" s="175">
        <f t="shared" si="3"/>
        <v>30487.996588997132</v>
      </c>
      <c r="O16" s="179">
        <f t="shared" ref="O16:O18" si="4">+N16/$N$19</f>
        <v>0.38258486479132864</v>
      </c>
    </row>
    <row r="17" spans="1:15" x14ac:dyDescent="0.3">
      <c r="A17" s="2" t="str">
        <f>"Clientes Regulados: "&amp;TEXT(O17,"0,0%")</f>
        <v>Clientes Regulados: 38,9%</v>
      </c>
      <c r="B17" s="177">
        <v>2667.4355803500202</v>
      </c>
      <c r="C17" s="177">
        <v>2522.8656837259655</v>
      </c>
      <c r="D17" s="177">
        <v>2512.4577886645543</v>
      </c>
      <c r="E17" s="177">
        <v>2375.1269341412585</v>
      </c>
      <c r="F17" s="177">
        <v>2897.1630916328631</v>
      </c>
      <c r="G17" s="177">
        <v>2822.0851676775656</v>
      </c>
      <c r="H17" s="177">
        <v>2887.4109629824634</v>
      </c>
      <c r="I17" s="177">
        <v>2694.9992342317755</v>
      </c>
      <c r="J17" s="177">
        <v>2336.6863761878303</v>
      </c>
      <c r="K17" s="177">
        <v>2362.838209654798</v>
      </c>
      <c r="L17" s="177">
        <v>2337.9444242449404</v>
      </c>
      <c r="M17" s="177">
        <v>2550.5846194815072</v>
      </c>
      <c r="N17" s="175">
        <f t="shared" si="3"/>
        <v>30967.598072975539</v>
      </c>
      <c r="O17" s="179">
        <f t="shared" si="4"/>
        <v>0.3886032421670273</v>
      </c>
    </row>
    <row r="18" spans="1:15" x14ac:dyDescent="0.3">
      <c r="A18" s="2" t="str">
        <f>"Transporte: "&amp;TEXT(O18,"0,0%")</f>
        <v>Transporte: 0,8%</v>
      </c>
      <c r="B18" s="176">
        <v>52.769707131964097</v>
      </c>
      <c r="C18" s="176">
        <v>49.337423548320849</v>
      </c>
      <c r="D18" s="176">
        <v>53.975488617801958</v>
      </c>
      <c r="E18" s="176">
        <v>52.601768978054949</v>
      </c>
      <c r="F18" s="176">
        <v>51.248059784743241</v>
      </c>
      <c r="G18" s="176">
        <v>49.703793918675203</v>
      </c>
      <c r="H18" s="176">
        <v>49.855111511717901</v>
      </c>
      <c r="I18" s="176">
        <v>53.163774918332336</v>
      </c>
      <c r="J18" s="176">
        <v>49.894053330879125</v>
      </c>
      <c r="K18" s="176">
        <v>54.314206056923751</v>
      </c>
      <c r="L18" s="176">
        <v>52.441735680248392</v>
      </c>
      <c r="M18" s="176">
        <v>55.562976023510174</v>
      </c>
      <c r="N18" s="175">
        <f t="shared" si="3"/>
        <v>624.86809950117197</v>
      </c>
      <c r="O18" s="179">
        <f t="shared" si="4"/>
        <v>7.8412852304748353E-3</v>
      </c>
    </row>
    <row r="19" spans="1:15" x14ac:dyDescent="0.3">
      <c r="A19" t="s">
        <v>51</v>
      </c>
      <c r="B19" s="178">
        <f>+SUM(B13:B18)</f>
        <v>6857.9107449318462</v>
      </c>
      <c r="C19" s="178">
        <f t="shared" ref="C19:M19" si="5">+SUM(C13:C18)</f>
        <v>6493.3544309112003</v>
      </c>
      <c r="D19" s="178">
        <f t="shared" si="5"/>
        <v>6746.4842515392229</v>
      </c>
      <c r="E19" s="178">
        <f t="shared" si="5"/>
        <v>6290.8154333577404</v>
      </c>
      <c r="F19" s="178">
        <f t="shared" si="5"/>
        <v>6981.9493386234335</v>
      </c>
      <c r="G19" s="178">
        <f t="shared" si="5"/>
        <v>6756.0725541073607</v>
      </c>
      <c r="H19" s="178">
        <f t="shared" si="5"/>
        <v>6818.6922727774636</v>
      </c>
      <c r="I19" s="178">
        <f t="shared" si="5"/>
        <v>6679.7530908253639</v>
      </c>
      <c r="J19" s="178">
        <f t="shared" si="5"/>
        <v>6253.6105670519073</v>
      </c>
      <c r="K19" s="178">
        <f t="shared" si="5"/>
        <v>6476.318850278828</v>
      </c>
      <c r="L19" s="178">
        <f t="shared" si="5"/>
        <v>6408.0941663700023</v>
      </c>
      <c r="M19" s="178">
        <f t="shared" si="5"/>
        <v>6926.4443154535247</v>
      </c>
      <c r="N19" s="190">
        <f>SUM(B19:M19)</f>
        <v>79689.500016227903</v>
      </c>
      <c r="O19" s="62">
        <f>SUM(O13:O18)</f>
        <v>0.99999999999999978</v>
      </c>
    </row>
    <row r="20" spans="1:15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5" x14ac:dyDescent="0.3">
      <c r="A21" s="8" t="s">
        <v>52</v>
      </c>
      <c r="B21" s="174">
        <f>+N17</f>
        <v>30967.598072975539</v>
      </c>
      <c r="H21" s="36"/>
      <c r="J21" s="17"/>
    </row>
    <row r="22" spans="1:15" x14ac:dyDescent="0.3">
      <c r="A22" s="8" t="s">
        <v>53</v>
      </c>
      <c r="B22" s="174">
        <f>+N19-N17</f>
        <v>48721.901943252364</v>
      </c>
      <c r="J22" s="17"/>
    </row>
    <row r="23" spans="1:15" x14ac:dyDescent="0.3">
      <c r="A23" s="8" t="s">
        <v>54</v>
      </c>
      <c r="B23" s="174">
        <f>+N18</f>
        <v>624.86809950117197</v>
      </c>
      <c r="D23">
        <v>1000</v>
      </c>
      <c r="J23" s="17"/>
    </row>
    <row r="24" spans="1:15" x14ac:dyDescent="0.3">
      <c r="A24" s="8" t="s">
        <v>55</v>
      </c>
      <c r="B24" s="174">
        <f>+N14</f>
        <v>189.99767267610181</v>
      </c>
      <c r="J24" s="17"/>
    </row>
    <row r="25" spans="1:15" x14ac:dyDescent="0.3">
      <c r="A25" s="8" t="s">
        <v>56</v>
      </c>
      <c r="B25" s="174">
        <f>+N15</f>
        <v>13727.576262777355</v>
      </c>
      <c r="J25" s="17"/>
    </row>
    <row r="26" spans="1:15" x14ac:dyDescent="0.3">
      <c r="A26" s="8" t="s">
        <v>57</v>
      </c>
      <c r="B26" s="174">
        <f>+N13</f>
        <v>3691.463319300592</v>
      </c>
      <c r="J26" s="17"/>
    </row>
    <row r="27" spans="1:15" x14ac:dyDescent="0.3">
      <c r="A27" s="8" t="s">
        <v>58</v>
      </c>
      <c r="B27" s="174">
        <f>+N16</f>
        <v>30487.996588997132</v>
      </c>
    </row>
    <row r="28" spans="1:15" x14ac:dyDescent="0.3">
      <c r="A28" t="s">
        <v>7</v>
      </c>
      <c r="B28" s="36">
        <f>+SUM(B21:B22)</f>
        <v>79689.500016227903</v>
      </c>
    </row>
    <row r="34" spans="4:4" x14ac:dyDescent="0.3">
      <c r="D34" s="105"/>
    </row>
    <row r="35" spans="4:4" x14ac:dyDescent="0.3">
      <c r="D35" s="105"/>
    </row>
    <row r="36" spans="4:4" x14ac:dyDescent="0.3">
      <c r="D36" s="105"/>
    </row>
    <row r="37" spans="4:4" x14ac:dyDescent="0.3">
      <c r="D37" s="105"/>
    </row>
    <row r="38" spans="4:4" x14ac:dyDescent="0.3">
      <c r="D38" s="105"/>
    </row>
    <row r="39" spans="4:4" x14ac:dyDescent="0.3">
      <c r="D39" s="105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9342-D65D-475C-AECF-340C283E7208}">
  <sheetPr codeName="Hoja3">
    <tabColor theme="0"/>
  </sheetPr>
  <dimension ref="A2:M15"/>
  <sheetViews>
    <sheetView zoomScale="70" zoomScaleNormal="70" workbookViewId="0">
      <selection activeCell="P15" sqref="P15"/>
    </sheetView>
  </sheetViews>
  <sheetFormatPr baseColWidth="10" defaultColWidth="11.44140625" defaultRowHeight="14.4" x14ac:dyDescent="0.3"/>
  <cols>
    <col min="4" max="4" width="12.88671875" bestFit="1" customWidth="1"/>
    <col min="7" max="7" width="12.88671875" bestFit="1" customWidth="1"/>
    <col min="10" max="10" width="12.88671875" bestFit="1" customWidth="1"/>
    <col min="13" max="13" width="12.88671875" bestFit="1" customWidth="1"/>
  </cols>
  <sheetData>
    <row r="2" spans="1:13" x14ac:dyDescent="0.3">
      <c r="B2" s="203" t="s">
        <v>59</v>
      </c>
      <c r="C2" s="204"/>
      <c r="D2" s="205"/>
      <c r="E2" s="206" t="s">
        <v>60</v>
      </c>
      <c r="F2" s="204"/>
      <c r="G2" s="205"/>
      <c r="H2" s="206" t="s">
        <v>61</v>
      </c>
      <c r="I2" s="204"/>
      <c r="J2" s="205"/>
      <c r="K2" s="207" t="s">
        <v>62</v>
      </c>
      <c r="L2" s="208"/>
      <c r="M2" s="209"/>
    </row>
    <row r="3" spans="1:13" x14ac:dyDescent="0.3">
      <c r="B3" s="3" t="s">
        <v>63</v>
      </c>
      <c r="C3" s="3" t="s">
        <v>64</v>
      </c>
      <c r="D3" s="88" t="s">
        <v>1048</v>
      </c>
      <c r="E3" s="90" t="s">
        <v>63</v>
      </c>
      <c r="F3" s="3" t="s">
        <v>64</v>
      </c>
      <c r="G3" s="88" t="s">
        <v>1048</v>
      </c>
      <c r="H3" s="90" t="s">
        <v>63</v>
      </c>
      <c r="I3" s="3" t="s">
        <v>64</v>
      </c>
      <c r="J3" s="88" t="s">
        <v>1048</v>
      </c>
      <c r="K3" s="92" t="s">
        <v>63</v>
      </c>
      <c r="L3" s="4" t="s">
        <v>64</v>
      </c>
      <c r="M3" s="88" t="s">
        <v>1048</v>
      </c>
    </row>
    <row r="4" spans="1:13" x14ac:dyDescent="0.3">
      <c r="A4" s="2" t="s">
        <v>12</v>
      </c>
      <c r="B4" s="5">
        <v>41.995120967741961</v>
      </c>
      <c r="C4" s="5"/>
      <c r="D4" s="89">
        <v>0.34301487833286792</v>
      </c>
      <c r="E4" s="91">
        <v>39.533104838709725</v>
      </c>
      <c r="F4" s="5"/>
      <c r="G4" s="89">
        <v>0.24565192842595701</v>
      </c>
      <c r="H4" s="91">
        <v>40.892137096774235</v>
      </c>
      <c r="I4" s="5"/>
      <c r="J4" s="89">
        <v>0.15143274785533145</v>
      </c>
      <c r="K4" s="91">
        <v>78.85223118279589</v>
      </c>
      <c r="L4" s="5"/>
      <c r="M4" s="89">
        <v>1.456808161285887</v>
      </c>
    </row>
    <row r="5" spans="1:13" x14ac:dyDescent="0.3">
      <c r="A5" s="2" t="s">
        <v>13</v>
      </c>
      <c r="B5" s="5">
        <v>53.664928160919565</v>
      </c>
      <c r="C5" s="5"/>
      <c r="D5" s="89">
        <v>-0.11863260877248305</v>
      </c>
      <c r="E5" s="91">
        <v>51.075172413793091</v>
      </c>
      <c r="F5" s="5"/>
      <c r="G5" s="89">
        <v>-0.19479765899979551</v>
      </c>
      <c r="H5" s="91">
        <v>52.01270114942529</v>
      </c>
      <c r="I5" s="5"/>
      <c r="J5" s="89">
        <v>-0.22671818992231985</v>
      </c>
      <c r="K5" s="91">
        <v>104.76311781609211</v>
      </c>
      <c r="L5" s="5"/>
      <c r="M5" s="89">
        <v>0.85765833712311768</v>
      </c>
    </row>
    <row r="6" spans="1:13" x14ac:dyDescent="0.3">
      <c r="A6" s="2" t="s">
        <v>14</v>
      </c>
      <c r="B6" s="5">
        <v>50.391182795698903</v>
      </c>
      <c r="C6" s="5"/>
      <c r="D6" s="89">
        <v>0.2496242300513265</v>
      </c>
      <c r="E6" s="91">
        <v>48.60612903225806</v>
      </c>
      <c r="F6" s="5"/>
      <c r="G6" s="89">
        <v>0.20742646876421333</v>
      </c>
      <c r="H6" s="91">
        <v>48.052674731182762</v>
      </c>
      <c r="I6" s="5"/>
      <c r="J6" s="89">
        <v>0.20354659961772725</v>
      </c>
      <c r="K6" s="91">
        <v>60.352661290322594</v>
      </c>
      <c r="L6" s="5"/>
      <c r="M6" s="89">
        <v>0.27079696934093578</v>
      </c>
    </row>
    <row r="7" spans="1:13" x14ac:dyDescent="0.3">
      <c r="A7" s="2" t="s">
        <v>15</v>
      </c>
      <c r="B7" s="5">
        <v>57.17694444444448</v>
      </c>
      <c r="C7" s="5"/>
      <c r="D7" s="89">
        <v>0.54824541991106734</v>
      </c>
      <c r="E7" s="91">
        <v>54.963791666666573</v>
      </c>
      <c r="F7" s="5"/>
      <c r="G7" s="89">
        <v>0.54202376722253076</v>
      </c>
      <c r="H7" s="91">
        <v>56.305458333333355</v>
      </c>
      <c r="I7" s="5"/>
      <c r="J7" s="89">
        <v>0.58940678071220809</v>
      </c>
      <c r="K7" s="91">
        <v>76.201138888888963</v>
      </c>
      <c r="L7" s="5"/>
      <c r="M7" s="89">
        <v>0.82112209498366839</v>
      </c>
    </row>
    <row r="8" spans="1:13" x14ac:dyDescent="0.3">
      <c r="A8" s="2" t="s">
        <v>16</v>
      </c>
      <c r="B8" s="5">
        <v>78.917392473118213</v>
      </c>
      <c r="C8" s="5"/>
      <c r="D8" s="89">
        <v>0.24085874909327631</v>
      </c>
      <c r="E8" s="91">
        <v>81.001841397849461</v>
      </c>
      <c r="F8" s="5"/>
      <c r="G8" s="89">
        <v>0.23451348712277564</v>
      </c>
      <c r="H8" s="91">
        <v>90.90942204301075</v>
      </c>
      <c r="I8" s="5"/>
      <c r="J8" s="89">
        <v>0.25230705871761017</v>
      </c>
      <c r="K8" s="91">
        <v>94.525255376344134</v>
      </c>
      <c r="L8" s="5"/>
      <c r="M8" s="89">
        <v>0.7220910992861016</v>
      </c>
    </row>
    <row r="9" spans="1:13" x14ac:dyDescent="0.3">
      <c r="A9" s="2" t="s">
        <v>17</v>
      </c>
      <c r="B9" s="5">
        <v>54.170111111111105</v>
      </c>
      <c r="C9" s="5"/>
      <c r="D9" s="89">
        <v>1.8192424937836349</v>
      </c>
      <c r="E9" s="91">
        <v>52.171277777777796</v>
      </c>
      <c r="F9" s="5"/>
      <c r="G9" s="89">
        <v>1.8620340617267188</v>
      </c>
      <c r="H9" s="91">
        <v>53.793902777777788</v>
      </c>
      <c r="I9" s="5"/>
      <c r="J9" s="89">
        <v>1.9283020551234626</v>
      </c>
      <c r="K9" s="91">
        <v>36.474222222222167</v>
      </c>
      <c r="L9" s="5"/>
      <c r="M9" s="89">
        <v>2.5876655139907037</v>
      </c>
    </row>
    <row r="10" spans="1:13" x14ac:dyDescent="0.3">
      <c r="A10" s="2" t="s">
        <v>18</v>
      </c>
      <c r="B10" s="5">
        <v>45.935118763440883</v>
      </c>
      <c r="C10" s="5"/>
      <c r="D10" s="89">
        <v>9.8460857720435779E-2</v>
      </c>
      <c r="E10" s="91">
        <v>44.996784768145211</v>
      </c>
      <c r="F10" s="5"/>
      <c r="G10" s="89">
        <v>-1.7783289804112479E-2</v>
      </c>
      <c r="H10" s="91">
        <v>48.454268434139856</v>
      </c>
      <c r="I10" s="5"/>
      <c r="J10" s="89">
        <v>0.27123155832057688</v>
      </c>
      <c r="K10" s="91">
        <v>42.474048212365602</v>
      </c>
      <c r="L10" s="5"/>
      <c r="M10" s="89">
        <v>0.90968214499410527</v>
      </c>
    </row>
    <row r="11" spans="1:13" x14ac:dyDescent="0.3">
      <c r="A11" s="2" t="s">
        <v>19</v>
      </c>
      <c r="B11" s="5">
        <v>43.596956014784979</v>
      </c>
      <c r="C11" s="5"/>
      <c r="D11" s="89">
        <v>3.4624376856308148E-2</v>
      </c>
      <c r="E11" s="91">
        <v>43.576924606854789</v>
      </c>
      <c r="F11" s="5"/>
      <c r="G11" s="89">
        <v>2.4839346283835884E-2</v>
      </c>
      <c r="H11" s="91">
        <v>47.449733847446332</v>
      </c>
      <c r="I11" s="5"/>
      <c r="J11" s="89">
        <v>1.7676795301420078E-3</v>
      </c>
      <c r="K11" s="91">
        <v>68.660377607526968</v>
      </c>
      <c r="L11" s="5"/>
      <c r="M11" s="89">
        <v>0.52176896180648291</v>
      </c>
    </row>
    <row r="12" spans="1:13" x14ac:dyDescent="0.3">
      <c r="A12" s="2" t="s">
        <v>20</v>
      </c>
      <c r="B12" s="5">
        <v>48.411999288194423</v>
      </c>
      <c r="C12" s="5"/>
      <c r="D12" s="89">
        <v>0.77375428092034615</v>
      </c>
      <c r="E12" s="91">
        <v>41.31093431597219</v>
      </c>
      <c r="F12" s="5"/>
      <c r="G12" s="89">
        <v>0.56103154995153304</v>
      </c>
      <c r="H12" s="91">
        <v>41.499490447916685</v>
      </c>
      <c r="I12" s="5"/>
      <c r="J12" s="89">
        <v>0.55373072457293682</v>
      </c>
      <c r="K12" s="91">
        <v>48.865322798611054</v>
      </c>
      <c r="L12" s="5"/>
      <c r="M12" s="89">
        <v>1.937563193015448</v>
      </c>
    </row>
    <row r="13" spans="1:13" x14ac:dyDescent="0.3">
      <c r="A13" s="2" t="s">
        <v>21</v>
      </c>
      <c r="B13" s="5">
        <v>53.174245651881733</v>
      </c>
      <c r="C13" s="5"/>
      <c r="D13" s="89">
        <v>0.71429009382633257</v>
      </c>
      <c r="E13" s="91">
        <v>48.277076152553747</v>
      </c>
      <c r="F13" s="5"/>
      <c r="G13" s="89">
        <v>0.58500754903262098</v>
      </c>
      <c r="H13" s="91">
        <v>42.665593175403259</v>
      </c>
      <c r="I13" s="5"/>
      <c r="J13" s="89">
        <v>0.39315301790195645</v>
      </c>
      <c r="K13" s="91">
        <v>50.010032849462455</v>
      </c>
      <c r="L13" s="5"/>
      <c r="M13" s="89">
        <v>-0.47350058030962094</v>
      </c>
    </row>
    <row r="14" spans="1:13" x14ac:dyDescent="0.3">
      <c r="A14" s="2" t="s">
        <v>22</v>
      </c>
      <c r="B14" s="5">
        <v>39.873995253472216</v>
      </c>
      <c r="C14" s="5"/>
      <c r="D14" s="89">
        <v>0.65267525699124462</v>
      </c>
      <c r="E14" s="91">
        <v>32.925020812500009</v>
      </c>
      <c r="F14" s="5"/>
      <c r="G14" s="89">
        <v>0.49209459019105539</v>
      </c>
      <c r="H14" s="91">
        <v>32.358503920138894</v>
      </c>
      <c r="I14" s="5"/>
      <c r="J14" s="89">
        <v>0.34713632104956127</v>
      </c>
      <c r="K14" s="91">
        <v>32.229377340277765</v>
      </c>
      <c r="L14" s="5"/>
      <c r="M14" s="89">
        <v>-0.51937192788482966</v>
      </c>
    </row>
    <row r="15" spans="1:13" x14ac:dyDescent="0.3">
      <c r="A15" s="2" t="s">
        <v>23</v>
      </c>
      <c r="B15" s="5">
        <v>37.727776827956994</v>
      </c>
      <c r="C15" s="5"/>
      <c r="D15" s="89">
        <v>0.13663557286110195</v>
      </c>
      <c r="E15" s="91">
        <v>35.037590107526881</v>
      </c>
      <c r="F15" s="5"/>
      <c r="G15" s="89">
        <v>4.6394207898927231E-2</v>
      </c>
      <c r="H15" s="91">
        <v>36.836404015457006</v>
      </c>
      <c r="I15" s="5"/>
      <c r="J15" s="89">
        <v>9.0635460605230644E-3</v>
      </c>
      <c r="K15" s="91">
        <v>56.156183632392533</v>
      </c>
      <c r="L15" s="5"/>
      <c r="M15" s="89">
        <v>-0.6086589008592358</v>
      </c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040F-8B1A-48A1-862C-40F2F7429820}">
  <sheetPr codeName="Hoja7"/>
  <dimension ref="A1:M439"/>
  <sheetViews>
    <sheetView topLeftCell="B1" zoomScale="70" zoomScaleNormal="70" workbookViewId="0">
      <selection activeCell="B1" sqref="B1"/>
    </sheetView>
  </sheetViews>
  <sheetFormatPr baseColWidth="10" defaultRowHeight="14.4" x14ac:dyDescent="0.3"/>
  <cols>
    <col min="1" max="1" width="13.5546875" style="41" hidden="1" customWidth="1"/>
    <col min="2" max="2" width="26.33203125" style="43" customWidth="1"/>
    <col min="3" max="3" width="23.6640625" style="43" customWidth="1"/>
    <col min="4" max="4" width="45.33203125" customWidth="1"/>
    <col min="5" max="5" width="15.6640625" bestFit="1" customWidth="1"/>
    <col min="6" max="6" width="15.6640625" customWidth="1"/>
    <col min="7" max="7" width="12" bestFit="1" customWidth="1"/>
    <col min="8" max="8" width="16.88671875" customWidth="1"/>
    <col min="9" max="9" width="14.44140625" customWidth="1"/>
    <col min="10" max="10" width="14.6640625" customWidth="1"/>
    <col min="11" max="11" width="19.33203125" customWidth="1"/>
    <col min="12" max="12" width="22.6640625" customWidth="1"/>
    <col min="13" max="13" width="120.33203125" customWidth="1"/>
  </cols>
  <sheetData>
    <row r="1" spans="1:13" s="41" customFormat="1" ht="28.8" x14ac:dyDescent="0.3">
      <c r="A1" s="39" t="s">
        <v>466</v>
      </c>
      <c r="B1" s="39" t="s">
        <v>65</v>
      </c>
      <c r="C1" s="39" t="s">
        <v>66</v>
      </c>
      <c r="D1" s="39" t="s">
        <v>67</v>
      </c>
      <c r="E1" s="39" t="s">
        <v>68</v>
      </c>
      <c r="F1" s="40" t="s">
        <v>69</v>
      </c>
      <c r="G1" s="40" t="s">
        <v>70</v>
      </c>
      <c r="H1" s="39" t="s">
        <v>71</v>
      </c>
      <c r="I1" s="40" t="s">
        <v>72</v>
      </c>
      <c r="J1" s="40" t="s">
        <v>73</v>
      </c>
      <c r="K1" s="39" t="s">
        <v>74</v>
      </c>
      <c r="L1" s="39" t="s">
        <v>75</v>
      </c>
      <c r="M1" s="46" t="s">
        <v>76</v>
      </c>
    </row>
    <row r="2" spans="1:13" x14ac:dyDescent="0.3">
      <c r="A2" s="80">
        <v>2020000064</v>
      </c>
      <c r="B2" s="45" t="s">
        <v>945</v>
      </c>
      <c r="C2" s="43" t="s">
        <v>467</v>
      </c>
      <c r="D2" s="43" t="s">
        <v>468</v>
      </c>
      <c r="E2" s="44">
        <f>_xlfn.DAYS(Tabla1345634[[#This Row],[Término Programado]],Tabla1345634[[#This Row],[Inicio Programado]])+1</f>
        <v>3</v>
      </c>
      <c r="F2" s="42">
        <v>44564</v>
      </c>
      <c r="G2" s="42">
        <v>44566.999988425923</v>
      </c>
      <c r="H2" s="41">
        <v>2.5819375</v>
      </c>
      <c r="I2" s="42">
        <v>44565.436805555553</v>
      </c>
      <c r="J2" s="42">
        <v>44571.3125</v>
      </c>
      <c r="K2" s="41" t="s">
        <v>469</v>
      </c>
      <c r="L2" s="41" t="s">
        <v>79</v>
      </c>
    </row>
    <row r="3" spans="1:13" x14ac:dyDescent="0.3">
      <c r="A3" s="80">
        <v>2020001020</v>
      </c>
      <c r="B3" s="45" t="s">
        <v>946</v>
      </c>
      <c r="C3" s="43" t="s">
        <v>87</v>
      </c>
      <c r="D3" s="43" t="s">
        <v>88</v>
      </c>
      <c r="E3" s="44">
        <f>_xlfn.DAYS(Tabla1345634[[#This Row],[Término Programado]],Tabla1345634[[#This Row],[Inicio Programado]])+1</f>
        <v>6</v>
      </c>
      <c r="F3" s="42">
        <v>44564</v>
      </c>
      <c r="G3" s="42">
        <v>44569.999988425923</v>
      </c>
      <c r="H3" s="41">
        <v>12.53</v>
      </c>
      <c r="I3" s="42">
        <v>44564.697916666664</v>
      </c>
      <c r="J3" s="42">
        <v>44568.666666666664</v>
      </c>
      <c r="K3" s="41" t="s">
        <v>470</v>
      </c>
      <c r="L3" s="41" t="s">
        <v>79</v>
      </c>
    </row>
    <row r="4" spans="1:13" x14ac:dyDescent="0.3">
      <c r="A4" s="80">
        <v>2020000533</v>
      </c>
      <c r="B4" s="45" t="s">
        <v>947</v>
      </c>
      <c r="C4" s="43" t="s">
        <v>471</v>
      </c>
      <c r="D4" s="43" t="s">
        <v>472</v>
      </c>
      <c r="E4" s="44">
        <f>_xlfn.DAYS(Tabla1345634[[#This Row],[Término Programado]],Tabla1345634[[#This Row],[Inicio Programado]])+1</f>
        <v>2</v>
      </c>
      <c r="F4" s="42">
        <v>44565</v>
      </c>
      <c r="G4" s="42">
        <v>44566.999988425923</v>
      </c>
      <c r="H4" s="41">
        <v>2.2669999999999999</v>
      </c>
      <c r="I4" s="42">
        <v>44566.311111111114</v>
      </c>
      <c r="J4" s="42">
        <v>44566.970138888886</v>
      </c>
      <c r="K4" s="41" t="s">
        <v>473</v>
      </c>
      <c r="L4" s="41" t="s">
        <v>79</v>
      </c>
    </row>
    <row r="5" spans="1:13" x14ac:dyDescent="0.3">
      <c r="A5" s="80">
        <v>2020000532</v>
      </c>
      <c r="B5" s="45" t="s">
        <v>947</v>
      </c>
      <c r="C5" s="43" t="s">
        <v>471</v>
      </c>
      <c r="D5" s="43" t="s">
        <v>474</v>
      </c>
      <c r="E5" s="44">
        <f>_xlfn.DAYS(Tabla1345634[[#This Row],[Término Programado]],Tabla1345634[[#This Row],[Inicio Programado]])+1</f>
        <v>2</v>
      </c>
      <c r="F5" s="42">
        <v>44565</v>
      </c>
      <c r="G5" s="42">
        <v>44566.999988425923</v>
      </c>
      <c r="H5" s="41">
        <v>2.2669999999999999</v>
      </c>
      <c r="I5" s="42">
        <v>44566.311111111114</v>
      </c>
      <c r="J5" s="42">
        <v>44566.970138888886</v>
      </c>
      <c r="K5" s="41" t="s">
        <v>473</v>
      </c>
      <c r="L5" s="41" t="s">
        <v>79</v>
      </c>
    </row>
    <row r="6" spans="1:13" x14ac:dyDescent="0.3">
      <c r="A6" s="80">
        <v>2020000261</v>
      </c>
      <c r="B6" s="45" t="s">
        <v>948</v>
      </c>
      <c r="C6" s="43" t="s">
        <v>314</v>
      </c>
      <c r="D6" s="43" t="s">
        <v>315</v>
      </c>
      <c r="E6" s="44">
        <f>_xlfn.DAYS(Tabla1345634[[#This Row],[Término Programado]],Tabla1345634[[#This Row],[Inicio Programado]])+1</f>
        <v>3</v>
      </c>
      <c r="F6" s="42">
        <v>44565</v>
      </c>
      <c r="G6" s="42">
        <v>44567.999305555553</v>
      </c>
      <c r="H6" s="41">
        <v>32</v>
      </c>
      <c r="I6" s="42">
        <v>44565.394444444442</v>
      </c>
      <c r="J6" s="42">
        <v>44567.60833333333</v>
      </c>
      <c r="K6" s="41" t="s">
        <v>475</v>
      </c>
      <c r="L6" s="41" t="s">
        <v>79</v>
      </c>
    </row>
    <row r="7" spans="1:13" x14ac:dyDescent="0.3">
      <c r="A7" s="80">
        <v>2020002024</v>
      </c>
      <c r="B7" s="45" t="s">
        <v>949</v>
      </c>
      <c r="C7" s="43" t="s">
        <v>97</v>
      </c>
      <c r="D7" s="43" t="s">
        <v>347</v>
      </c>
      <c r="E7" s="44">
        <f>_xlfn.DAYS(Tabla1345634[[#This Row],[Término Programado]],Tabla1345634[[#This Row],[Inicio Programado]])+1</f>
        <v>8</v>
      </c>
      <c r="F7" s="42">
        <v>44566</v>
      </c>
      <c r="G7" s="42">
        <v>44573.999305555553</v>
      </c>
      <c r="H7" s="41">
        <v>125.05</v>
      </c>
      <c r="I7" s="42">
        <v>44566.448611111111</v>
      </c>
      <c r="J7" s="42">
        <v>44572.86041666667</v>
      </c>
      <c r="K7" s="41" t="s">
        <v>476</v>
      </c>
      <c r="L7" s="41" t="s">
        <v>79</v>
      </c>
    </row>
    <row r="8" spans="1:13" x14ac:dyDescent="0.3">
      <c r="A8" s="80">
        <v>2020001339</v>
      </c>
      <c r="B8" s="45" t="s">
        <v>950</v>
      </c>
      <c r="C8" s="43" t="s">
        <v>477</v>
      </c>
      <c r="D8" s="43" t="s">
        <v>478</v>
      </c>
      <c r="E8" s="44">
        <f>_xlfn.DAYS(Tabla1345634[[#This Row],[Término Programado]],Tabla1345634[[#This Row],[Inicio Programado]])+1</f>
        <v>2</v>
      </c>
      <c r="F8" s="42">
        <v>44568</v>
      </c>
      <c r="G8" s="42">
        <v>44569.999988425923</v>
      </c>
      <c r="H8" s="41">
        <v>9.0120000000000005</v>
      </c>
      <c r="I8" s="42">
        <v>44568.315972222219</v>
      </c>
      <c r="J8" s="42">
        <v>44569.757638888892</v>
      </c>
      <c r="K8" s="41" t="s">
        <v>479</v>
      </c>
      <c r="L8" s="41" t="s">
        <v>79</v>
      </c>
    </row>
    <row r="9" spans="1:13" x14ac:dyDescent="0.3">
      <c r="A9" s="80">
        <v>2020001900</v>
      </c>
      <c r="B9" s="45" t="s">
        <v>950</v>
      </c>
      <c r="C9" s="43" t="s">
        <v>477</v>
      </c>
      <c r="D9" s="43" t="s">
        <v>480</v>
      </c>
      <c r="E9" s="44">
        <f>_xlfn.DAYS(Tabla1345634[[#This Row],[Término Programado]],Tabla1345634[[#This Row],[Inicio Programado]])+1</f>
        <v>2</v>
      </c>
      <c r="F9" s="42">
        <v>44568</v>
      </c>
      <c r="G9" s="42">
        <v>44569.999988425923</v>
      </c>
      <c r="H9" s="41">
        <v>8.952</v>
      </c>
      <c r="I9" s="42">
        <v>44568.315972222219</v>
      </c>
      <c r="J9" s="42">
        <v>44569.757638888892</v>
      </c>
      <c r="K9" s="41" t="s">
        <v>479</v>
      </c>
      <c r="L9" s="41" t="s">
        <v>79</v>
      </c>
    </row>
    <row r="10" spans="1:13" x14ac:dyDescent="0.3">
      <c r="A10" s="80">
        <v>2020002025</v>
      </c>
      <c r="B10" s="45" t="s">
        <v>946</v>
      </c>
      <c r="C10" s="43" t="s">
        <v>87</v>
      </c>
      <c r="D10" s="43" t="s">
        <v>91</v>
      </c>
      <c r="E10" s="44">
        <f>_xlfn.DAYS(Tabla1345634[[#This Row],[Término Programado]],Tabla1345634[[#This Row],[Inicio Programado]])+1</f>
        <v>6</v>
      </c>
      <c r="F10" s="42">
        <v>44571</v>
      </c>
      <c r="G10" s="42">
        <v>44576.999988425923</v>
      </c>
      <c r="H10" s="41">
        <v>12.53</v>
      </c>
      <c r="I10" s="42">
        <v>44571.326388888891</v>
      </c>
      <c r="J10" s="42">
        <v>44575.54791666667</v>
      </c>
      <c r="K10" s="41" t="s">
        <v>481</v>
      </c>
      <c r="L10" s="41" t="s">
        <v>79</v>
      </c>
    </row>
    <row r="11" spans="1:13" x14ac:dyDescent="0.3">
      <c r="A11" s="80">
        <v>2020002219</v>
      </c>
      <c r="B11" s="45" t="s">
        <v>951</v>
      </c>
      <c r="C11" s="43" t="s">
        <v>141</v>
      </c>
      <c r="D11" s="43" t="s">
        <v>142</v>
      </c>
      <c r="E11" s="44">
        <f>_xlfn.DAYS(Tabla1345634[[#This Row],[Término Programado]],Tabla1345634[[#This Row],[Inicio Programado]])+1</f>
        <v>15</v>
      </c>
      <c r="F11" s="42">
        <v>44571</v>
      </c>
      <c r="G11" s="42">
        <v>44585</v>
      </c>
      <c r="H11" s="41">
        <v>18</v>
      </c>
      <c r="I11" s="42">
        <v>44571.416666666664</v>
      </c>
      <c r="J11" s="42">
        <v>44585.429861111108</v>
      </c>
      <c r="K11" s="41" t="s">
        <v>482</v>
      </c>
      <c r="L11" s="41" t="s">
        <v>79</v>
      </c>
    </row>
    <row r="12" spans="1:13" x14ac:dyDescent="0.3">
      <c r="A12" s="80">
        <v>2020001340</v>
      </c>
      <c r="B12" s="45" t="s">
        <v>952</v>
      </c>
      <c r="C12" s="43" t="s">
        <v>483</v>
      </c>
      <c r="D12" s="43" t="s">
        <v>484</v>
      </c>
      <c r="E12" s="44">
        <f>_xlfn.DAYS(Tabla1345634[[#This Row],[Término Programado]],Tabla1345634[[#This Row],[Inicio Programado]])+1</f>
        <v>3</v>
      </c>
      <c r="F12" s="42">
        <v>44571</v>
      </c>
      <c r="G12" s="42">
        <v>44573.999988425923</v>
      </c>
      <c r="H12" s="41">
        <v>11.25</v>
      </c>
      <c r="I12" s="42">
        <v>44571.397916666669</v>
      </c>
      <c r="J12" s="42">
        <v>44574.688888888886</v>
      </c>
      <c r="K12" s="41" t="s">
        <v>485</v>
      </c>
      <c r="L12" s="41" t="s">
        <v>79</v>
      </c>
    </row>
    <row r="13" spans="1:13" x14ac:dyDescent="0.3">
      <c r="A13" s="80">
        <v>2020002194</v>
      </c>
      <c r="B13" s="45" t="s">
        <v>945</v>
      </c>
      <c r="C13" s="43" t="s">
        <v>467</v>
      </c>
      <c r="D13" s="43" t="s">
        <v>468</v>
      </c>
      <c r="E13" s="44">
        <f>_xlfn.DAYS(Tabla1345634[[#This Row],[Término Programado]],Tabla1345634[[#This Row],[Inicio Programado]])+1</f>
        <v>3</v>
      </c>
      <c r="F13" s="42">
        <v>44571</v>
      </c>
      <c r="G13" s="42">
        <v>44573.999988425923</v>
      </c>
      <c r="H13" s="41">
        <v>2.5819375</v>
      </c>
      <c r="I13" s="42">
        <v>44571.461111111108</v>
      </c>
      <c r="J13" s="42">
        <v>44573.729166666664</v>
      </c>
      <c r="K13" s="41" t="s">
        <v>486</v>
      </c>
      <c r="L13" s="41" t="s">
        <v>79</v>
      </c>
    </row>
    <row r="14" spans="1:13" x14ac:dyDescent="0.3">
      <c r="A14" s="80">
        <v>2020002184</v>
      </c>
      <c r="B14" s="45" t="s">
        <v>953</v>
      </c>
      <c r="C14" s="43" t="s">
        <v>205</v>
      </c>
      <c r="D14" s="43" t="s">
        <v>487</v>
      </c>
      <c r="E14" s="44">
        <f>_xlfn.DAYS(Tabla1345634[[#This Row],[Término Programado]],Tabla1345634[[#This Row],[Inicio Programado]])+1</f>
        <v>20</v>
      </c>
      <c r="F14" s="42">
        <v>44571</v>
      </c>
      <c r="G14" s="42">
        <v>44590.999305555553</v>
      </c>
      <c r="H14" s="41">
        <v>12</v>
      </c>
      <c r="I14" s="42">
        <v>44571.418055555558</v>
      </c>
      <c r="J14" s="42">
        <v>44588.717361111114</v>
      </c>
      <c r="K14" s="41" t="s">
        <v>488</v>
      </c>
      <c r="L14" s="41" t="s">
        <v>79</v>
      </c>
    </row>
    <row r="15" spans="1:13" x14ac:dyDescent="0.3">
      <c r="A15" s="80">
        <v>2020002224</v>
      </c>
      <c r="B15" s="45" t="s">
        <v>947</v>
      </c>
      <c r="C15" s="43" t="s">
        <v>489</v>
      </c>
      <c r="D15" s="43" t="s">
        <v>490</v>
      </c>
      <c r="E15" s="44">
        <f>_xlfn.DAYS(Tabla1345634[[#This Row],[Término Programado]],Tabla1345634[[#This Row],[Inicio Programado]])+1</f>
        <v>2</v>
      </c>
      <c r="F15" s="42">
        <v>44571</v>
      </c>
      <c r="G15" s="42">
        <v>44572.999988425923</v>
      </c>
      <c r="H15" s="41">
        <v>3.2</v>
      </c>
      <c r="I15" s="42">
        <v>44571.35</v>
      </c>
      <c r="J15" s="42">
        <v>44572.724999999999</v>
      </c>
      <c r="K15" s="41" t="s">
        <v>491</v>
      </c>
      <c r="L15" s="41" t="s">
        <v>79</v>
      </c>
    </row>
    <row r="16" spans="1:13" x14ac:dyDescent="0.3">
      <c r="A16" s="80">
        <v>2020001595</v>
      </c>
      <c r="B16" s="45" t="s">
        <v>954</v>
      </c>
      <c r="C16" s="43" t="s">
        <v>115</v>
      </c>
      <c r="D16" s="43" t="s">
        <v>492</v>
      </c>
      <c r="E16" s="44">
        <f>_xlfn.DAYS(Tabla1345634[[#This Row],[Término Programado]],Tabla1345634[[#This Row],[Inicio Programado]])+1</f>
        <v>2</v>
      </c>
      <c r="F16" s="42">
        <v>44574</v>
      </c>
      <c r="G16" s="42">
        <v>44575.999988425923</v>
      </c>
      <c r="H16" s="41">
        <v>9.8000000000000007</v>
      </c>
      <c r="I16" s="42">
        <v>44574.313194444447</v>
      </c>
      <c r="J16" s="42">
        <v>44575.837500000001</v>
      </c>
      <c r="K16" s="41" t="s">
        <v>493</v>
      </c>
      <c r="L16" s="41" t="s">
        <v>79</v>
      </c>
    </row>
    <row r="17" spans="1:12" x14ac:dyDescent="0.3">
      <c r="A17" s="80">
        <v>2020002019</v>
      </c>
      <c r="B17" s="45" t="s">
        <v>954</v>
      </c>
      <c r="C17" s="43" t="s">
        <v>115</v>
      </c>
      <c r="D17" s="43" t="s">
        <v>494</v>
      </c>
      <c r="E17" s="44">
        <f>_xlfn.DAYS(Tabla1345634[[#This Row],[Término Programado]],Tabla1345634[[#This Row],[Inicio Programado]])+1</f>
        <v>2</v>
      </c>
      <c r="F17" s="42">
        <v>44574</v>
      </c>
      <c r="G17" s="42">
        <v>44575.999988425923</v>
      </c>
      <c r="H17" s="41">
        <v>9.8000000000000007</v>
      </c>
      <c r="I17" s="42">
        <v>44574.313194444447</v>
      </c>
      <c r="J17" s="42">
        <v>44575.837500000001</v>
      </c>
      <c r="K17" s="41" t="s">
        <v>493</v>
      </c>
      <c r="L17" s="41" t="s">
        <v>79</v>
      </c>
    </row>
    <row r="18" spans="1:12" x14ac:dyDescent="0.3">
      <c r="A18" s="80">
        <v>2020001341</v>
      </c>
      <c r="B18" s="45" t="s">
        <v>945</v>
      </c>
      <c r="C18" s="43" t="s">
        <v>467</v>
      </c>
      <c r="D18" s="43" t="s">
        <v>468</v>
      </c>
      <c r="E18" s="44">
        <f>_xlfn.DAYS(Tabla1345634[[#This Row],[Término Programado]],Tabla1345634[[#This Row],[Inicio Programado]])+1</f>
        <v>3</v>
      </c>
      <c r="F18" s="42">
        <v>44574</v>
      </c>
      <c r="G18" s="42">
        <v>44576.999988425923</v>
      </c>
      <c r="H18" s="41">
        <v>2.5819375</v>
      </c>
      <c r="I18" s="42">
        <v>44574.490972222222</v>
      </c>
      <c r="J18" s="42">
        <v>44577.393055555556</v>
      </c>
      <c r="K18" s="41" t="s">
        <v>495</v>
      </c>
      <c r="L18" s="41" t="s">
        <v>79</v>
      </c>
    </row>
    <row r="19" spans="1:12" x14ac:dyDescent="0.3">
      <c r="A19" s="80">
        <v>2020001596</v>
      </c>
      <c r="B19" s="45" t="s">
        <v>952</v>
      </c>
      <c r="C19" s="43" t="s">
        <v>483</v>
      </c>
      <c r="D19" s="43" t="s">
        <v>496</v>
      </c>
      <c r="E19" s="44">
        <f>_xlfn.DAYS(Tabla1345634[[#This Row],[Término Programado]],Tabla1345634[[#This Row],[Inicio Programado]])+1</f>
        <v>3</v>
      </c>
      <c r="F19" s="42">
        <v>44575</v>
      </c>
      <c r="G19" s="42">
        <v>44577.999988425923</v>
      </c>
      <c r="H19" s="41">
        <v>11.25</v>
      </c>
      <c r="I19" s="42">
        <v>44575.584027777775</v>
      </c>
      <c r="J19" s="42">
        <v>44577.552083333336</v>
      </c>
      <c r="K19" s="41" t="s">
        <v>497</v>
      </c>
      <c r="L19" s="41" t="s">
        <v>79</v>
      </c>
    </row>
    <row r="20" spans="1:12" x14ac:dyDescent="0.3">
      <c r="A20" s="80">
        <v>2020002218</v>
      </c>
      <c r="B20" s="45" t="s">
        <v>955</v>
      </c>
      <c r="C20" s="43" t="s">
        <v>332</v>
      </c>
      <c r="D20" s="43" t="s">
        <v>342</v>
      </c>
      <c r="E20" s="44">
        <f>_xlfn.DAYS(Tabla1345634[[#This Row],[Término Programado]],Tabla1345634[[#This Row],[Inicio Programado]])+1</f>
        <v>49</v>
      </c>
      <c r="F20" s="42">
        <v>44582</v>
      </c>
      <c r="G20" s="42">
        <v>44630.999988425923</v>
      </c>
      <c r="H20" s="41" t="s">
        <v>1011</v>
      </c>
      <c r="I20" s="42">
        <v>44582</v>
      </c>
      <c r="J20" s="42">
        <v>44631.472222222219</v>
      </c>
      <c r="K20" s="41" t="s">
        <v>498</v>
      </c>
      <c r="L20" s="41" t="s">
        <v>79</v>
      </c>
    </row>
    <row r="21" spans="1:12" x14ac:dyDescent="0.3">
      <c r="A21" s="80">
        <v>2021000028</v>
      </c>
      <c r="B21" s="45" t="s">
        <v>948</v>
      </c>
      <c r="C21" s="43" t="s">
        <v>126</v>
      </c>
      <c r="D21" s="43" t="s">
        <v>154</v>
      </c>
      <c r="E21" s="44">
        <f>_xlfn.DAYS(Tabla1345634[[#This Row],[Término Programado]],Tabla1345634[[#This Row],[Inicio Programado]])+1</f>
        <v>3</v>
      </c>
      <c r="F21" s="42">
        <v>44582.875</v>
      </c>
      <c r="G21" s="42">
        <v>44584.979166666664</v>
      </c>
      <c r="H21" s="41">
        <v>129</v>
      </c>
      <c r="I21" s="42">
        <v>44582.981944444444</v>
      </c>
      <c r="J21" s="42">
        <v>44584.720833333333</v>
      </c>
      <c r="K21" s="41" t="s">
        <v>499</v>
      </c>
      <c r="L21" s="41" t="s">
        <v>79</v>
      </c>
    </row>
    <row r="22" spans="1:12" x14ac:dyDescent="0.3">
      <c r="A22" s="80">
        <v>2020001361</v>
      </c>
      <c r="B22" s="45" t="s">
        <v>956</v>
      </c>
      <c r="C22" s="43" t="s">
        <v>119</v>
      </c>
      <c r="D22" s="43" t="s">
        <v>500</v>
      </c>
      <c r="E22" s="44">
        <f>_xlfn.DAYS(Tabla1345634[[#This Row],[Término Programado]],Tabla1345634[[#This Row],[Inicio Programado]])+1</f>
        <v>79</v>
      </c>
      <c r="F22" s="42">
        <v>44583</v>
      </c>
      <c r="G22" s="42">
        <v>44661.999988425923</v>
      </c>
      <c r="H22" s="41">
        <v>36.4</v>
      </c>
      <c r="I22" s="42">
        <v>44585.520138888889</v>
      </c>
      <c r="J22" s="42">
        <v>44660.585416666669</v>
      </c>
      <c r="K22" s="41" t="s">
        <v>501</v>
      </c>
      <c r="L22" s="41" t="s">
        <v>79</v>
      </c>
    </row>
    <row r="23" spans="1:12" x14ac:dyDescent="0.3">
      <c r="A23" s="80">
        <v>2020001362</v>
      </c>
      <c r="B23" s="45" t="s">
        <v>957</v>
      </c>
      <c r="C23" s="43" t="s">
        <v>99</v>
      </c>
      <c r="D23" s="43" t="s">
        <v>103</v>
      </c>
      <c r="E23" s="44">
        <f>_xlfn.DAYS(Tabla1345634[[#This Row],[Término Programado]],Tabla1345634[[#This Row],[Inicio Programado]])+1</f>
        <v>18</v>
      </c>
      <c r="F23" s="42">
        <v>44584</v>
      </c>
      <c r="G23" s="42">
        <v>44601.999305555553</v>
      </c>
      <c r="H23" s="41">
        <v>16.05</v>
      </c>
      <c r="I23" s="42">
        <v>44584.333333333336</v>
      </c>
      <c r="J23" s="42">
        <v>44596.791666666664</v>
      </c>
      <c r="K23" s="41" t="s">
        <v>502</v>
      </c>
      <c r="L23" s="41" t="s">
        <v>79</v>
      </c>
    </row>
    <row r="24" spans="1:12" x14ac:dyDescent="0.3">
      <c r="A24" s="80">
        <v>2021000027</v>
      </c>
      <c r="B24" s="45" t="s">
        <v>957</v>
      </c>
      <c r="C24" s="43" t="s">
        <v>99</v>
      </c>
      <c r="D24" s="43" t="s">
        <v>503</v>
      </c>
      <c r="E24" s="44">
        <f>_xlfn.DAYS(Tabla1345634[[#This Row],[Término Programado]],Tabla1345634[[#This Row],[Inicio Programado]])+1</f>
        <v>18</v>
      </c>
      <c r="F24" s="42">
        <v>44584</v>
      </c>
      <c r="G24" s="42">
        <v>44601.999305555553</v>
      </c>
      <c r="H24" s="41">
        <v>11.45</v>
      </c>
      <c r="I24" s="42">
        <v>44584.333333333336</v>
      </c>
      <c r="J24" s="42">
        <v>44596.791666666664</v>
      </c>
      <c r="K24" s="41" t="s">
        <v>502</v>
      </c>
      <c r="L24" s="41" t="s">
        <v>79</v>
      </c>
    </row>
    <row r="25" spans="1:12" x14ac:dyDescent="0.3">
      <c r="A25" s="80">
        <v>2020001662</v>
      </c>
      <c r="B25" s="45" t="s">
        <v>957</v>
      </c>
      <c r="C25" s="43" t="s">
        <v>99</v>
      </c>
      <c r="D25" s="43" t="s">
        <v>100</v>
      </c>
      <c r="E25" s="44">
        <f>_xlfn.DAYS(Tabla1345634[[#This Row],[Término Programado]],Tabla1345634[[#This Row],[Inicio Programado]])+1</f>
        <v>18</v>
      </c>
      <c r="F25" s="42">
        <v>44584</v>
      </c>
      <c r="G25" s="42">
        <v>44601.999305555553</v>
      </c>
      <c r="H25" s="41">
        <v>5.5</v>
      </c>
      <c r="I25" s="42">
        <v>44584.333333333336</v>
      </c>
      <c r="J25" s="42">
        <v>44596.791666666664</v>
      </c>
      <c r="K25" s="41" t="s">
        <v>502</v>
      </c>
      <c r="L25" s="41" t="s">
        <v>79</v>
      </c>
    </row>
    <row r="26" spans="1:12" x14ac:dyDescent="0.3">
      <c r="A26" s="80">
        <v>2020001390</v>
      </c>
      <c r="B26" s="45" t="s">
        <v>958</v>
      </c>
      <c r="C26" s="43" t="s">
        <v>241</v>
      </c>
      <c r="D26" s="43" t="s">
        <v>504</v>
      </c>
      <c r="E26" s="44">
        <f>_xlfn.DAYS(Tabla1345634[[#This Row],[Término Programado]],Tabla1345634[[#This Row],[Inicio Programado]])+1</f>
        <v>2</v>
      </c>
      <c r="F26" s="42">
        <v>44593</v>
      </c>
      <c r="G26" s="42">
        <v>44594.999305555553</v>
      </c>
      <c r="H26" s="41">
        <v>1.55</v>
      </c>
      <c r="I26" s="42">
        <v>44593.340277777781</v>
      </c>
      <c r="J26" s="42">
        <v>44594.65</v>
      </c>
      <c r="K26" s="41" t="s">
        <v>505</v>
      </c>
      <c r="L26" s="41" t="s">
        <v>79</v>
      </c>
    </row>
    <row r="27" spans="1:12" x14ac:dyDescent="0.3">
      <c r="A27" s="80">
        <v>2020002071</v>
      </c>
      <c r="B27" s="45" t="s">
        <v>958</v>
      </c>
      <c r="C27" s="43" t="s">
        <v>241</v>
      </c>
      <c r="D27" s="43" t="s">
        <v>506</v>
      </c>
      <c r="E27" s="44">
        <f>_xlfn.DAYS(Tabla1345634[[#This Row],[Término Programado]],Tabla1345634[[#This Row],[Inicio Programado]])+1</f>
        <v>2</v>
      </c>
      <c r="F27" s="42">
        <v>44593</v>
      </c>
      <c r="G27" s="42">
        <v>44594.999305555553</v>
      </c>
      <c r="H27" s="41">
        <v>1.55</v>
      </c>
      <c r="I27" s="42">
        <v>44593.340277777781</v>
      </c>
      <c r="J27" s="42">
        <v>44594.65</v>
      </c>
      <c r="K27" s="41" t="s">
        <v>505</v>
      </c>
      <c r="L27" s="41" t="s">
        <v>79</v>
      </c>
    </row>
    <row r="28" spans="1:12" x14ac:dyDescent="0.3">
      <c r="A28" s="80">
        <v>2021000026</v>
      </c>
      <c r="B28" s="45" t="s">
        <v>959</v>
      </c>
      <c r="C28" s="43" t="s">
        <v>507</v>
      </c>
      <c r="D28" s="43" t="s">
        <v>508</v>
      </c>
      <c r="E28" s="44">
        <f>_xlfn.DAYS(Tabla1345634[[#This Row],[Término Programado]],Tabla1345634[[#This Row],[Inicio Programado]])+1</f>
        <v>22</v>
      </c>
      <c r="F28" s="42">
        <v>44594</v>
      </c>
      <c r="G28" s="42">
        <v>44615</v>
      </c>
      <c r="H28" s="41">
        <v>274.91800000000001</v>
      </c>
      <c r="I28" s="42">
        <v>44594.109027777777</v>
      </c>
      <c r="J28" s="42">
        <v>44615.459722222222</v>
      </c>
      <c r="K28" s="41" t="s">
        <v>509</v>
      </c>
      <c r="L28" s="41" t="s">
        <v>79</v>
      </c>
    </row>
    <row r="29" spans="1:12" x14ac:dyDescent="0.3">
      <c r="A29" s="80">
        <v>2021000066</v>
      </c>
      <c r="B29" s="45" t="s">
        <v>960</v>
      </c>
      <c r="C29" s="43" t="s">
        <v>510</v>
      </c>
      <c r="D29" s="43" t="s">
        <v>511</v>
      </c>
      <c r="E29" s="44">
        <f>_xlfn.DAYS(Tabla1345634[[#This Row],[Término Programado]],Tabla1345634[[#This Row],[Inicio Programado]])+1</f>
        <v>2</v>
      </c>
      <c r="F29" s="42">
        <v>44595</v>
      </c>
      <c r="G29" s="42">
        <v>44596.999988425923</v>
      </c>
      <c r="H29" s="41">
        <v>14.9</v>
      </c>
      <c r="I29" s="42">
        <v>44595.331944444442</v>
      </c>
      <c r="J29" s="42">
        <v>44597.364583333336</v>
      </c>
      <c r="K29" s="41" t="s">
        <v>512</v>
      </c>
      <c r="L29" s="41" t="s">
        <v>79</v>
      </c>
    </row>
    <row r="30" spans="1:12" x14ac:dyDescent="0.3">
      <c r="A30" s="80">
        <v>2020001874</v>
      </c>
      <c r="B30" s="45" t="s">
        <v>958</v>
      </c>
      <c r="C30" s="43" t="s">
        <v>153</v>
      </c>
      <c r="D30" s="43" t="s">
        <v>513</v>
      </c>
      <c r="E30" s="44">
        <f>_xlfn.DAYS(Tabla1345634[[#This Row],[Término Programado]],Tabla1345634[[#This Row],[Inicio Programado]])+1</f>
        <v>2</v>
      </c>
      <c r="F30" s="42">
        <v>44595</v>
      </c>
      <c r="G30" s="42">
        <v>44596.999305555553</v>
      </c>
      <c r="H30" s="41">
        <v>1.6</v>
      </c>
      <c r="I30" s="42">
        <v>44595.339583333334</v>
      </c>
      <c r="J30" s="42">
        <v>44596.500694444447</v>
      </c>
      <c r="K30" s="41" t="s">
        <v>514</v>
      </c>
      <c r="L30" s="41" t="s">
        <v>79</v>
      </c>
    </row>
    <row r="31" spans="1:12" x14ac:dyDescent="0.3">
      <c r="A31" s="80">
        <v>2020002079</v>
      </c>
      <c r="B31" s="45" t="s">
        <v>958</v>
      </c>
      <c r="C31" s="43" t="s">
        <v>153</v>
      </c>
      <c r="D31" s="43" t="s">
        <v>515</v>
      </c>
      <c r="E31" s="44">
        <f>_xlfn.DAYS(Tabla1345634[[#This Row],[Término Programado]],Tabla1345634[[#This Row],[Inicio Programado]])+1</f>
        <v>2</v>
      </c>
      <c r="F31" s="42">
        <v>44595</v>
      </c>
      <c r="G31" s="42">
        <v>44596.999305555553</v>
      </c>
      <c r="H31" s="41">
        <v>1.6</v>
      </c>
      <c r="I31" s="42">
        <v>44595.339583333334</v>
      </c>
      <c r="J31" s="42">
        <v>44596.500694444447</v>
      </c>
      <c r="K31" s="41" t="s">
        <v>514</v>
      </c>
      <c r="L31" s="41" t="s">
        <v>79</v>
      </c>
    </row>
    <row r="32" spans="1:12" x14ac:dyDescent="0.3">
      <c r="A32" s="80">
        <v>2020002159</v>
      </c>
      <c r="B32" s="45" t="s">
        <v>947</v>
      </c>
      <c r="C32" s="43" t="s">
        <v>516</v>
      </c>
      <c r="D32" s="43" t="s">
        <v>517</v>
      </c>
      <c r="E32" s="44">
        <f>_xlfn.DAYS(Tabla1345634[[#This Row],[Término Programado]],Tabla1345634[[#This Row],[Inicio Programado]])+1</f>
        <v>2</v>
      </c>
      <c r="F32" s="42">
        <v>44599</v>
      </c>
      <c r="G32" s="42">
        <v>44600.999988425923</v>
      </c>
      <c r="H32" s="41">
        <v>9</v>
      </c>
      <c r="I32" s="42">
        <v>44599.340277777781</v>
      </c>
      <c r="J32" s="42">
        <v>44600.743750000001</v>
      </c>
      <c r="K32" s="41" t="s">
        <v>518</v>
      </c>
      <c r="L32" s="41" t="s">
        <v>79</v>
      </c>
    </row>
    <row r="33" spans="1:12" x14ac:dyDescent="0.3">
      <c r="A33" s="80">
        <v>2020001274</v>
      </c>
      <c r="B33" s="45" t="s">
        <v>956</v>
      </c>
      <c r="C33" s="43" t="s">
        <v>124</v>
      </c>
      <c r="D33" s="43" t="s">
        <v>125</v>
      </c>
      <c r="E33" s="44">
        <f>_xlfn.DAYS(Tabla1345634[[#This Row],[Término Programado]],Tabla1345634[[#This Row],[Inicio Programado]])+1</f>
        <v>12</v>
      </c>
      <c r="F33" s="42">
        <v>44599.333333333336</v>
      </c>
      <c r="G33" s="42">
        <v>44610.708333333336</v>
      </c>
      <c r="H33" s="41">
        <v>2.2190099999999999</v>
      </c>
      <c r="I33" s="42">
        <v>44599.39166666667</v>
      </c>
      <c r="J33" s="42">
        <v>44610.649305555555</v>
      </c>
      <c r="K33" s="41" t="s">
        <v>519</v>
      </c>
      <c r="L33" s="41" t="s">
        <v>79</v>
      </c>
    </row>
    <row r="34" spans="1:12" x14ac:dyDescent="0.3">
      <c r="A34" s="80">
        <v>2020002080</v>
      </c>
      <c r="B34" s="45" t="s">
        <v>961</v>
      </c>
      <c r="C34" s="43" t="s">
        <v>136</v>
      </c>
      <c r="D34" s="43" t="s">
        <v>520</v>
      </c>
      <c r="E34" s="44">
        <f>_xlfn.DAYS(Tabla1345634[[#This Row],[Término Programado]],Tabla1345634[[#This Row],[Inicio Programado]])+1</f>
        <v>2</v>
      </c>
      <c r="F34" s="42">
        <v>44602</v>
      </c>
      <c r="G34" s="42">
        <v>44603.999988425923</v>
      </c>
      <c r="H34" s="41">
        <v>4.33</v>
      </c>
      <c r="I34" s="42">
        <v>44602.311111111114</v>
      </c>
      <c r="J34" s="42">
        <v>44603.756249999999</v>
      </c>
      <c r="K34" s="41" t="s">
        <v>521</v>
      </c>
      <c r="L34" s="41" t="s">
        <v>79</v>
      </c>
    </row>
    <row r="35" spans="1:12" x14ac:dyDescent="0.3">
      <c r="A35" s="80">
        <v>2020001717</v>
      </c>
      <c r="B35" s="45" t="s">
        <v>961</v>
      </c>
      <c r="C35" s="43" t="s">
        <v>136</v>
      </c>
      <c r="D35" s="43" t="s">
        <v>522</v>
      </c>
      <c r="E35" s="44">
        <f>_xlfn.DAYS(Tabla1345634[[#This Row],[Término Programado]],Tabla1345634[[#This Row],[Inicio Programado]])+1</f>
        <v>2</v>
      </c>
      <c r="F35" s="42">
        <v>44602</v>
      </c>
      <c r="G35" s="42">
        <v>44603.999988425923</v>
      </c>
      <c r="H35" s="41">
        <v>4.33</v>
      </c>
      <c r="I35" s="42">
        <v>44602.311111111114</v>
      </c>
      <c r="J35" s="42">
        <v>44603.756249999999</v>
      </c>
      <c r="K35" s="41" t="s">
        <v>521</v>
      </c>
      <c r="L35" s="41" t="s">
        <v>79</v>
      </c>
    </row>
    <row r="36" spans="1:12" x14ac:dyDescent="0.3">
      <c r="A36" s="80">
        <v>2020001984</v>
      </c>
      <c r="B36" s="45" t="s">
        <v>945</v>
      </c>
      <c r="C36" s="43" t="s">
        <v>467</v>
      </c>
      <c r="D36" s="43" t="s">
        <v>468</v>
      </c>
      <c r="E36" s="44">
        <f>_xlfn.DAYS(Tabla1345634[[#This Row],[Término Programado]],Tabla1345634[[#This Row],[Inicio Programado]])+1</f>
        <v>3</v>
      </c>
      <c r="F36" s="42">
        <v>44606</v>
      </c>
      <c r="G36" s="42">
        <v>44608.999988425923</v>
      </c>
      <c r="H36" s="41">
        <v>2.5819375</v>
      </c>
      <c r="I36" s="42">
        <v>44607.60833333333</v>
      </c>
      <c r="J36" s="42">
        <v>44609.663194444445</v>
      </c>
      <c r="K36" s="41" t="s">
        <v>523</v>
      </c>
      <c r="L36" s="41" t="s">
        <v>79</v>
      </c>
    </row>
    <row r="37" spans="1:12" x14ac:dyDescent="0.3">
      <c r="A37" s="80">
        <v>2020001422</v>
      </c>
      <c r="B37" s="45" t="s">
        <v>945</v>
      </c>
      <c r="C37" s="43" t="s">
        <v>467</v>
      </c>
      <c r="D37" s="43" t="s">
        <v>468</v>
      </c>
      <c r="E37" s="44">
        <f>_xlfn.DAYS(Tabla1345634[[#This Row],[Término Programado]],Tabla1345634[[#This Row],[Inicio Programado]])+1</f>
        <v>3</v>
      </c>
      <c r="F37" s="42">
        <v>44609</v>
      </c>
      <c r="G37" s="42">
        <v>44611.999988425923</v>
      </c>
      <c r="H37" s="41">
        <v>2.5819375</v>
      </c>
      <c r="I37" s="42">
        <v>44609.663194444445</v>
      </c>
      <c r="J37" s="42">
        <v>44611.763888888891</v>
      </c>
      <c r="K37" s="41" t="s">
        <v>524</v>
      </c>
      <c r="L37" s="41" t="s">
        <v>79</v>
      </c>
    </row>
    <row r="38" spans="1:12" x14ac:dyDescent="0.3">
      <c r="A38" s="80">
        <v>2020001666</v>
      </c>
      <c r="B38" s="45" t="s">
        <v>947</v>
      </c>
      <c r="C38" s="43" t="s">
        <v>471</v>
      </c>
      <c r="D38" s="43" t="s">
        <v>472</v>
      </c>
      <c r="E38" s="44">
        <f>_xlfn.DAYS(Tabla1345634[[#This Row],[Término Programado]],Tabla1345634[[#This Row],[Inicio Programado]])+1</f>
        <v>2</v>
      </c>
      <c r="F38" s="42">
        <v>44609</v>
      </c>
      <c r="G38" s="42">
        <v>44610.999988425923</v>
      </c>
      <c r="H38" s="41">
        <v>2.2669999999999999</v>
      </c>
      <c r="I38" s="42">
        <v>44609.326388888891</v>
      </c>
      <c r="J38" s="42">
        <v>44610.803472222222</v>
      </c>
      <c r="K38" s="41" t="s">
        <v>525</v>
      </c>
      <c r="L38" s="41" t="s">
        <v>79</v>
      </c>
    </row>
    <row r="39" spans="1:12" x14ac:dyDescent="0.3">
      <c r="A39" s="80">
        <v>2020001371</v>
      </c>
      <c r="B39" s="45" t="s">
        <v>947</v>
      </c>
      <c r="C39" s="43" t="s">
        <v>471</v>
      </c>
      <c r="D39" s="43" t="s">
        <v>474</v>
      </c>
      <c r="E39" s="44">
        <f>_xlfn.DAYS(Tabla1345634[[#This Row],[Término Programado]],Tabla1345634[[#This Row],[Inicio Programado]])+1</f>
        <v>2</v>
      </c>
      <c r="F39" s="42">
        <v>44609</v>
      </c>
      <c r="G39" s="42">
        <v>44610.999988425923</v>
      </c>
      <c r="H39" s="41">
        <v>2.2669999999999999</v>
      </c>
      <c r="I39" s="42">
        <v>44609.326388888891</v>
      </c>
      <c r="J39" s="42">
        <v>44610.803472222222</v>
      </c>
      <c r="K39" s="41" t="s">
        <v>525</v>
      </c>
      <c r="L39" s="41" t="s">
        <v>79</v>
      </c>
    </row>
    <row r="40" spans="1:12" x14ac:dyDescent="0.3">
      <c r="A40" s="80">
        <v>2020001490</v>
      </c>
      <c r="B40" s="45" t="s">
        <v>962</v>
      </c>
      <c r="C40" s="43" t="s">
        <v>335</v>
      </c>
      <c r="D40" s="43" t="s">
        <v>526</v>
      </c>
      <c r="E40" s="44">
        <f>_xlfn.DAYS(Tabla1345634[[#This Row],[Término Programado]],Tabla1345634[[#This Row],[Inicio Programado]])+1</f>
        <v>2</v>
      </c>
      <c r="F40" s="42">
        <v>44609</v>
      </c>
      <c r="G40" s="42">
        <v>44610.00068287037</v>
      </c>
      <c r="H40" s="41">
        <v>52.115000000000002</v>
      </c>
      <c r="I40" s="42">
        <v>44609.339583333334</v>
      </c>
      <c r="J40" s="42">
        <v>44609.588888888888</v>
      </c>
      <c r="K40" s="41" t="s">
        <v>527</v>
      </c>
      <c r="L40" s="41" t="s">
        <v>79</v>
      </c>
    </row>
    <row r="41" spans="1:12" x14ac:dyDescent="0.3">
      <c r="A41" s="80">
        <v>2021000032</v>
      </c>
      <c r="B41" s="45" t="s">
        <v>962</v>
      </c>
      <c r="C41" s="43" t="s">
        <v>335</v>
      </c>
      <c r="D41" s="43" t="s">
        <v>528</v>
      </c>
      <c r="E41" s="44">
        <f>_xlfn.DAYS(Tabla1345634[[#This Row],[Término Programado]],Tabla1345634[[#This Row],[Inicio Programado]])+1</f>
        <v>2</v>
      </c>
      <c r="F41" s="42">
        <v>44609</v>
      </c>
      <c r="G41" s="42">
        <v>44610.00068287037</v>
      </c>
      <c r="H41" s="41">
        <v>51.722000000000001</v>
      </c>
      <c r="I41" s="42">
        <v>44609.339583333334</v>
      </c>
      <c r="J41" s="42">
        <v>44609.588888888888</v>
      </c>
      <c r="K41" s="41" t="s">
        <v>527</v>
      </c>
      <c r="L41" s="41" t="s">
        <v>79</v>
      </c>
    </row>
    <row r="42" spans="1:12" x14ac:dyDescent="0.3">
      <c r="A42" s="80">
        <v>2020001721</v>
      </c>
      <c r="B42" s="45" t="s">
        <v>948</v>
      </c>
      <c r="C42" s="43" t="s">
        <v>126</v>
      </c>
      <c r="D42" s="43" t="s">
        <v>127</v>
      </c>
      <c r="E42" s="44">
        <f>_xlfn.DAYS(Tabla1345634[[#This Row],[Término Programado]],Tabla1345634[[#This Row],[Inicio Programado]])+1</f>
        <v>4</v>
      </c>
      <c r="F42" s="42">
        <v>44609.875</v>
      </c>
      <c r="G42" s="42">
        <v>44612.999988425923</v>
      </c>
      <c r="H42" s="41">
        <v>128</v>
      </c>
      <c r="I42" s="42">
        <v>44609.916666666664</v>
      </c>
      <c r="J42" s="42">
        <v>44612.901388888888</v>
      </c>
      <c r="K42" s="41" t="s">
        <v>529</v>
      </c>
      <c r="L42" s="41" t="s">
        <v>79</v>
      </c>
    </row>
    <row r="43" spans="1:12" x14ac:dyDescent="0.3">
      <c r="A43" s="80">
        <v>2020001719</v>
      </c>
      <c r="B43" s="45" t="s">
        <v>959</v>
      </c>
      <c r="C43" s="43" t="s">
        <v>507</v>
      </c>
      <c r="D43" s="43" t="s">
        <v>530</v>
      </c>
      <c r="E43" s="44">
        <f>_xlfn.DAYS(Tabla1345634[[#This Row],[Término Programado]],Tabla1345634[[#This Row],[Inicio Programado]])+1</f>
        <v>22</v>
      </c>
      <c r="F43" s="42">
        <v>44610</v>
      </c>
      <c r="G43" s="42">
        <v>44631</v>
      </c>
      <c r="H43" s="41">
        <v>274.80099999999999</v>
      </c>
      <c r="I43" s="42">
        <v>44610.036805555559</v>
      </c>
      <c r="J43" s="42">
        <v>44629.863194444442</v>
      </c>
      <c r="K43" s="41" t="s">
        <v>531</v>
      </c>
      <c r="L43" s="41" t="s">
        <v>79</v>
      </c>
    </row>
    <row r="44" spans="1:12" x14ac:dyDescent="0.3">
      <c r="A44" s="80">
        <v>2020002121</v>
      </c>
      <c r="B44" s="45" t="s">
        <v>963</v>
      </c>
      <c r="C44" s="43" t="s">
        <v>120</v>
      </c>
      <c r="D44" s="43" t="s">
        <v>121</v>
      </c>
      <c r="E44" s="44">
        <f>_xlfn.DAYS(Tabla1345634[[#This Row],[Término Programado]],Tabla1345634[[#This Row],[Inicio Programado]])+1</f>
        <v>5</v>
      </c>
      <c r="F44" s="42">
        <v>44613</v>
      </c>
      <c r="G44" s="42">
        <v>44617</v>
      </c>
      <c r="H44" s="41">
        <v>0.28899999999999998</v>
      </c>
      <c r="I44" s="42">
        <v>44613.340277777781</v>
      </c>
      <c r="J44" s="42">
        <v>44614.770833333336</v>
      </c>
      <c r="K44" s="41" t="s">
        <v>532</v>
      </c>
      <c r="L44" s="41" t="s">
        <v>79</v>
      </c>
    </row>
    <row r="45" spans="1:12" x14ac:dyDescent="0.3">
      <c r="A45" s="80">
        <v>2020002120</v>
      </c>
      <c r="B45" s="45" t="s">
        <v>945</v>
      </c>
      <c r="C45" s="43" t="s">
        <v>467</v>
      </c>
      <c r="D45" s="43" t="s">
        <v>468</v>
      </c>
      <c r="E45" s="44">
        <f>_xlfn.DAYS(Tabla1345634[[#This Row],[Término Programado]],Tabla1345634[[#This Row],[Inicio Programado]])+1</f>
        <v>3</v>
      </c>
      <c r="F45" s="42">
        <v>44613</v>
      </c>
      <c r="G45" s="42">
        <v>44615.999988425923</v>
      </c>
      <c r="H45" s="41">
        <v>2.5819375</v>
      </c>
      <c r="I45" s="42">
        <v>44613.411805555559</v>
      </c>
      <c r="J45" s="42">
        <v>44615.745138888888</v>
      </c>
      <c r="K45" s="41" t="s">
        <v>533</v>
      </c>
      <c r="L45" s="41" t="s">
        <v>79</v>
      </c>
    </row>
    <row r="46" spans="1:12" x14ac:dyDescent="0.3">
      <c r="A46" s="80">
        <v>2020001652</v>
      </c>
      <c r="B46" s="45" t="s">
        <v>945</v>
      </c>
      <c r="C46" s="43" t="s">
        <v>467</v>
      </c>
      <c r="D46" s="43" t="s">
        <v>468</v>
      </c>
      <c r="E46" s="44">
        <f>_xlfn.DAYS(Tabla1345634[[#This Row],[Término Programado]],Tabla1345634[[#This Row],[Inicio Programado]])+1</f>
        <v>3</v>
      </c>
      <c r="F46" s="42">
        <v>44616</v>
      </c>
      <c r="G46" s="42">
        <v>44618.999988425923</v>
      </c>
      <c r="H46" s="41">
        <v>2.5819375</v>
      </c>
      <c r="I46" s="42">
        <v>44616.337500000001</v>
      </c>
      <c r="J46" s="42">
        <v>44625.763194444444</v>
      </c>
      <c r="K46" s="41" t="s">
        <v>534</v>
      </c>
      <c r="L46" s="41" t="s">
        <v>79</v>
      </c>
    </row>
    <row r="47" spans="1:12" x14ac:dyDescent="0.3">
      <c r="A47" s="80">
        <v>2021000075</v>
      </c>
      <c r="B47" s="45" t="s">
        <v>948</v>
      </c>
      <c r="C47" s="43" t="s">
        <v>535</v>
      </c>
      <c r="D47" s="43" t="s">
        <v>536</v>
      </c>
      <c r="E47" s="44">
        <f>_xlfn.DAYS(Tabla1345634[[#This Row],[Término Programado]],Tabla1345634[[#This Row],[Inicio Programado]])+1</f>
        <v>13</v>
      </c>
      <c r="F47" s="42">
        <v>44616.333333333336</v>
      </c>
      <c r="G47" s="42">
        <v>44628.333333333336</v>
      </c>
      <c r="H47" s="41">
        <v>135.30000000000001</v>
      </c>
      <c r="I47" s="42">
        <v>44617.381249999999</v>
      </c>
      <c r="J47" s="42">
        <v>44629.148611111108</v>
      </c>
      <c r="K47" s="41" t="s">
        <v>537</v>
      </c>
      <c r="L47" s="41" t="s">
        <v>79</v>
      </c>
    </row>
    <row r="48" spans="1:12" x14ac:dyDescent="0.3">
      <c r="A48" s="80">
        <v>2021000041</v>
      </c>
      <c r="B48" s="45" t="s">
        <v>964</v>
      </c>
      <c r="C48" s="43" t="s">
        <v>116</v>
      </c>
      <c r="D48" s="43" t="s">
        <v>117</v>
      </c>
      <c r="E48" s="44">
        <f>_xlfn.DAYS(Tabla1345634[[#This Row],[Término Programado]],Tabla1345634[[#This Row],[Inicio Programado]])+1</f>
        <v>20</v>
      </c>
      <c r="F48" s="42">
        <v>44618</v>
      </c>
      <c r="G48" s="42">
        <v>44637.999305555553</v>
      </c>
      <c r="H48" s="41">
        <v>285</v>
      </c>
      <c r="I48" s="42">
        <v>44618.337500000001</v>
      </c>
      <c r="J48" s="42">
        <v>44636.505555555559</v>
      </c>
      <c r="K48" s="41" t="s">
        <v>538</v>
      </c>
      <c r="L48" s="41" t="s">
        <v>79</v>
      </c>
    </row>
    <row r="49" spans="1:12" x14ac:dyDescent="0.3">
      <c r="A49" s="80">
        <v>2020001485</v>
      </c>
      <c r="B49" s="45" t="s">
        <v>949</v>
      </c>
      <c r="C49" s="43" t="s">
        <v>92</v>
      </c>
      <c r="D49" s="43" t="s">
        <v>93</v>
      </c>
      <c r="E49" s="44">
        <f>_xlfn.DAYS(Tabla1345634[[#This Row],[Término Programado]],Tabla1345634[[#This Row],[Inicio Programado]])+1</f>
        <v>2</v>
      </c>
      <c r="F49" s="42">
        <v>44618</v>
      </c>
      <c r="G49" s="42">
        <v>44619.999305555553</v>
      </c>
      <c r="H49" s="41">
        <v>217.65</v>
      </c>
      <c r="I49" s="42">
        <v>44617.909722222219</v>
      </c>
      <c r="J49" s="42">
        <v>44619.861111111109</v>
      </c>
      <c r="K49" s="41" t="s">
        <v>539</v>
      </c>
      <c r="L49" s="41" t="s">
        <v>79</v>
      </c>
    </row>
    <row r="50" spans="1:12" x14ac:dyDescent="0.3">
      <c r="A50" s="80">
        <v>2021000034</v>
      </c>
      <c r="B50" s="45" t="s">
        <v>949</v>
      </c>
      <c r="C50" s="43" t="s">
        <v>92</v>
      </c>
      <c r="D50" s="43" t="s">
        <v>540</v>
      </c>
      <c r="E50" s="44">
        <f>_xlfn.DAYS(Tabla1345634[[#This Row],[Término Programado]],Tabla1345634[[#This Row],[Inicio Programado]])+1</f>
        <v>2</v>
      </c>
      <c r="F50" s="42">
        <v>44618</v>
      </c>
      <c r="G50" s="42">
        <v>44619.999305555553</v>
      </c>
      <c r="H50" s="41">
        <v>117.72</v>
      </c>
      <c r="I50" s="42">
        <v>44617.909722222219</v>
      </c>
      <c r="J50" s="42">
        <v>44619.861111111109</v>
      </c>
      <c r="K50" s="41" t="s">
        <v>539</v>
      </c>
      <c r="L50" s="41" t="s">
        <v>79</v>
      </c>
    </row>
    <row r="51" spans="1:12" x14ac:dyDescent="0.3">
      <c r="A51" s="80">
        <v>2021000089</v>
      </c>
      <c r="B51" s="45" t="s">
        <v>949</v>
      </c>
      <c r="C51" s="43" t="s">
        <v>264</v>
      </c>
      <c r="D51" s="43" t="s">
        <v>265</v>
      </c>
      <c r="E51" s="44">
        <f>_xlfn.DAYS(Tabla1345634[[#This Row],[Término Programado]],Tabla1345634[[#This Row],[Inicio Programado]])+1</f>
        <v>41</v>
      </c>
      <c r="F51" s="42">
        <v>44620</v>
      </c>
      <c r="G51" s="42">
        <v>44660.957638888889</v>
      </c>
      <c r="H51" s="41">
        <v>37</v>
      </c>
      <c r="I51" s="42">
        <v>44620.475694444445</v>
      </c>
      <c r="J51" s="42">
        <v>44661.041666666664</v>
      </c>
      <c r="K51" s="41" t="s">
        <v>541</v>
      </c>
      <c r="L51" s="41" t="s">
        <v>79</v>
      </c>
    </row>
    <row r="52" spans="1:12" x14ac:dyDescent="0.3">
      <c r="A52" s="80">
        <v>2020002125</v>
      </c>
      <c r="B52" s="45" t="s">
        <v>965</v>
      </c>
      <c r="C52" s="43" t="s">
        <v>143</v>
      </c>
      <c r="D52" s="43" t="s">
        <v>146</v>
      </c>
      <c r="E52" s="44">
        <f>_xlfn.DAYS(Tabla1345634[[#This Row],[Término Programado]],Tabla1345634[[#This Row],[Inicio Programado]])+1</f>
        <v>8</v>
      </c>
      <c r="F52" s="42">
        <v>44620</v>
      </c>
      <c r="G52" s="42">
        <v>44627.999988425923</v>
      </c>
      <c r="H52" s="41">
        <v>9</v>
      </c>
      <c r="I52" s="42">
        <v>44620</v>
      </c>
      <c r="J52" s="42">
        <v>44627.82708333333</v>
      </c>
      <c r="K52" s="41" t="s">
        <v>542</v>
      </c>
      <c r="L52" s="41" t="s">
        <v>79</v>
      </c>
    </row>
    <row r="53" spans="1:12" x14ac:dyDescent="0.3">
      <c r="A53" s="80">
        <v>2021000092</v>
      </c>
      <c r="B53" s="45" t="s">
        <v>965</v>
      </c>
      <c r="C53" s="43" t="s">
        <v>143</v>
      </c>
      <c r="D53" s="43" t="s">
        <v>145</v>
      </c>
      <c r="E53" s="44">
        <f>_xlfn.DAYS(Tabla1345634[[#This Row],[Término Programado]],Tabla1345634[[#This Row],[Inicio Programado]])+1</f>
        <v>4</v>
      </c>
      <c r="F53" s="42">
        <v>44620</v>
      </c>
      <c r="G53" s="42">
        <v>44623.999988425923</v>
      </c>
      <c r="H53" s="41">
        <v>9</v>
      </c>
      <c r="I53" s="42">
        <v>44620</v>
      </c>
      <c r="J53" s="42">
        <v>44623.944444444445</v>
      </c>
      <c r="K53" s="41" t="s">
        <v>543</v>
      </c>
      <c r="L53" s="41" t="s">
        <v>79</v>
      </c>
    </row>
    <row r="54" spans="1:12" x14ac:dyDescent="0.3">
      <c r="A54" s="80">
        <v>2021000091</v>
      </c>
      <c r="B54" s="45" t="s">
        <v>948</v>
      </c>
      <c r="C54" s="43" t="s">
        <v>208</v>
      </c>
      <c r="D54" s="43" t="s">
        <v>209</v>
      </c>
      <c r="E54" s="44">
        <f>_xlfn.DAYS(Tabla1345634[[#This Row],[Término Programado]],Tabla1345634[[#This Row],[Inicio Programado]])+1</f>
        <v>11</v>
      </c>
      <c r="F54" s="42">
        <v>44621</v>
      </c>
      <c r="G54" s="42">
        <v>44631.999305555553</v>
      </c>
      <c r="H54" s="41">
        <v>9</v>
      </c>
      <c r="I54" s="42">
        <v>44621.131249999999</v>
      </c>
      <c r="J54" s="42">
        <v>44631.673611111109</v>
      </c>
      <c r="K54" s="41" t="s">
        <v>544</v>
      </c>
      <c r="L54" s="41" t="s">
        <v>79</v>
      </c>
    </row>
    <row r="55" spans="1:12" x14ac:dyDescent="0.3">
      <c r="A55" s="80">
        <v>2020001268</v>
      </c>
      <c r="B55" s="45" t="s">
        <v>956</v>
      </c>
      <c r="C55" s="43" t="s">
        <v>295</v>
      </c>
      <c r="D55" s="43" t="s">
        <v>545</v>
      </c>
      <c r="E55" s="44">
        <f>_xlfn.DAYS(Tabla1345634[[#This Row],[Término Programado]],Tabla1345634[[#This Row],[Inicio Programado]])+1</f>
        <v>85</v>
      </c>
      <c r="F55" s="42">
        <v>44621</v>
      </c>
      <c r="G55" s="42">
        <v>44705.999988425923</v>
      </c>
      <c r="H55" s="41">
        <v>156.15350000000001</v>
      </c>
      <c r="I55" s="42">
        <v>44621.011111111111</v>
      </c>
      <c r="J55" s="42">
        <v>44705.790277777778</v>
      </c>
      <c r="K55" s="41" t="s">
        <v>546</v>
      </c>
      <c r="L55" s="41" t="s">
        <v>79</v>
      </c>
    </row>
    <row r="56" spans="1:12" x14ac:dyDescent="0.3">
      <c r="A56" s="80">
        <v>2020001723</v>
      </c>
      <c r="B56" s="45" t="s">
        <v>956</v>
      </c>
      <c r="C56" s="43" t="s">
        <v>295</v>
      </c>
      <c r="D56" s="43" t="s">
        <v>547</v>
      </c>
      <c r="E56" s="44">
        <f>_xlfn.DAYS(Tabla1345634[[#This Row],[Término Programado]],Tabla1345634[[#This Row],[Inicio Programado]])+1</f>
        <v>85</v>
      </c>
      <c r="F56" s="42">
        <v>44621</v>
      </c>
      <c r="G56" s="42">
        <v>44705.999988425923</v>
      </c>
      <c r="H56" s="41">
        <v>85.880200000000002</v>
      </c>
      <c r="I56" s="42">
        <v>44621.011111111111</v>
      </c>
      <c r="J56" s="42">
        <v>44705.790277777778</v>
      </c>
      <c r="K56" s="41" t="s">
        <v>546</v>
      </c>
      <c r="L56" s="41" t="s">
        <v>79</v>
      </c>
    </row>
    <row r="57" spans="1:12" x14ac:dyDescent="0.3">
      <c r="A57" s="80">
        <v>2020001391</v>
      </c>
      <c r="B57" s="45" t="s">
        <v>948</v>
      </c>
      <c r="C57" s="43" t="s">
        <v>535</v>
      </c>
      <c r="D57" s="43" t="s">
        <v>548</v>
      </c>
      <c r="E57" s="44">
        <f>_xlfn.DAYS(Tabla1345634[[#This Row],[Término Programado]],Tabla1345634[[#This Row],[Inicio Programado]])+1</f>
        <v>8</v>
      </c>
      <c r="F57" s="42">
        <v>44621</v>
      </c>
      <c r="G57" s="42">
        <v>44628.999305555553</v>
      </c>
      <c r="H57" s="41">
        <v>121</v>
      </c>
      <c r="I57" s="42">
        <v>44621.413888888892</v>
      </c>
      <c r="J57" s="42">
        <v>44629.224999999999</v>
      </c>
      <c r="K57" s="41" t="s">
        <v>549</v>
      </c>
      <c r="L57" s="41" t="s">
        <v>79</v>
      </c>
    </row>
    <row r="58" spans="1:12" x14ac:dyDescent="0.3">
      <c r="A58" s="80">
        <v>2020001671</v>
      </c>
      <c r="B58" s="45" t="s">
        <v>966</v>
      </c>
      <c r="C58" s="43" t="s">
        <v>139</v>
      </c>
      <c r="D58" s="43" t="s">
        <v>140</v>
      </c>
      <c r="E58" s="44">
        <f>_xlfn.DAYS(Tabla1345634[[#This Row],[Término Programado]],Tabla1345634[[#This Row],[Inicio Programado]])+1</f>
        <v>28</v>
      </c>
      <c r="F58" s="42">
        <v>44622</v>
      </c>
      <c r="G58" s="42">
        <v>44649.999988425923</v>
      </c>
      <c r="H58" s="41">
        <v>77.5</v>
      </c>
      <c r="I58" s="42">
        <v>44622.003472222219</v>
      </c>
      <c r="J58" s="42">
        <v>44656.625</v>
      </c>
      <c r="K58" s="41" t="s">
        <v>550</v>
      </c>
      <c r="L58" s="41" t="s">
        <v>79</v>
      </c>
    </row>
    <row r="59" spans="1:12" x14ac:dyDescent="0.3">
      <c r="A59" s="80">
        <v>2021000065</v>
      </c>
      <c r="B59" s="45" t="s">
        <v>945</v>
      </c>
      <c r="C59" s="43" t="s">
        <v>467</v>
      </c>
      <c r="D59" s="43" t="s">
        <v>468</v>
      </c>
      <c r="E59" s="44">
        <f>_xlfn.DAYS(Tabla1345634[[#This Row],[Término Programado]],Tabla1345634[[#This Row],[Inicio Programado]])+1</f>
        <v>3</v>
      </c>
      <c r="F59" s="42">
        <v>44623</v>
      </c>
      <c r="G59" s="42">
        <v>44625.999988425923</v>
      </c>
      <c r="H59" s="41">
        <v>2.5819375</v>
      </c>
      <c r="I59" s="42">
        <v>44623.404166666667</v>
      </c>
      <c r="J59" s="42">
        <v>44625.763194444444</v>
      </c>
      <c r="K59" s="41" t="s">
        <v>551</v>
      </c>
      <c r="L59" s="41" t="s">
        <v>79</v>
      </c>
    </row>
    <row r="60" spans="1:12" x14ac:dyDescent="0.3">
      <c r="A60" s="80">
        <v>2020001983</v>
      </c>
      <c r="B60" s="45" t="s">
        <v>967</v>
      </c>
      <c r="C60" s="43" t="s">
        <v>552</v>
      </c>
      <c r="D60" s="43" t="s">
        <v>553</v>
      </c>
      <c r="E60" s="44">
        <f>_xlfn.DAYS(Tabla1345634[[#This Row],[Término Programado]],Tabla1345634[[#This Row],[Inicio Programado]])+1</f>
        <v>4</v>
      </c>
      <c r="F60" s="42">
        <v>44624.958333333336</v>
      </c>
      <c r="G60" s="42">
        <v>44627.334016203706</v>
      </c>
      <c r="H60" s="41">
        <v>13.507999999999999</v>
      </c>
      <c r="I60" s="42">
        <v>44624.854166666664</v>
      </c>
      <c r="J60" s="42">
        <v>44627.03125</v>
      </c>
      <c r="K60" s="41" t="s">
        <v>554</v>
      </c>
      <c r="L60" s="41" t="s">
        <v>79</v>
      </c>
    </row>
    <row r="61" spans="1:12" x14ac:dyDescent="0.3">
      <c r="A61" s="80">
        <v>2021000086</v>
      </c>
      <c r="B61" s="45" t="s">
        <v>968</v>
      </c>
      <c r="C61" s="43" t="s">
        <v>94</v>
      </c>
      <c r="D61" s="43" t="s">
        <v>555</v>
      </c>
      <c r="E61" s="44">
        <f>_xlfn.DAYS(Tabla1345634[[#This Row],[Término Programado]],Tabla1345634[[#This Row],[Inicio Programado]])+1</f>
        <v>12</v>
      </c>
      <c r="F61" s="42">
        <v>44627</v>
      </c>
      <c r="G61" s="42">
        <v>44638</v>
      </c>
      <c r="H61" s="41">
        <v>10</v>
      </c>
      <c r="I61" s="42">
        <v>44627.343055555553</v>
      </c>
      <c r="J61" s="42">
        <v>44638</v>
      </c>
      <c r="K61" s="41" t="s">
        <v>556</v>
      </c>
      <c r="L61" s="41" t="s">
        <v>79</v>
      </c>
    </row>
    <row r="62" spans="1:12" x14ac:dyDescent="0.3">
      <c r="A62" s="80">
        <v>2021000099</v>
      </c>
      <c r="B62" s="45" t="s">
        <v>945</v>
      </c>
      <c r="C62" s="43" t="s">
        <v>467</v>
      </c>
      <c r="D62" s="43" t="s">
        <v>468</v>
      </c>
      <c r="E62" s="44">
        <f>_xlfn.DAYS(Tabla1345634[[#This Row],[Término Programado]],Tabla1345634[[#This Row],[Inicio Programado]])+1</f>
        <v>3</v>
      </c>
      <c r="F62" s="42">
        <v>44627</v>
      </c>
      <c r="G62" s="42">
        <v>44629.999988425923</v>
      </c>
      <c r="H62" s="41">
        <v>2.5819375</v>
      </c>
      <c r="I62" s="42">
        <v>44627.432638888888</v>
      </c>
      <c r="J62" s="42">
        <v>44629.786111111112</v>
      </c>
      <c r="K62" s="41" t="s">
        <v>557</v>
      </c>
      <c r="L62" s="41" t="s">
        <v>79</v>
      </c>
    </row>
    <row r="63" spans="1:12" x14ac:dyDescent="0.3">
      <c r="A63" s="80">
        <v>2020001423</v>
      </c>
      <c r="B63" s="45" t="s">
        <v>949</v>
      </c>
      <c r="C63" s="43" t="s">
        <v>197</v>
      </c>
      <c r="D63" s="43" t="s">
        <v>198</v>
      </c>
      <c r="E63" s="44">
        <f>_xlfn.DAYS(Tabla1345634[[#This Row],[Término Programado]],Tabla1345634[[#This Row],[Inicio Programado]])+1</f>
        <v>35</v>
      </c>
      <c r="F63" s="42">
        <v>44627</v>
      </c>
      <c r="G63" s="42">
        <v>44661.999305555553</v>
      </c>
      <c r="H63" s="41">
        <v>138.75829999999999</v>
      </c>
      <c r="I63" s="42">
        <v>44627.375</v>
      </c>
      <c r="J63" s="42">
        <v>44660.838888888888</v>
      </c>
      <c r="K63" s="41" t="s">
        <v>558</v>
      </c>
      <c r="L63" s="41" t="s">
        <v>79</v>
      </c>
    </row>
    <row r="64" spans="1:12" x14ac:dyDescent="0.3">
      <c r="A64" s="80">
        <v>2020002028</v>
      </c>
      <c r="B64" s="45" t="s">
        <v>948</v>
      </c>
      <c r="C64" s="43" t="s">
        <v>104</v>
      </c>
      <c r="D64" s="43" t="s">
        <v>105</v>
      </c>
      <c r="E64" s="44">
        <f>_xlfn.DAYS(Tabla1345634[[#This Row],[Término Programado]],Tabla1345634[[#This Row],[Inicio Programado]])+1</f>
        <v>3</v>
      </c>
      <c r="F64" s="42">
        <v>44627</v>
      </c>
      <c r="G64" s="42">
        <v>44629.999305555553</v>
      </c>
      <c r="H64" s="41">
        <v>25</v>
      </c>
      <c r="I64" s="42">
        <v>44627.427777777775</v>
      </c>
      <c r="J64" s="42">
        <v>44629.585416666669</v>
      </c>
      <c r="K64" s="41" t="s">
        <v>559</v>
      </c>
      <c r="L64" s="41" t="s">
        <v>79</v>
      </c>
    </row>
    <row r="65" spans="1:12" x14ac:dyDescent="0.3">
      <c r="A65" s="80">
        <v>2021000083</v>
      </c>
      <c r="B65" s="45" t="s">
        <v>948</v>
      </c>
      <c r="C65" s="43" t="s">
        <v>104</v>
      </c>
      <c r="D65" s="43" t="s">
        <v>110</v>
      </c>
      <c r="E65" s="44">
        <f>_xlfn.DAYS(Tabla1345634[[#This Row],[Término Programado]],Tabla1345634[[#This Row],[Inicio Programado]])+1</f>
        <v>3</v>
      </c>
      <c r="F65" s="42">
        <v>44627</v>
      </c>
      <c r="G65" s="42">
        <v>44629.999305555553</v>
      </c>
      <c r="H65" s="41">
        <v>25</v>
      </c>
      <c r="I65" s="42">
        <v>44627.991666666669</v>
      </c>
      <c r="J65" s="42">
        <v>44631.722222222219</v>
      </c>
      <c r="K65" s="41" t="s">
        <v>560</v>
      </c>
      <c r="L65" s="41" t="s">
        <v>79</v>
      </c>
    </row>
    <row r="66" spans="1:12" x14ac:dyDescent="0.3">
      <c r="A66" s="80">
        <v>2021000088</v>
      </c>
      <c r="B66" s="45" t="s">
        <v>956</v>
      </c>
      <c r="C66" s="43" t="s">
        <v>124</v>
      </c>
      <c r="D66" s="43" t="s">
        <v>152</v>
      </c>
      <c r="E66" s="44">
        <f>_xlfn.DAYS(Tabla1345634[[#This Row],[Término Programado]],Tabla1345634[[#This Row],[Inicio Programado]])+1</f>
        <v>12</v>
      </c>
      <c r="F66" s="42">
        <v>44627.333333333336</v>
      </c>
      <c r="G66" s="42">
        <v>44638.708333333336</v>
      </c>
      <c r="H66" s="41">
        <v>2.1930800000000001</v>
      </c>
      <c r="I66" s="42">
        <v>44627.370833333334</v>
      </c>
      <c r="J66" s="42">
        <v>44638.665277777778</v>
      </c>
      <c r="K66" s="41" t="s">
        <v>561</v>
      </c>
      <c r="L66" s="41" t="s">
        <v>79</v>
      </c>
    </row>
    <row r="67" spans="1:12" x14ac:dyDescent="0.3">
      <c r="A67" s="80">
        <v>2020001355</v>
      </c>
      <c r="B67" s="45" t="s">
        <v>950</v>
      </c>
      <c r="C67" s="43" t="s">
        <v>477</v>
      </c>
      <c r="D67" s="43" t="s">
        <v>478</v>
      </c>
      <c r="E67" s="44">
        <f>_xlfn.DAYS(Tabla1345634[[#This Row],[Término Programado]],Tabla1345634[[#This Row],[Inicio Programado]])+1</f>
        <v>2</v>
      </c>
      <c r="F67" s="42">
        <v>44629</v>
      </c>
      <c r="G67" s="42">
        <v>44630.999988425923</v>
      </c>
      <c r="H67" s="41">
        <v>9.0120000000000005</v>
      </c>
      <c r="I67" s="42">
        <v>44629.509722222225</v>
      </c>
      <c r="J67" s="42">
        <v>44631.666666666664</v>
      </c>
      <c r="K67" s="41" t="s">
        <v>562</v>
      </c>
      <c r="L67" s="41" t="s">
        <v>79</v>
      </c>
    </row>
    <row r="68" spans="1:12" x14ac:dyDescent="0.3">
      <c r="A68" s="80">
        <v>2020001430</v>
      </c>
      <c r="B68" s="45" t="s">
        <v>950</v>
      </c>
      <c r="C68" s="43" t="s">
        <v>477</v>
      </c>
      <c r="D68" s="43" t="s">
        <v>480</v>
      </c>
      <c r="E68" s="44">
        <f>_xlfn.DAYS(Tabla1345634[[#This Row],[Término Programado]],Tabla1345634[[#This Row],[Inicio Programado]])+1</f>
        <v>2</v>
      </c>
      <c r="F68" s="42">
        <v>44629</v>
      </c>
      <c r="G68" s="42">
        <v>44630.999988425923</v>
      </c>
      <c r="H68" s="41">
        <v>8.952</v>
      </c>
      <c r="I68" s="42">
        <v>44629.509722222225</v>
      </c>
      <c r="J68" s="42">
        <v>44631.666666666664</v>
      </c>
      <c r="K68" s="41" t="s">
        <v>562</v>
      </c>
      <c r="L68" s="41" t="s">
        <v>79</v>
      </c>
    </row>
    <row r="69" spans="1:12" x14ac:dyDescent="0.3">
      <c r="A69" s="80">
        <v>2020001484</v>
      </c>
      <c r="B69" s="45" t="s">
        <v>948</v>
      </c>
      <c r="C69" s="43" t="s">
        <v>535</v>
      </c>
      <c r="D69" s="43" t="s">
        <v>563</v>
      </c>
      <c r="E69" s="44">
        <f>_xlfn.DAYS(Tabla1345634[[#This Row],[Término Programado]],Tabla1345634[[#This Row],[Inicio Programado]])+1</f>
        <v>16</v>
      </c>
      <c r="F69" s="42">
        <v>44630</v>
      </c>
      <c r="G69" s="42">
        <v>44645.333333333336</v>
      </c>
      <c r="H69" s="41">
        <v>115.60299999999999</v>
      </c>
      <c r="I69" s="42">
        <v>44632.416666666664</v>
      </c>
      <c r="J69" s="42">
        <v>44643.679166666669</v>
      </c>
      <c r="K69" s="41" t="s">
        <v>564</v>
      </c>
      <c r="L69" s="41" t="s">
        <v>79</v>
      </c>
    </row>
    <row r="70" spans="1:12" x14ac:dyDescent="0.3">
      <c r="A70" s="80">
        <v>2021000082</v>
      </c>
      <c r="B70" s="45" t="s">
        <v>962</v>
      </c>
      <c r="C70" s="43" t="s">
        <v>319</v>
      </c>
      <c r="D70" s="43" t="s">
        <v>320</v>
      </c>
      <c r="E70" s="44">
        <f>_xlfn.DAYS(Tabla1345634[[#This Row],[Término Programado]],Tabla1345634[[#This Row],[Inicio Programado]])+1</f>
        <v>3</v>
      </c>
      <c r="F70" s="42">
        <v>44631</v>
      </c>
      <c r="G70" s="42">
        <v>44633.999305555553</v>
      </c>
      <c r="H70" s="41">
        <v>133.6</v>
      </c>
      <c r="I70" s="42">
        <v>44632.381944444445</v>
      </c>
      <c r="J70" s="42">
        <v>44633.774305555555</v>
      </c>
      <c r="K70" s="41" t="s">
        <v>565</v>
      </c>
      <c r="L70" s="41" t="s">
        <v>79</v>
      </c>
    </row>
    <row r="71" spans="1:12" x14ac:dyDescent="0.3">
      <c r="A71" s="80">
        <v>2020001630</v>
      </c>
      <c r="B71" s="45" t="s">
        <v>948</v>
      </c>
      <c r="C71" s="43" t="s">
        <v>258</v>
      </c>
      <c r="D71" s="43" t="s">
        <v>259</v>
      </c>
      <c r="E71" s="44">
        <f>_xlfn.DAYS(Tabla1345634[[#This Row],[Término Programado]],Tabla1345634[[#This Row],[Inicio Programado]])+1</f>
        <v>4</v>
      </c>
      <c r="F71" s="42">
        <v>44632</v>
      </c>
      <c r="G71" s="42">
        <v>44635.999305555553</v>
      </c>
      <c r="H71" s="41">
        <v>164.2</v>
      </c>
      <c r="I71" s="42">
        <v>44631.993055555555</v>
      </c>
      <c r="J71" s="42">
        <v>44636.947916666664</v>
      </c>
      <c r="K71" s="41" t="s">
        <v>566</v>
      </c>
      <c r="L71" s="41" t="s">
        <v>79</v>
      </c>
    </row>
    <row r="72" spans="1:12" x14ac:dyDescent="0.3">
      <c r="A72" s="80">
        <v>2021000097</v>
      </c>
      <c r="B72" s="45" t="s">
        <v>948</v>
      </c>
      <c r="C72" s="43" t="s">
        <v>258</v>
      </c>
      <c r="D72" s="43" t="s">
        <v>261</v>
      </c>
      <c r="E72" s="44">
        <f>_xlfn.DAYS(Tabla1345634[[#This Row],[Término Programado]],Tabla1345634[[#This Row],[Inicio Programado]])+1</f>
        <v>4</v>
      </c>
      <c r="F72" s="42">
        <v>44632</v>
      </c>
      <c r="G72" s="42">
        <v>44635.999305555553</v>
      </c>
      <c r="H72" s="41">
        <v>252</v>
      </c>
      <c r="I72" s="42">
        <v>44631.993055555555</v>
      </c>
      <c r="J72" s="42">
        <v>44636.947916666664</v>
      </c>
      <c r="K72" s="41" t="s">
        <v>566</v>
      </c>
      <c r="L72" s="41" t="s">
        <v>79</v>
      </c>
    </row>
    <row r="73" spans="1:12" x14ac:dyDescent="0.3">
      <c r="A73" s="80">
        <v>2021000077</v>
      </c>
      <c r="B73" s="45" t="s">
        <v>969</v>
      </c>
      <c r="C73" s="43" t="s">
        <v>195</v>
      </c>
      <c r="D73" s="43" t="s">
        <v>202</v>
      </c>
      <c r="E73" s="44">
        <f>_xlfn.DAYS(Tabla1345634[[#This Row],[Término Programado]],Tabla1345634[[#This Row],[Inicio Programado]])+1</f>
        <v>14</v>
      </c>
      <c r="F73" s="42">
        <v>44633.75</v>
      </c>
      <c r="G73" s="42">
        <v>44646.50068287037</v>
      </c>
      <c r="H73" s="41">
        <v>22</v>
      </c>
      <c r="I73" s="42">
        <v>44633.736111111109</v>
      </c>
      <c r="J73" s="42">
        <v>44645.398611111108</v>
      </c>
      <c r="K73" s="41" t="s">
        <v>567</v>
      </c>
      <c r="L73" s="41" t="s">
        <v>79</v>
      </c>
    </row>
    <row r="74" spans="1:12" x14ac:dyDescent="0.3">
      <c r="A74" s="80">
        <v>2020001269</v>
      </c>
      <c r="B74" s="45" t="s">
        <v>970</v>
      </c>
      <c r="C74" s="43" t="s">
        <v>155</v>
      </c>
      <c r="D74" s="43" t="s">
        <v>568</v>
      </c>
      <c r="E74" s="44">
        <f>_xlfn.DAYS(Tabla1345634[[#This Row],[Término Programado]],Tabla1345634[[#This Row],[Inicio Programado]])+1</f>
        <v>7</v>
      </c>
      <c r="F74" s="42">
        <v>44634</v>
      </c>
      <c r="G74" s="42">
        <v>44640.999988425923</v>
      </c>
      <c r="H74" s="41">
        <v>42.5</v>
      </c>
      <c r="I74" s="42">
        <v>44634.342361111114</v>
      </c>
      <c r="J74" s="42">
        <v>44639.802083333336</v>
      </c>
      <c r="K74" s="41" t="s">
        <v>569</v>
      </c>
      <c r="L74" s="41" t="s">
        <v>79</v>
      </c>
    </row>
    <row r="75" spans="1:12" x14ac:dyDescent="0.3">
      <c r="A75" s="80">
        <v>2021000109</v>
      </c>
      <c r="B75" s="45" t="s">
        <v>970</v>
      </c>
      <c r="C75" s="43" t="s">
        <v>155</v>
      </c>
      <c r="D75" s="43" t="s">
        <v>570</v>
      </c>
      <c r="E75" s="44">
        <f>_xlfn.DAYS(Tabla1345634[[#This Row],[Término Programado]],Tabla1345634[[#This Row],[Inicio Programado]])+1</f>
        <v>7</v>
      </c>
      <c r="F75" s="42">
        <v>44634</v>
      </c>
      <c r="G75" s="42">
        <v>44640.999988425923</v>
      </c>
      <c r="H75" s="41">
        <v>42.5</v>
      </c>
      <c r="I75" s="42">
        <v>44634.342361111114</v>
      </c>
      <c r="J75" s="42">
        <v>44639.802083333336</v>
      </c>
      <c r="K75" s="41" t="s">
        <v>569</v>
      </c>
      <c r="L75" s="41" t="s">
        <v>79</v>
      </c>
    </row>
    <row r="76" spans="1:12" x14ac:dyDescent="0.3">
      <c r="A76" s="80">
        <v>2020001691</v>
      </c>
      <c r="B76" s="45" t="s">
        <v>949</v>
      </c>
      <c r="C76" s="43" t="s">
        <v>150</v>
      </c>
      <c r="D76" s="43" t="s">
        <v>151</v>
      </c>
      <c r="E76" s="44">
        <f>_xlfn.DAYS(Tabla1345634[[#This Row],[Término Programado]],Tabla1345634[[#This Row],[Inicio Programado]])+1</f>
        <v>2</v>
      </c>
      <c r="F76" s="42">
        <v>44635</v>
      </c>
      <c r="G76" s="42">
        <v>44636.999305555553</v>
      </c>
      <c r="H76" s="41">
        <v>53</v>
      </c>
      <c r="I76" s="42">
        <v>44635.143055555556</v>
      </c>
      <c r="J76" s="42">
        <v>44638.443055555559</v>
      </c>
      <c r="K76" s="41" t="s">
        <v>571</v>
      </c>
      <c r="L76" s="41" t="s">
        <v>79</v>
      </c>
    </row>
    <row r="77" spans="1:12" x14ac:dyDescent="0.3">
      <c r="A77" s="80">
        <v>2020001256</v>
      </c>
      <c r="B77" s="45" t="s">
        <v>947</v>
      </c>
      <c r="C77" s="43" t="s">
        <v>144</v>
      </c>
      <c r="D77" s="43" t="s">
        <v>572</v>
      </c>
      <c r="E77" s="44">
        <f>_xlfn.DAYS(Tabla1345634[[#This Row],[Término Programado]],Tabla1345634[[#This Row],[Inicio Programado]])+1</f>
        <v>3</v>
      </c>
      <c r="F77" s="42">
        <v>44636</v>
      </c>
      <c r="G77" s="42">
        <v>44638.999988425923</v>
      </c>
      <c r="H77" s="41">
        <v>1.65</v>
      </c>
      <c r="I77" s="42">
        <v>44636.345138888886</v>
      </c>
      <c r="J77" s="42">
        <v>44638.640277777777</v>
      </c>
      <c r="K77" s="41" t="s">
        <v>573</v>
      </c>
      <c r="L77" s="41" t="s">
        <v>79</v>
      </c>
    </row>
    <row r="78" spans="1:12" x14ac:dyDescent="0.3">
      <c r="A78" s="80">
        <v>2020001389</v>
      </c>
      <c r="B78" s="45" t="s">
        <v>947</v>
      </c>
      <c r="C78" s="43" t="s">
        <v>144</v>
      </c>
      <c r="D78" s="43" t="s">
        <v>574</v>
      </c>
      <c r="E78" s="44">
        <f>_xlfn.DAYS(Tabla1345634[[#This Row],[Término Programado]],Tabla1345634[[#This Row],[Inicio Programado]])+1</f>
        <v>3</v>
      </c>
      <c r="F78" s="42">
        <v>44636</v>
      </c>
      <c r="G78" s="42">
        <v>44638.999988425923</v>
      </c>
      <c r="H78" s="41">
        <v>1.65</v>
      </c>
      <c r="I78" s="42">
        <v>44636.345138888886</v>
      </c>
      <c r="J78" s="42">
        <v>44638.640277777777</v>
      </c>
      <c r="K78" s="41" t="s">
        <v>573</v>
      </c>
      <c r="L78" s="41" t="s">
        <v>79</v>
      </c>
    </row>
    <row r="79" spans="1:12" x14ac:dyDescent="0.3">
      <c r="A79" s="80">
        <v>2020001693</v>
      </c>
      <c r="B79" s="45" t="s">
        <v>971</v>
      </c>
      <c r="C79" s="43" t="s">
        <v>274</v>
      </c>
      <c r="D79" s="43" t="s">
        <v>275</v>
      </c>
      <c r="E79" s="44">
        <f>_xlfn.DAYS(Tabla1345634[[#This Row],[Término Programado]],Tabla1345634[[#This Row],[Inicio Programado]])+1</f>
        <v>26</v>
      </c>
      <c r="F79" s="42">
        <v>44640</v>
      </c>
      <c r="G79" s="42">
        <v>44665.999988425923</v>
      </c>
      <c r="H79" s="41">
        <v>207.99100000000001</v>
      </c>
      <c r="I79" s="42">
        <v>44640.011805555558</v>
      </c>
      <c r="J79" s="42">
        <v>44698.909722222219</v>
      </c>
      <c r="K79" s="41" t="s">
        <v>575</v>
      </c>
      <c r="L79" s="41" t="s">
        <v>79</v>
      </c>
    </row>
    <row r="80" spans="1:12" x14ac:dyDescent="0.3">
      <c r="A80" s="80">
        <v>2020001383</v>
      </c>
      <c r="B80" s="45" t="s">
        <v>953</v>
      </c>
      <c r="C80" s="43" t="s">
        <v>205</v>
      </c>
      <c r="D80" s="43" t="s">
        <v>206</v>
      </c>
      <c r="E80" s="44">
        <f>_xlfn.DAYS(Tabla1345634[[#This Row],[Término Programado]],Tabla1345634[[#This Row],[Inicio Programado]])+1</f>
        <v>5</v>
      </c>
      <c r="F80" s="42">
        <v>44641</v>
      </c>
      <c r="G80" s="42">
        <v>44645.999305555553</v>
      </c>
      <c r="H80" s="41">
        <v>12</v>
      </c>
      <c r="I80" s="42">
        <v>44641.335416666669</v>
      </c>
      <c r="J80" s="42">
        <v>44644.5</v>
      </c>
      <c r="K80" s="41" t="s">
        <v>576</v>
      </c>
      <c r="L80" s="41" t="s">
        <v>79</v>
      </c>
    </row>
    <row r="81" spans="1:12" x14ac:dyDescent="0.3">
      <c r="A81" s="80">
        <v>2020001614</v>
      </c>
      <c r="B81" s="45" t="s">
        <v>972</v>
      </c>
      <c r="C81" s="43" t="s">
        <v>156</v>
      </c>
      <c r="D81" s="43" t="s">
        <v>157</v>
      </c>
      <c r="E81" s="44">
        <f>_xlfn.DAYS(Tabla1345634[[#This Row],[Término Programado]],Tabla1345634[[#This Row],[Inicio Programado]])+1</f>
        <v>5</v>
      </c>
      <c r="F81" s="42">
        <v>44641</v>
      </c>
      <c r="G81" s="42">
        <v>44645.999988425923</v>
      </c>
      <c r="H81" s="41">
        <v>3.9</v>
      </c>
      <c r="I81" s="42">
        <v>44641.154166666667</v>
      </c>
      <c r="J81" s="42">
        <v>44645.9375</v>
      </c>
      <c r="K81" s="41" t="s">
        <v>577</v>
      </c>
      <c r="L81" s="41" t="s">
        <v>79</v>
      </c>
    </row>
    <row r="82" spans="1:12" x14ac:dyDescent="0.3">
      <c r="A82" s="80">
        <v>2021000121</v>
      </c>
      <c r="B82" s="45" t="s">
        <v>945</v>
      </c>
      <c r="C82" s="43" t="s">
        <v>467</v>
      </c>
      <c r="D82" s="43" t="s">
        <v>468</v>
      </c>
      <c r="E82" s="44">
        <f>_xlfn.DAYS(Tabla1345634[[#This Row],[Término Programado]],Tabla1345634[[#This Row],[Inicio Programado]])+1</f>
        <v>3</v>
      </c>
      <c r="F82" s="42">
        <v>44641</v>
      </c>
      <c r="G82" s="42">
        <v>44643.999988425923</v>
      </c>
      <c r="H82" s="41">
        <v>2.5819375</v>
      </c>
      <c r="I82" s="42">
        <v>44643.42291666667</v>
      </c>
      <c r="J82" s="42">
        <v>44643.759722222225</v>
      </c>
      <c r="K82" s="41" t="s">
        <v>578</v>
      </c>
      <c r="L82" s="41" t="s">
        <v>79</v>
      </c>
    </row>
    <row r="83" spans="1:12" x14ac:dyDescent="0.3">
      <c r="A83" s="80">
        <v>2021000084</v>
      </c>
      <c r="B83" s="45" t="s">
        <v>973</v>
      </c>
      <c r="C83" s="43" t="s">
        <v>160</v>
      </c>
      <c r="D83" s="43" t="s">
        <v>161</v>
      </c>
      <c r="E83" s="44">
        <f>_xlfn.DAYS(Tabla1345634[[#This Row],[Término Programado]],Tabla1345634[[#This Row],[Inicio Programado]])+1</f>
        <v>5</v>
      </c>
      <c r="F83" s="42">
        <v>44642</v>
      </c>
      <c r="G83" s="42">
        <v>44646.999988425923</v>
      </c>
      <c r="H83" s="41">
        <v>4.5</v>
      </c>
      <c r="I83" s="42">
        <v>44642.384722222225</v>
      </c>
      <c r="J83" s="42">
        <v>44646.968055555553</v>
      </c>
      <c r="K83" s="41" t="s">
        <v>579</v>
      </c>
      <c r="L83" s="41" t="s">
        <v>79</v>
      </c>
    </row>
    <row r="84" spans="1:12" x14ac:dyDescent="0.3">
      <c r="A84" s="80">
        <v>2021000117</v>
      </c>
      <c r="B84" s="45" t="s">
        <v>970</v>
      </c>
      <c r="C84" s="43" t="s">
        <v>159</v>
      </c>
      <c r="D84" s="43" t="s">
        <v>580</v>
      </c>
      <c r="E84" s="44">
        <f>_xlfn.DAYS(Tabla1345634[[#This Row],[Término Programado]],Tabla1345634[[#This Row],[Inicio Programado]])+1</f>
        <v>7</v>
      </c>
      <c r="F84" s="42">
        <v>44642</v>
      </c>
      <c r="G84" s="42">
        <v>44648.999988425923</v>
      </c>
      <c r="H84" s="41">
        <v>27.5</v>
      </c>
      <c r="I84" s="42">
        <v>44642.336805555555</v>
      </c>
      <c r="J84" s="42">
        <v>44647.805555555555</v>
      </c>
      <c r="K84" s="41" t="s">
        <v>581</v>
      </c>
      <c r="L84" s="41" t="s">
        <v>79</v>
      </c>
    </row>
    <row r="85" spans="1:12" x14ac:dyDescent="0.3">
      <c r="A85" s="80">
        <v>2020001384</v>
      </c>
      <c r="B85" s="45" t="s">
        <v>970</v>
      </c>
      <c r="C85" s="43" t="s">
        <v>159</v>
      </c>
      <c r="D85" s="43" t="s">
        <v>582</v>
      </c>
      <c r="E85" s="44">
        <f>_xlfn.DAYS(Tabla1345634[[#This Row],[Término Programado]],Tabla1345634[[#This Row],[Inicio Programado]])+1</f>
        <v>7</v>
      </c>
      <c r="F85" s="42">
        <v>44642</v>
      </c>
      <c r="G85" s="42">
        <v>44648.999988425923</v>
      </c>
      <c r="H85" s="41">
        <v>27.5</v>
      </c>
      <c r="I85" s="42">
        <v>44642.336805555555</v>
      </c>
      <c r="J85" s="42">
        <v>44647.805555555555</v>
      </c>
      <c r="K85" s="41" t="s">
        <v>581</v>
      </c>
      <c r="L85" s="41" t="s">
        <v>79</v>
      </c>
    </row>
    <row r="86" spans="1:12" x14ac:dyDescent="0.3">
      <c r="A86" s="80">
        <v>2020001654</v>
      </c>
      <c r="B86" s="45" t="s">
        <v>949</v>
      </c>
      <c r="C86" s="43" t="s">
        <v>111</v>
      </c>
      <c r="D86" s="43" t="s">
        <v>112</v>
      </c>
      <c r="E86" s="44">
        <f>_xlfn.DAYS(Tabla1345634[[#This Row],[Término Programado]],Tabla1345634[[#This Row],[Inicio Programado]])+1</f>
        <v>4</v>
      </c>
      <c r="F86" s="42">
        <v>44642</v>
      </c>
      <c r="G86" s="42">
        <v>44645.999305555553</v>
      </c>
      <c r="H86" s="41">
        <v>86</v>
      </c>
      <c r="I86" s="42">
        <v>44642.164583333331</v>
      </c>
      <c r="J86" s="42">
        <v>44645.95416666667</v>
      </c>
      <c r="K86" s="41" t="s">
        <v>583</v>
      </c>
      <c r="L86" s="41" t="s">
        <v>79</v>
      </c>
    </row>
    <row r="87" spans="1:12" x14ac:dyDescent="0.3">
      <c r="A87" s="80">
        <v>2020001990</v>
      </c>
      <c r="B87" s="45" t="s">
        <v>954</v>
      </c>
      <c r="C87" s="43" t="s">
        <v>115</v>
      </c>
      <c r="D87" s="43" t="s">
        <v>492</v>
      </c>
      <c r="E87" s="44">
        <f>_xlfn.DAYS(Tabla1345634[[#This Row],[Término Programado]],Tabla1345634[[#This Row],[Inicio Programado]])+1</f>
        <v>2</v>
      </c>
      <c r="F87" s="42">
        <v>44642</v>
      </c>
      <c r="G87" s="42">
        <v>44643.999988425923</v>
      </c>
      <c r="H87" s="41">
        <v>9.8000000000000007</v>
      </c>
      <c r="I87" s="42">
        <v>44642</v>
      </c>
      <c r="J87" s="42">
        <v>44643.563888888886</v>
      </c>
      <c r="K87" s="41" t="s">
        <v>584</v>
      </c>
      <c r="L87" s="41" t="s">
        <v>79</v>
      </c>
    </row>
    <row r="88" spans="1:12" x14ac:dyDescent="0.3">
      <c r="A88" s="80">
        <v>2021000098</v>
      </c>
      <c r="B88" s="45" t="s">
        <v>954</v>
      </c>
      <c r="C88" s="43" t="s">
        <v>115</v>
      </c>
      <c r="D88" s="43" t="s">
        <v>494</v>
      </c>
      <c r="E88" s="44">
        <f>_xlfn.DAYS(Tabla1345634[[#This Row],[Término Programado]],Tabla1345634[[#This Row],[Inicio Programado]])+1</f>
        <v>2</v>
      </c>
      <c r="F88" s="42">
        <v>44642</v>
      </c>
      <c r="G88" s="42">
        <v>44643.999988425923</v>
      </c>
      <c r="H88" s="41">
        <v>9.8000000000000007</v>
      </c>
      <c r="I88" s="42">
        <v>44642</v>
      </c>
      <c r="J88" s="42">
        <v>44643.563888888886</v>
      </c>
      <c r="K88" s="41" t="s">
        <v>584</v>
      </c>
      <c r="L88" s="41" t="s">
        <v>79</v>
      </c>
    </row>
    <row r="89" spans="1:12" x14ac:dyDescent="0.3">
      <c r="A89" s="80">
        <v>2020001982</v>
      </c>
      <c r="B89" s="45" t="s">
        <v>948</v>
      </c>
      <c r="C89" s="43" t="s">
        <v>82</v>
      </c>
      <c r="D89" s="43" t="s">
        <v>84</v>
      </c>
      <c r="E89" s="44">
        <f>_xlfn.DAYS(Tabla1345634[[#This Row],[Término Programado]],Tabla1345634[[#This Row],[Inicio Programado]])+1</f>
        <v>7</v>
      </c>
      <c r="F89" s="42">
        <v>44643</v>
      </c>
      <c r="G89" s="42">
        <v>44649.999305555553</v>
      </c>
      <c r="H89" s="41">
        <v>75.599999999999994</v>
      </c>
      <c r="I89" s="42">
        <v>44643.333333333336</v>
      </c>
      <c r="J89" s="42">
        <v>44649.999305555553</v>
      </c>
      <c r="K89" s="41" t="s">
        <v>585</v>
      </c>
      <c r="L89" s="41" t="s">
        <v>79</v>
      </c>
    </row>
    <row r="90" spans="1:12" x14ac:dyDescent="0.3">
      <c r="A90" s="80">
        <v>2021000134</v>
      </c>
      <c r="B90" s="45" t="s">
        <v>947</v>
      </c>
      <c r="C90" s="43" t="s">
        <v>516</v>
      </c>
      <c r="D90" s="43" t="s">
        <v>517</v>
      </c>
      <c r="E90" s="44">
        <f>_xlfn.DAYS(Tabla1345634[[#This Row],[Término Programado]],Tabla1345634[[#This Row],[Inicio Programado]])+1</f>
        <v>2</v>
      </c>
      <c r="F90" s="42">
        <v>44645</v>
      </c>
      <c r="G90" s="42">
        <v>44646.999988425923</v>
      </c>
      <c r="H90" s="41">
        <v>9</v>
      </c>
      <c r="I90" s="42">
        <v>44645.643055555556</v>
      </c>
      <c r="J90" s="42">
        <v>44645.750694444447</v>
      </c>
      <c r="K90" s="41" t="s">
        <v>586</v>
      </c>
      <c r="L90" s="41" t="s">
        <v>79</v>
      </c>
    </row>
    <row r="91" spans="1:12" x14ac:dyDescent="0.3">
      <c r="A91" s="80">
        <v>2020002221</v>
      </c>
      <c r="B91" s="45" t="s">
        <v>973</v>
      </c>
      <c r="C91" s="43" t="s">
        <v>160</v>
      </c>
      <c r="D91" s="43" t="s">
        <v>252</v>
      </c>
      <c r="E91" s="44">
        <f>_xlfn.DAYS(Tabla1345634[[#This Row],[Término Programado]],Tabla1345634[[#This Row],[Inicio Programado]])+1</f>
        <v>6</v>
      </c>
      <c r="F91" s="42">
        <v>44645</v>
      </c>
      <c r="G91" s="42">
        <v>44650.999988425923</v>
      </c>
      <c r="H91" s="41">
        <v>4.5</v>
      </c>
      <c r="I91" s="42">
        <v>44645.3125</v>
      </c>
      <c r="J91" s="42">
        <v>44649.927083333336</v>
      </c>
      <c r="K91" s="41" t="s">
        <v>587</v>
      </c>
      <c r="L91" s="41" t="s">
        <v>79</v>
      </c>
    </row>
    <row r="92" spans="1:12" x14ac:dyDescent="0.3">
      <c r="A92" s="80">
        <v>2021000110</v>
      </c>
      <c r="B92" s="45" t="s">
        <v>948</v>
      </c>
      <c r="C92" s="43" t="s">
        <v>535</v>
      </c>
      <c r="D92" s="43" t="s">
        <v>588</v>
      </c>
      <c r="E92" s="44">
        <f>_xlfn.DAYS(Tabla1345634[[#This Row],[Término Programado]],Tabla1345634[[#This Row],[Inicio Programado]])+1</f>
        <v>32</v>
      </c>
      <c r="F92" s="42">
        <v>44645.333333333336</v>
      </c>
      <c r="G92" s="42">
        <v>44676.999305555553</v>
      </c>
      <c r="H92" s="41">
        <v>115.001</v>
      </c>
      <c r="I92" s="42">
        <v>44645.569444444445</v>
      </c>
      <c r="J92" s="42">
        <v>44671.881944444445</v>
      </c>
      <c r="K92" s="41" t="s">
        <v>589</v>
      </c>
      <c r="L92" s="41" t="s">
        <v>79</v>
      </c>
    </row>
    <row r="93" spans="1:12" x14ac:dyDescent="0.3">
      <c r="A93" s="80">
        <v>2021000119</v>
      </c>
      <c r="B93" s="45" t="s">
        <v>974</v>
      </c>
      <c r="C93" s="43" t="s">
        <v>324</v>
      </c>
      <c r="D93" s="43" t="s">
        <v>330</v>
      </c>
      <c r="E93" s="44">
        <f>_xlfn.DAYS(Tabla1345634[[#This Row],[Término Programado]],Tabla1345634[[#This Row],[Inicio Programado]])+1</f>
        <v>2</v>
      </c>
      <c r="F93" s="42">
        <v>44646</v>
      </c>
      <c r="G93" s="42">
        <v>44647.979849537034</v>
      </c>
      <c r="H93" s="41">
        <v>47.198</v>
      </c>
      <c r="I93" s="42">
        <v>44646.372916666667</v>
      </c>
      <c r="J93" s="42">
        <v>44647.833333333336</v>
      </c>
      <c r="K93" s="41" t="s">
        <v>590</v>
      </c>
      <c r="L93" s="41" t="s">
        <v>79</v>
      </c>
    </row>
    <row r="94" spans="1:12" x14ac:dyDescent="0.3">
      <c r="A94" s="80">
        <v>2021000120</v>
      </c>
      <c r="B94" s="45" t="s">
        <v>953</v>
      </c>
      <c r="C94" s="43" t="s">
        <v>205</v>
      </c>
      <c r="D94" s="43" t="s">
        <v>232</v>
      </c>
      <c r="E94" s="44">
        <f>_xlfn.DAYS(Tabla1345634[[#This Row],[Término Programado]],Tabla1345634[[#This Row],[Inicio Programado]])+1</f>
        <v>5</v>
      </c>
      <c r="F94" s="42">
        <v>44648</v>
      </c>
      <c r="G94" s="42">
        <v>44652.999305555553</v>
      </c>
      <c r="H94" s="41">
        <v>5.6</v>
      </c>
      <c r="I94" s="42">
        <v>44648.424305555556</v>
      </c>
      <c r="J94" s="42">
        <v>44651.449305555558</v>
      </c>
      <c r="K94" s="41" t="s">
        <v>591</v>
      </c>
      <c r="L94" s="41" t="s">
        <v>79</v>
      </c>
    </row>
    <row r="95" spans="1:12" x14ac:dyDescent="0.3">
      <c r="A95" s="80">
        <v>2021000129</v>
      </c>
      <c r="B95" s="45" t="s">
        <v>975</v>
      </c>
      <c r="C95" s="43" t="s">
        <v>225</v>
      </c>
      <c r="D95" s="43" t="s">
        <v>289</v>
      </c>
      <c r="E95" s="44">
        <f>_xlfn.DAYS(Tabla1345634[[#This Row],[Término Programado]],Tabla1345634[[#This Row],[Inicio Programado]])+1</f>
        <v>12</v>
      </c>
      <c r="F95" s="42">
        <v>44648</v>
      </c>
      <c r="G95" s="42">
        <v>44659.999988425923</v>
      </c>
      <c r="H95" s="41">
        <v>56</v>
      </c>
      <c r="I95" s="42">
        <v>44648.303472222222</v>
      </c>
      <c r="J95" s="42">
        <v>44658.900694444441</v>
      </c>
      <c r="K95" s="41" t="s">
        <v>592</v>
      </c>
      <c r="L95" s="41" t="s">
        <v>79</v>
      </c>
    </row>
    <row r="96" spans="1:12" x14ac:dyDescent="0.3">
      <c r="A96" s="80">
        <v>2021000123</v>
      </c>
      <c r="B96" s="45" t="s">
        <v>949</v>
      </c>
      <c r="C96" s="43" t="s">
        <v>233</v>
      </c>
      <c r="D96" s="43" t="s">
        <v>234</v>
      </c>
      <c r="E96" s="44">
        <f>_xlfn.DAYS(Tabla1345634[[#This Row],[Término Programado]],Tabla1345634[[#This Row],[Inicio Programado]])+1</f>
        <v>10</v>
      </c>
      <c r="F96" s="42">
        <v>44648</v>
      </c>
      <c r="G96" s="42">
        <v>44657.999305555553</v>
      </c>
      <c r="H96" s="41">
        <v>6.4249999999999998</v>
      </c>
      <c r="I96" s="42">
        <v>44648.333333333336</v>
      </c>
      <c r="J96" s="42">
        <v>44657.646527777775</v>
      </c>
      <c r="K96" s="41" t="s">
        <v>593</v>
      </c>
      <c r="L96" s="41" t="s">
        <v>79</v>
      </c>
    </row>
    <row r="97" spans="1:12" x14ac:dyDescent="0.3">
      <c r="A97" s="80">
        <v>2021000130</v>
      </c>
      <c r="B97" s="45" t="s">
        <v>945</v>
      </c>
      <c r="C97" s="43" t="s">
        <v>467</v>
      </c>
      <c r="D97" s="43" t="s">
        <v>468</v>
      </c>
      <c r="E97" s="44">
        <f>_xlfn.DAYS(Tabla1345634[[#This Row],[Término Programado]],Tabla1345634[[#This Row],[Inicio Programado]])+1</f>
        <v>3</v>
      </c>
      <c r="F97" s="42">
        <v>44648</v>
      </c>
      <c r="G97" s="42">
        <v>44650.999988425923</v>
      </c>
      <c r="H97" s="41">
        <v>2.5819375</v>
      </c>
      <c r="I97" s="42">
        <v>44648.355555555558</v>
      </c>
      <c r="J97" s="42">
        <v>44652.71875</v>
      </c>
      <c r="K97" s="41" t="s">
        <v>594</v>
      </c>
      <c r="L97" s="41" t="s">
        <v>79</v>
      </c>
    </row>
    <row r="98" spans="1:12" x14ac:dyDescent="0.3">
      <c r="A98" s="80">
        <v>2020001656</v>
      </c>
      <c r="B98" s="45" t="s">
        <v>964</v>
      </c>
      <c r="C98" s="43" t="s">
        <v>116</v>
      </c>
      <c r="D98" s="43" t="s">
        <v>216</v>
      </c>
      <c r="E98" s="44">
        <f>_xlfn.DAYS(Tabla1345634[[#This Row],[Término Programado]],Tabla1345634[[#This Row],[Inicio Programado]])+1</f>
        <v>17</v>
      </c>
      <c r="F98" s="42">
        <v>44648</v>
      </c>
      <c r="G98" s="42">
        <v>44664.999305555553</v>
      </c>
      <c r="H98" s="41">
        <v>285</v>
      </c>
      <c r="I98" s="42">
        <v>44648</v>
      </c>
      <c r="J98" s="42">
        <v>44664.729166666664</v>
      </c>
      <c r="K98" s="41" t="s">
        <v>595</v>
      </c>
      <c r="L98" s="41" t="s">
        <v>79</v>
      </c>
    </row>
    <row r="99" spans="1:12" x14ac:dyDescent="0.3">
      <c r="A99" s="80">
        <v>2020001219</v>
      </c>
      <c r="B99" s="45" t="s">
        <v>976</v>
      </c>
      <c r="C99" s="43" t="s">
        <v>596</v>
      </c>
      <c r="D99" s="43" t="s">
        <v>597</v>
      </c>
      <c r="E99" s="44">
        <f>_xlfn.DAYS(Tabla1345634[[#This Row],[Término Programado]],Tabla1345634[[#This Row],[Inicio Programado]])+1</f>
        <v>32</v>
      </c>
      <c r="F99" s="42">
        <v>44648.333333333336</v>
      </c>
      <c r="G99" s="42">
        <v>44679.75068287037</v>
      </c>
      <c r="H99" s="41">
        <v>4.5999999999999996</v>
      </c>
      <c r="I99" s="42">
        <v>44648.502083333333</v>
      </c>
      <c r="J99" s="42">
        <v>44690.458333333336</v>
      </c>
      <c r="K99" s="41" t="s">
        <v>598</v>
      </c>
      <c r="L99" s="41" t="s">
        <v>79</v>
      </c>
    </row>
    <row r="100" spans="1:12" x14ac:dyDescent="0.3">
      <c r="A100" s="80">
        <v>2020001218</v>
      </c>
      <c r="B100" s="45" t="s">
        <v>961</v>
      </c>
      <c r="C100" s="43" t="s">
        <v>134</v>
      </c>
      <c r="D100" s="43" t="s">
        <v>135</v>
      </c>
      <c r="E100" s="44">
        <f>_xlfn.DAYS(Tabla1345634[[#This Row],[Término Programado]],Tabla1345634[[#This Row],[Inicio Programado]])+1</f>
        <v>2</v>
      </c>
      <c r="F100" s="42">
        <v>44649</v>
      </c>
      <c r="G100" s="42">
        <v>44650.999988425923</v>
      </c>
      <c r="H100" s="41">
        <v>8.48</v>
      </c>
      <c r="I100" s="42">
        <v>44649.320833333331</v>
      </c>
      <c r="J100" s="42">
        <v>44650.744444444441</v>
      </c>
      <c r="K100" s="41" t="s">
        <v>599</v>
      </c>
      <c r="L100" s="41" t="s">
        <v>79</v>
      </c>
    </row>
    <row r="101" spans="1:12" x14ac:dyDescent="0.3">
      <c r="A101" s="80">
        <v>2021000131</v>
      </c>
      <c r="B101" s="45" t="s">
        <v>961</v>
      </c>
      <c r="C101" s="43" t="s">
        <v>136</v>
      </c>
      <c r="D101" s="43" t="s">
        <v>520</v>
      </c>
      <c r="E101" s="44">
        <f>_xlfn.DAYS(Tabla1345634[[#This Row],[Término Programado]],Tabla1345634[[#This Row],[Inicio Programado]])+1</f>
        <v>2</v>
      </c>
      <c r="F101" s="42">
        <v>44649</v>
      </c>
      <c r="G101" s="42">
        <v>44650.999988425923</v>
      </c>
      <c r="H101" s="41">
        <v>4.33</v>
      </c>
      <c r="I101" s="42">
        <v>44649.320833333331</v>
      </c>
      <c r="J101" s="42">
        <v>44650.67291666667</v>
      </c>
      <c r="K101" s="41" t="s">
        <v>600</v>
      </c>
      <c r="L101" s="41" t="s">
        <v>79</v>
      </c>
    </row>
    <row r="102" spans="1:12" x14ac:dyDescent="0.3">
      <c r="A102" s="80">
        <v>2020001684</v>
      </c>
      <c r="B102" s="45" t="s">
        <v>961</v>
      </c>
      <c r="C102" s="43" t="s">
        <v>136</v>
      </c>
      <c r="D102" s="43" t="s">
        <v>522</v>
      </c>
      <c r="E102" s="44">
        <f>_xlfn.DAYS(Tabla1345634[[#This Row],[Término Programado]],Tabla1345634[[#This Row],[Inicio Programado]])+1</f>
        <v>2</v>
      </c>
      <c r="F102" s="42">
        <v>44649</v>
      </c>
      <c r="G102" s="42">
        <v>44650.999988425923</v>
      </c>
      <c r="H102" s="41">
        <v>4.33</v>
      </c>
      <c r="I102" s="42">
        <v>44649.320833333331</v>
      </c>
      <c r="J102" s="42">
        <v>44650.67291666667</v>
      </c>
      <c r="K102" s="41" t="s">
        <v>600</v>
      </c>
      <c r="L102" s="41" t="s">
        <v>79</v>
      </c>
    </row>
    <row r="103" spans="1:12" x14ac:dyDescent="0.3">
      <c r="A103" s="80">
        <v>2020001345</v>
      </c>
      <c r="B103" s="45" t="s">
        <v>949</v>
      </c>
      <c r="C103" s="43" t="s">
        <v>111</v>
      </c>
      <c r="D103" s="43" t="s">
        <v>128</v>
      </c>
      <c r="E103" s="44">
        <f>_xlfn.DAYS(Tabla1345634[[#This Row],[Término Programado]],Tabla1345634[[#This Row],[Inicio Programado]])+1</f>
        <v>4</v>
      </c>
      <c r="F103" s="42">
        <v>44649</v>
      </c>
      <c r="G103" s="42">
        <v>44652.999305555553</v>
      </c>
      <c r="H103" s="41">
        <v>86</v>
      </c>
      <c r="I103" s="42">
        <v>44649.128472222219</v>
      </c>
      <c r="J103" s="42">
        <v>44652.85</v>
      </c>
      <c r="K103" s="41" t="s">
        <v>601</v>
      </c>
      <c r="L103" s="41" t="s">
        <v>79</v>
      </c>
    </row>
    <row r="104" spans="1:12" x14ac:dyDescent="0.3">
      <c r="A104" s="80">
        <v>2020001987</v>
      </c>
      <c r="B104" s="45" t="s">
        <v>948</v>
      </c>
      <c r="C104" s="43" t="s">
        <v>82</v>
      </c>
      <c r="D104" s="43" t="s">
        <v>83</v>
      </c>
      <c r="E104" s="44">
        <f>_xlfn.DAYS(Tabla1345634[[#This Row],[Término Programado]],Tabla1345634[[#This Row],[Inicio Programado]])+1</f>
        <v>3</v>
      </c>
      <c r="F104" s="42">
        <v>44650</v>
      </c>
      <c r="G104" s="42">
        <v>44652.999305555553</v>
      </c>
      <c r="H104" s="41">
        <v>75.599999999999994</v>
      </c>
      <c r="I104" s="42">
        <v>44650.000694444447</v>
      </c>
      <c r="J104" s="42">
        <v>44652.676388888889</v>
      </c>
      <c r="K104" s="41" t="s">
        <v>602</v>
      </c>
      <c r="L104" s="41" t="s">
        <v>79</v>
      </c>
    </row>
    <row r="105" spans="1:12" x14ac:dyDescent="0.3">
      <c r="A105" s="80">
        <v>2020001378</v>
      </c>
      <c r="B105" s="45" t="s">
        <v>948</v>
      </c>
      <c r="C105" s="43" t="s">
        <v>82</v>
      </c>
      <c r="D105" s="43" t="s">
        <v>84</v>
      </c>
      <c r="E105" s="44">
        <f>_xlfn.DAYS(Tabla1345634[[#This Row],[Término Programado]],Tabla1345634[[#This Row],[Inicio Programado]])+1</f>
        <v>3</v>
      </c>
      <c r="F105" s="42">
        <v>44650</v>
      </c>
      <c r="G105" s="42">
        <v>44652.999305555553</v>
      </c>
      <c r="H105" s="41">
        <v>75.599999999999994</v>
      </c>
      <c r="I105" s="42">
        <v>44650.000694444447</v>
      </c>
      <c r="J105" s="42">
        <v>44652.676388888889</v>
      </c>
      <c r="K105" s="41" t="s">
        <v>603</v>
      </c>
      <c r="L105" s="41" t="s">
        <v>79</v>
      </c>
    </row>
    <row r="106" spans="1:12" x14ac:dyDescent="0.3">
      <c r="A106" s="80">
        <v>2021000141</v>
      </c>
      <c r="B106" s="45" t="s">
        <v>949</v>
      </c>
      <c r="C106" s="43" t="s">
        <v>137</v>
      </c>
      <c r="D106" s="43" t="s">
        <v>138</v>
      </c>
      <c r="E106" s="44">
        <f>_xlfn.DAYS(Tabla1345634[[#This Row],[Término Programado]],Tabla1345634[[#This Row],[Inicio Programado]])+1</f>
        <v>35</v>
      </c>
      <c r="F106" s="42">
        <v>44652</v>
      </c>
      <c r="G106" s="42">
        <v>44686.999305555553</v>
      </c>
      <c r="H106" s="41">
        <v>231.2</v>
      </c>
      <c r="I106" s="42">
        <v>44652.361111111109</v>
      </c>
      <c r="J106" s="42">
        <v>44687.716666666667</v>
      </c>
      <c r="K106" s="41" t="s">
        <v>604</v>
      </c>
      <c r="L106" s="41" t="s">
        <v>79</v>
      </c>
    </row>
    <row r="107" spans="1:12" x14ac:dyDescent="0.3">
      <c r="A107" s="80">
        <v>2020001698</v>
      </c>
      <c r="B107" s="45" t="s">
        <v>949</v>
      </c>
      <c r="C107" s="43" t="s">
        <v>165</v>
      </c>
      <c r="D107" s="43" t="s">
        <v>166</v>
      </c>
      <c r="E107" s="44">
        <f>_xlfn.DAYS(Tabla1345634[[#This Row],[Término Programado]],Tabla1345634[[#This Row],[Inicio Programado]])+1</f>
        <v>4</v>
      </c>
      <c r="F107" s="42">
        <v>44653</v>
      </c>
      <c r="G107" s="42">
        <v>44656.999305555553</v>
      </c>
      <c r="H107" s="41">
        <v>107.7</v>
      </c>
      <c r="I107" s="42">
        <v>44653.404861111114</v>
      </c>
      <c r="J107" s="42">
        <v>44655.76458333333</v>
      </c>
      <c r="K107" s="41" t="s">
        <v>605</v>
      </c>
      <c r="L107" s="41" t="s">
        <v>79</v>
      </c>
    </row>
    <row r="108" spans="1:12" x14ac:dyDescent="0.3">
      <c r="A108" s="80">
        <v>2021000136</v>
      </c>
      <c r="B108" s="45" t="s">
        <v>953</v>
      </c>
      <c r="C108" s="43" t="s">
        <v>205</v>
      </c>
      <c r="D108" s="43" t="s">
        <v>239</v>
      </c>
      <c r="E108" s="44">
        <f>_xlfn.DAYS(Tabla1345634[[#This Row],[Término Programado]],Tabla1345634[[#This Row],[Inicio Programado]])+1</f>
        <v>5</v>
      </c>
      <c r="F108" s="42">
        <v>44655</v>
      </c>
      <c r="G108" s="42">
        <v>44659.999305555553</v>
      </c>
      <c r="H108" s="41">
        <v>5.6</v>
      </c>
      <c r="I108" s="42">
        <v>44655.394444444442</v>
      </c>
      <c r="J108" s="42">
        <v>44658.448611111111</v>
      </c>
      <c r="K108" s="41" t="s">
        <v>606</v>
      </c>
      <c r="L108" s="41" t="s">
        <v>79</v>
      </c>
    </row>
    <row r="109" spans="1:12" x14ac:dyDescent="0.3">
      <c r="A109" s="80">
        <v>2020001439</v>
      </c>
      <c r="B109" s="45" t="s">
        <v>977</v>
      </c>
      <c r="C109" s="43" t="s">
        <v>177</v>
      </c>
      <c r="D109" s="43" t="s">
        <v>178</v>
      </c>
      <c r="E109" s="44">
        <f>_xlfn.DAYS(Tabla1345634[[#This Row],[Término Programado]],Tabla1345634[[#This Row],[Inicio Programado]])+1</f>
        <v>26</v>
      </c>
      <c r="F109" s="42">
        <v>44655</v>
      </c>
      <c r="G109" s="42">
        <v>44680.999988425923</v>
      </c>
      <c r="H109" s="41">
        <v>45.673999999999999</v>
      </c>
      <c r="I109" s="42">
        <v>44655.334027777775</v>
      </c>
      <c r="J109" s="42">
        <v>44681</v>
      </c>
      <c r="K109" s="41" t="s">
        <v>607</v>
      </c>
      <c r="L109" s="41" t="s">
        <v>79</v>
      </c>
    </row>
    <row r="110" spans="1:12" x14ac:dyDescent="0.3">
      <c r="A110" s="80">
        <v>2020002026</v>
      </c>
      <c r="B110" s="45" t="s">
        <v>978</v>
      </c>
      <c r="C110" s="43" t="s">
        <v>199</v>
      </c>
      <c r="D110" s="43" t="s">
        <v>201</v>
      </c>
      <c r="E110" s="44">
        <f>_xlfn.DAYS(Tabla1345634[[#This Row],[Término Programado]],Tabla1345634[[#This Row],[Inicio Programado]])+1</f>
        <v>5</v>
      </c>
      <c r="F110" s="42">
        <v>44655</v>
      </c>
      <c r="G110" s="42">
        <v>44659.999988425923</v>
      </c>
      <c r="H110" s="41">
        <v>8.25</v>
      </c>
      <c r="I110" s="42">
        <v>44654.683333333334</v>
      </c>
      <c r="J110" s="42">
        <v>44661.645833333336</v>
      </c>
      <c r="K110" s="41" t="s">
        <v>608</v>
      </c>
      <c r="L110" s="41" t="s">
        <v>79</v>
      </c>
    </row>
    <row r="111" spans="1:12" x14ac:dyDescent="0.3">
      <c r="A111" s="80">
        <v>2020001356</v>
      </c>
      <c r="B111" s="45" t="s">
        <v>978</v>
      </c>
      <c r="C111" s="43" t="s">
        <v>199</v>
      </c>
      <c r="D111" s="43" t="s">
        <v>200</v>
      </c>
      <c r="E111" s="44">
        <f>_xlfn.DAYS(Tabla1345634[[#This Row],[Término Programado]],Tabla1345634[[#This Row],[Inicio Programado]])+1</f>
        <v>5</v>
      </c>
      <c r="F111" s="42">
        <v>44655</v>
      </c>
      <c r="G111" s="42">
        <v>44659.999988425923</v>
      </c>
      <c r="H111" s="41">
        <v>8.25</v>
      </c>
      <c r="I111" s="42">
        <v>44654.683333333334</v>
      </c>
      <c r="J111" s="42">
        <v>44661.645833333336</v>
      </c>
      <c r="K111" s="41" t="s">
        <v>608</v>
      </c>
      <c r="L111" s="41" t="s">
        <v>79</v>
      </c>
    </row>
    <row r="112" spans="1:12" x14ac:dyDescent="0.3">
      <c r="A112" s="80">
        <v>2020002027</v>
      </c>
      <c r="B112" s="45" t="s">
        <v>979</v>
      </c>
      <c r="C112" s="43" t="s">
        <v>85</v>
      </c>
      <c r="D112" s="43" t="s">
        <v>186</v>
      </c>
      <c r="E112" s="44">
        <f>_xlfn.DAYS(Tabla1345634[[#This Row],[Término Programado]],Tabla1345634[[#This Row],[Inicio Programado]])+1</f>
        <v>9</v>
      </c>
      <c r="F112" s="42">
        <v>44656</v>
      </c>
      <c r="G112" s="42">
        <v>44664.999988425923</v>
      </c>
      <c r="H112" s="41">
        <v>153.93</v>
      </c>
      <c r="I112" s="42">
        <v>44655.960416666669</v>
      </c>
      <c r="J112" s="42">
        <v>44662.352777777778</v>
      </c>
      <c r="K112" s="41" t="s">
        <v>609</v>
      </c>
      <c r="L112" s="41" t="s">
        <v>79</v>
      </c>
    </row>
    <row r="113" spans="1:12" x14ac:dyDescent="0.3">
      <c r="A113" s="80">
        <v>2020001276</v>
      </c>
      <c r="B113" s="45" t="s">
        <v>945</v>
      </c>
      <c r="C113" s="43" t="s">
        <v>467</v>
      </c>
      <c r="D113" s="43" t="s">
        <v>468</v>
      </c>
      <c r="E113" s="44">
        <f>_xlfn.DAYS(Tabla1345634[[#This Row],[Término Programado]],Tabla1345634[[#This Row],[Inicio Programado]])+1</f>
        <v>3</v>
      </c>
      <c r="F113" s="42">
        <v>44658</v>
      </c>
      <c r="G113" s="42">
        <v>44660.999988425923</v>
      </c>
      <c r="H113" s="41">
        <v>2.5819375</v>
      </c>
      <c r="I113" s="42">
        <v>44658.341666666667</v>
      </c>
      <c r="J113" s="42">
        <v>44667.78125</v>
      </c>
      <c r="K113" s="41" t="s">
        <v>610</v>
      </c>
      <c r="L113" s="41" t="s">
        <v>79</v>
      </c>
    </row>
    <row r="114" spans="1:12" x14ac:dyDescent="0.3">
      <c r="A114" s="80">
        <v>2020002029</v>
      </c>
      <c r="B114" s="45" t="s">
        <v>976</v>
      </c>
      <c r="C114" s="43" t="s">
        <v>596</v>
      </c>
      <c r="D114" s="43" t="s">
        <v>611</v>
      </c>
      <c r="E114" s="44">
        <f>_xlfn.DAYS(Tabla1345634[[#This Row],[Término Programado]],Tabla1345634[[#This Row],[Inicio Programado]])+1</f>
        <v>31</v>
      </c>
      <c r="F114" s="42">
        <v>44658.333333333336</v>
      </c>
      <c r="G114" s="42">
        <v>44688.75068287037</v>
      </c>
      <c r="H114" s="41">
        <v>4.5999999999999996</v>
      </c>
      <c r="I114" s="42">
        <v>44658.558333333334</v>
      </c>
      <c r="J114" s="42">
        <v>44680.750694444447</v>
      </c>
      <c r="K114" s="47" t="s">
        <v>612</v>
      </c>
      <c r="L114" s="41" t="s">
        <v>79</v>
      </c>
    </row>
    <row r="115" spans="1:12" x14ac:dyDescent="0.3">
      <c r="A115" s="80">
        <v>2020001658</v>
      </c>
      <c r="B115" s="45" t="s">
        <v>971</v>
      </c>
      <c r="C115" s="43" t="s">
        <v>300</v>
      </c>
      <c r="D115" s="43" t="s">
        <v>301</v>
      </c>
      <c r="E115" s="44">
        <f>_xlfn.DAYS(Tabla1345634[[#This Row],[Término Programado]],Tabla1345634[[#This Row],[Inicio Programado]])+1</f>
        <v>82</v>
      </c>
      <c r="F115" s="42">
        <v>44661</v>
      </c>
      <c r="G115" s="42">
        <v>44742.999988425923</v>
      </c>
      <c r="H115" s="41">
        <v>89</v>
      </c>
      <c r="I115" s="42">
        <v>44662.370138888888</v>
      </c>
      <c r="J115" s="42">
        <v>44792.95416666667</v>
      </c>
      <c r="K115" s="41" t="s">
        <v>613</v>
      </c>
      <c r="L115" s="41" t="s">
        <v>79</v>
      </c>
    </row>
    <row r="116" spans="1:12" x14ac:dyDescent="0.3">
      <c r="A116" s="80">
        <v>2021000153</v>
      </c>
      <c r="B116" s="45" t="s">
        <v>971</v>
      </c>
      <c r="C116" s="43" t="s">
        <v>300</v>
      </c>
      <c r="D116" s="43" t="s">
        <v>301</v>
      </c>
      <c r="E116" s="44">
        <f>_xlfn.DAYS(Tabla1345634[[#This Row],[Término Programado]],Tabla1345634[[#This Row],[Inicio Programado]])+1</f>
        <v>82</v>
      </c>
      <c r="F116" s="42">
        <v>44661</v>
      </c>
      <c r="G116" s="42">
        <v>44742.999988425923</v>
      </c>
      <c r="H116" s="41">
        <v>89</v>
      </c>
      <c r="I116" s="42">
        <v>44662.370138888888</v>
      </c>
      <c r="J116" s="42">
        <v>44792.95416666667</v>
      </c>
      <c r="K116" s="41" t="s">
        <v>613</v>
      </c>
      <c r="L116" s="41" t="s">
        <v>79</v>
      </c>
    </row>
    <row r="117" spans="1:12" x14ac:dyDescent="0.3">
      <c r="A117" s="80">
        <v>2020001981</v>
      </c>
      <c r="B117" s="45" t="s">
        <v>949</v>
      </c>
      <c r="C117" s="43" t="s">
        <v>197</v>
      </c>
      <c r="D117" s="43" t="s">
        <v>219</v>
      </c>
      <c r="E117" s="44">
        <f>_xlfn.DAYS(Tabla1345634[[#This Row],[Término Programado]],Tabla1345634[[#This Row],[Inicio Programado]])+1</f>
        <v>20</v>
      </c>
      <c r="F117" s="42">
        <v>44662</v>
      </c>
      <c r="G117" s="42">
        <v>44681.999305555553</v>
      </c>
      <c r="H117" s="41">
        <v>138.75829999999999</v>
      </c>
      <c r="I117" s="42">
        <v>44662.34652777778</v>
      </c>
      <c r="J117" s="42">
        <v>44680.864583333336</v>
      </c>
      <c r="K117" s="41" t="s">
        <v>614</v>
      </c>
      <c r="L117" s="41" t="s">
        <v>79</v>
      </c>
    </row>
    <row r="118" spans="1:12" x14ac:dyDescent="0.3">
      <c r="A118" s="80">
        <v>2020001278</v>
      </c>
      <c r="B118" s="45" t="s">
        <v>953</v>
      </c>
      <c r="C118" s="43" t="s">
        <v>205</v>
      </c>
      <c r="D118" s="43" t="s">
        <v>615</v>
      </c>
      <c r="E118" s="44">
        <f>_xlfn.DAYS(Tabla1345634[[#This Row],[Término Programado]],Tabla1345634[[#This Row],[Inicio Programado]])+1</f>
        <v>5</v>
      </c>
      <c r="F118" s="42">
        <v>44662</v>
      </c>
      <c r="G118" s="42">
        <v>44666.999305555553</v>
      </c>
      <c r="H118" s="41">
        <v>5.6</v>
      </c>
      <c r="I118" s="42">
        <v>44662.381944444445</v>
      </c>
      <c r="J118" s="42">
        <v>44665.401388888888</v>
      </c>
      <c r="K118" s="41" t="s">
        <v>616</v>
      </c>
      <c r="L118" s="41" t="s">
        <v>79</v>
      </c>
    </row>
    <row r="119" spans="1:12" x14ac:dyDescent="0.3">
      <c r="A119" s="80">
        <v>2020001292</v>
      </c>
      <c r="B119" s="45" t="s">
        <v>956</v>
      </c>
      <c r="C119" s="43" t="s">
        <v>124</v>
      </c>
      <c r="D119" s="43" t="s">
        <v>185</v>
      </c>
      <c r="E119" s="44">
        <f>_xlfn.DAYS(Tabla1345634[[#This Row],[Término Programado]],Tabla1345634[[#This Row],[Inicio Programado]])+1</f>
        <v>26</v>
      </c>
      <c r="F119" s="42">
        <v>44662.333333333336</v>
      </c>
      <c r="G119" s="42">
        <v>44687.708333333336</v>
      </c>
      <c r="H119" s="41">
        <v>0.89576</v>
      </c>
      <c r="I119" s="42">
        <v>44662.396527777775</v>
      </c>
      <c r="J119" s="42">
        <v>44687.760416666664</v>
      </c>
      <c r="K119" s="41" t="s">
        <v>617</v>
      </c>
      <c r="L119" s="41" t="s">
        <v>79</v>
      </c>
    </row>
    <row r="120" spans="1:12" x14ac:dyDescent="0.3">
      <c r="A120" s="80">
        <v>2020001290</v>
      </c>
      <c r="B120" s="45" t="s">
        <v>949</v>
      </c>
      <c r="C120" s="43" t="s">
        <v>131</v>
      </c>
      <c r="D120" s="43" t="s">
        <v>132</v>
      </c>
      <c r="E120" s="44">
        <f>_xlfn.DAYS(Tabla1345634[[#This Row],[Término Programado]],Tabla1345634[[#This Row],[Inicio Programado]])+1</f>
        <v>12</v>
      </c>
      <c r="F120" s="42">
        <v>44668</v>
      </c>
      <c r="G120" s="42">
        <v>44679.999988425923</v>
      </c>
      <c r="H120" s="41">
        <v>89.2</v>
      </c>
      <c r="I120" s="42">
        <v>44670.145833333336</v>
      </c>
      <c r="J120" s="42">
        <v>44680</v>
      </c>
      <c r="K120" s="41" t="s">
        <v>618</v>
      </c>
      <c r="L120" s="41" t="s">
        <v>79</v>
      </c>
    </row>
    <row r="121" spans="1:12" x14ac:dyDescent="0.3">
      <c r="A121" s="80">
        <v>2020001291</v>
      </c>
      <c r="B121" s="45" t="s">
        <v>949</v>
      </c>
      <c r="C121" s="43" t="s">
        <v>131</v>
      </c>
      <c r="D121" s="43" t="s">
        <v>148</v>
      </c>
      <c r="E121" s="44">
        <f>_xlfn.DAYS(Tabla1345634[[#This Row],[Término Programado]],Tabla1345634[[#This Row],[Inicio Programado]])+1</f>
        <v>12</v>
      </c>
      <c r="F121" s="42">
        <v>44668</v>
      </c>
      <c r="G121" s="42">
        <v>44679.999988425923</v>
      </c>
      <c r="H121" s="41">
        <v>89.2</v>
      </c>
      <c r="I121" s="42">
        <v>44670.145833333336</v>
      </c>
      <c r="J121" s="42">
        <v>44680</v>
      </c>
      <c r="K121" s="41" t="s">
        <v>618</v>
      </c>
      <c r="L121" s="41" t="s">
        <v>79</v>
      </c>
    </row>
    <row r="122" spans="1:12" x14ac:dyDescent="0.3">
      <c r="A122" s="80">
        <v>2020001277</v>
      </c>
      <c r="B122" s="45" t="s">
        <v>948</v>
      </c>
      <c r="C122" s="43" t="s">
        <v>619</v>
      </c>
      <c r="D122" s="43" t="s">
        <v>106</v>
      </c>
      <c r="E122" s="44">
        <f>_xlfn.DAYS(Tabla1345634[[#This Row],[Término Programado]],Tabla1345634[[#This Row],[Inicio Programado]])+1</f>
        <v>5</v>
      </c>
      <c r="F122" s="42">
        <v>44669</v>
      </c>
      <c r="G122" s="42">
        <v>44673.999305555553</v>
      </c>
      <c r="H122" s="41">
        <v>27.973600000000001</v>
      </c>
      <c r="I122" s="42">
        <v>44669.295138888891</v>
      </c>
      <c r="J122" s="42">
        <v>44673.699305555558</v>
      </c>
      <c r="K122" s="41" t="s">
        <v>620</v>
      </c>
      <c r="L122" s="41" t="s">
        <v>79</v>
      </c>
    </row>
    <row r="123" spans="1:12" x14ac:dyDescent="0.3">
      <c r="A123" s="80">
        <v>2020001296</v>
      </c>
      <c r="B123" s="45" t="s">
        <v>948</v>
      </c>
      <c r="C123" s="43" t="s">
        <v>82</v>
      </c>
      <c r="D123" s="43" t="s">
        <v>327</v>
      </c>
      <c r="E123" s="44">
        <f>_xlfn.DAYS(Tabla1345634[[#This Row],[Término Programado]],Tabla1345634[[#This Row],[Inicio Programado]])+1</f>
        <v>6</v>
      </c>
      <c r="F123" s="42">
        <v>44669</v>
      </c>
      <c r="G123" s="42">
        <v>44674.999988425923</v>
      </c>
      <c r="H123" s="41">
        <v>75.599999999999994</v>
      </c>
      <c r="I123" s="42">
        <v>44669.189583333333</v>
      </c>
      <c r="J123" s="42">
        <v>44672.833333333336</v>
      </c>
      <c r="K123" s="41" t="s">
        <v>621</v>
      </c>
      <c r="L123" s="41" t="s">
        <v>79</v>
      </c>
    </row>
    <row r="124" spans="1:12" x14ac:dyDescent="0.3">
      <c r="A124" s="80">
        <v>2020001295</v>
      </c>
      <c r="B124" s="45" t="s">
        <v>949</v>
      </c>
      <c r="C124" s="43" t="s">
        <v>233</v>
      </c>
      <c r="D124" s="43" t="s">
        <v>288</v>
      </c>
      <c r="E124" s="44">
        <f>_xlfn.DAYS(Tabla1345634[[#This Row],[Término Programado]],Tabla1345634[[#This Row],[Inicio Programado]])+1</f>
        <v>10</v>
      </c>
      <c r="F124" s="42">
        <v>44669</v>
      </c>
      <c r="G124" s="42">
        <v>44678.999305555553</v>
      </c>
      <c r="H124" s="41">
        <v>6.4249999999999998</v>
      </c>
      <c r="I124" s="42">
        <v>44669.268750000003</v>
      </c>
      <c r="J124" s="42">
        <v>44678.65347222222</v>
      </c>
      <c r="K124" s="41" t="s">
        <v>622</v>
      </c>
      <c r="L124" s="41" t="s">
        <v>79</v>
      </c>
    </row>
    <row r="125" spans="1:12" x14ac:dyDescent="0.3">
      <c r="A125" s="80">
        <v>2020001293</v>
      </c>
      <c r="B125" s="45" t="s">
        <v>948</v>
      </c>
      <c r="C125" s="43" t="s">
        <v>172</v>
      </c>
      <c r="D125" s="43" t="s">
        <v>179</v>
      </c>
      <c r="E125" s="44">
        <f>_xlfn.DAYS(Tabla1345634[[#This Row],[Término Programado]],Tabla1345634[[#This Row],[Inicio Programado]])+1</f>
        <v>12</v>
      </c>
      <c r="F125" s="42">
        <v>44669</v>
      </c>
      <c r="G125" s="42">
        <v>44680.999305555553</v>
      </c>
      <c r="H125" s="41">
        <v>35</v>
      </c>
      <c r="I125" s="42">
        <v>44669.329861111109</v>
      </c>
      <c r="J125" s="42">
        <v>44680.861805555556</v>
      </c>
      <c r="K125" s="41" t="s">
        <v>623</v>
      </c>
      <c r="L125" s="41" t="s">
        <v>79</v>
      </c>
    </row>
    <row r="126" spans="1:12" x14ac:dyDescent="0.3">
      <c r="A126" s="80">
        <v>2020001294</v>
      </c>
      <c r="B126" s="45" t="s">
        <v>980</v>
      </c>
      <c r="C126" s="43" t="s">
        <v>227</v>
      </c>
      <c r="D126" s="43" t="s">
        <v>228</v>
      </c>
      <c r="E126" s="44">
        <f>_xlfn.DAYS(Tabla1345634[[#This Row],[Término Programado]],Tabla1345634[[#This Row],[Inicio Programado]])+1</f>
        <v>5</v>
      </c>
      <c r="F126" s="42">
        <v>44670</v>
      </c>
      <c r="G126" s="42">
        <v>44674.999988425923</v>
      </c>
      <c r="H126" s="41">
        <v>12</v>
      </c>
      <c r="I126" s="42">
        <v>44670.319444444445</v>
      </c>
      <c r="J126" s="42">
        <v>44674.902083333334</v>
      </c>
      <c r="K126" s="41" t="s">
        <v>624</v>
      </c>
      <c r="L126" s="41" t="s">
        <v>79</v>
      </c>
    </row>
    <row r="127" spans="1:12" x14ac:dyDescent="0.3">
      <c r="A127" s="80">
        <v>2020001735</v>
      </c>
      <c r="B127" s="45" t="s">
        <v>979</v>
      </c>
      <c r="C127" s="43" t="s">
        <v>85</v>
      </c>
      <c r="D127" s="43" t="s">
        <v>341</v>
      </c>
      <c r="E127" s="44">
        <f>_xlfn.DAYS(Tabla1345634[[#This Row],[Término Programado]],Tabla1345634[[#This Row],[Inicio Programado]])+1</f>
        <v>9</v>
      </c>
      <c r="F127" s="42">
        <v>44671</v>
      </c>
      <c r="G127" s="42">
        <v>44679.999988425923</v>
      </c>
      <c r="H127" s="41">
        <v>153.88</v>
      </c>
      <c r="I127" s="42">
        <v>44671.00277777778</v>
      </c>
      <c r="J127" s="42">
        <v>44678.018055555556</v>
      </c>
      <c r="K127" s="41" t="s">
        <v>625</v>
      </c>
      <c r="L127" s="41" t="s">
        <v>79</v>
      </c>
    </row>
    <row r="128" spans="1:12" x14ac:dyDescent="0.3">
      <c r="A128" s="80">
        <v>2020001471</v>
      </c>
      <c r="B128" s="45" t="s">
        <v>973</v>
      </c>
      <c r="C128" s="43" t="s">
        <v>160</v>
      </c>
      <c r="D128" s="43" t="s">
        <v>161</v>
      </c>
      <c r="E128" s="44">
        <f>_xlfn.DAYS(Tabla1345634[[#This Row],[Término Programado]],Tabla1345634[[#This Row],[Inicio Programado]])+1</f>
        <v>2</v>
      </c>
      <c r="F128" s="42">
        <v>44673</v>
      </c>
      <c r="G128" s="42">
        <v>44674.999988425923</v>
      </c>
      <c r="H128" s="41">
        <v>4.5</v>
      </c>
      <c r="I128" s="42">
        <v>44673.334027777775</v>
      </c>
      <c r="J128" s="42">
        <v>44674.15625</v>
      </c>
      <c r="K128" s="41" t="s">
        <v>626</v>
      </c>
      <c r="L128" s="41" t="s">
        <v>79</v>
      </c>
    </row>
    <row r="129" spans="1:12" x14ac:dyDescent="0.3">
      <c r="A129" s="80">
        <v>2020001631</v>
      </c>
      <c r="B129" s="45" t="s">
        <v>973</v>
      </c>
      <c r="C129" s="43" t="s">
        <v>160</v>
      </c>
      <c r="D129" s="43" t="s">
        <v>252</v>
      </c>
      <c r="E129" s="44">
        <f>_xlfn.DAYS(Tabla1345634[[#This Row],[Término Programado]],Tabla1345634[[#This Row],[Inicio Programado]])+1</f>
        <v>2</v>
      </c>
      <c r="F129" s="42">
        <v>44673</v>
      </c>
      <c r="G129" s="42">
        <v>44674.999988425923</v>
      </c>
      <c r="H129" s="41">
        <v>4.5</v>
      </c>
      <c r="I129" s="42">
        <v>44673.334027777775</v>
      </c>
      <c r="J129" s="42">
        <v>44674.15625</v>
      </c>
      <c r="K129" s="41" t="s">
        <v>626</v>
      </c>
      <c r="L129" s="41" t="s">
        <v>79</v>
      </c>
    </row>
    <row r="130" spans="1:12" x14ac:dyDescent="0.3">
      <c r="A130" s="80">
        <v>2020001394</v>
      </c>
      <c r="B130" s="45" t="s">
        <v>948</v>
      </c>
      <c r="C130" s="43" t="s">
        <v>619</v>
      </c>
      <c r="D130" s="43" t="s">
        <v>164</v>
      </c>
      <c r="E130" s="44">
        <f>_xlfn.DAYS(Tabla1345634[[#This Row],[Término Programado]],Tabla1345634[[#This Row],[Inicio Programado]])+1</f>
        <v>5</v>
      </c>
      <c r="F130" s="42">
        <v>44676</v>
      </c>
      <c r="G130" s="42">
        <v>44680.999305555553</v>
      </c>
      <c r="H130" s="41">
        <v>28.0534</v>
      </c>
      <c r="I130" s="42">
        <v>44676.322222222225</v>
      </c>
      <c r="J130" s="42">
        <v>44680.722916666666</v>
      </c>
      <c r="K130" s="41" t="s">
        <v>627</v>
      </c>
      <c r="L130" s="41" t="s">
        <v>79</v>
      </c>
    </row>
    <row r="131" spans="1:12" x14ac:dyDescent="0.3">
      <c r="A131" s="80">
        <v>2021000185</v>
      </c>
      <c r="B131" s="45" t="s">
        <v>948</v>
      </c>
      <c r="C131" s="43" t="s">
        <v>126</v>
      </c>
      <c r="D131" s="43" t="s">
        <v>154</v>
      </c>
      <c r="E131" s="44">
        <f>_xlfn.DAYS(Tabla1345634[[#This Row],[Término Programado]],Tabla1345634[[#This Row],[Inicio Programado]])+1</f>
        <v>12</v>
      </c>
      <c r="F131" s="42">
        <v>44678</v>
      </c>
      <c r="G131" s="42">
        <v>44689.999305555553</v>
      </c>
      <c r="H131" s="41">
        <v>129</v>
      </c>
      <c r="I131" s="42">
        <v>44678.00277777778</v>
      </c>
      <c r="J131" s="42">
        <v>44687.725694444445</v>
      </c>
      <c r="K131" s="41" t="s">
        <v>628</v>
      </c>
      <c r="L131" s="41" t="s">
        <v>79</v>
      </c>
    </row>
    <row r="132" spans="1:12" x14ac:dyDescent="0.3">
      <c r="A132" s="80">
        <v>2020001279</v>
      </c>
      <c r="B132" s="45" t="s">
        <v>949</v>
      </c>
      <c r="C132" s="43" t="s">
        <v>233</v>
      </c>
      <c r="D132" s="43" t="s">
        <v>246</v>
      </c>
      <c r="E132" s="44">
        <f>_xlfn.DAYS(Tabla1345634[[#This Row],[Término Programado]],Tabla1345634[[#This Row],[Inicio Programado]])+1</f>
        <v>10</v>
      </c>
      <c r="F132" s="42">
        <v>44683</v>
      </c>
      <c r="G132" s="42">
        <v>44692.999305555553</v>
      </c>
      <c r="H132" s="41">
        <v>6.4249999999999998</v>
      </c>
      <c r="I132" s="42">
        <v>44683.330555555556</v>
      </c>
      <c r="J132" s="42">
        <v>44693.938888888886</v>
      </c>
      <c r="K132" s="41" t="s">
        <v>629</v>
      </c>
      <c r="L132" s="41" t="s">
        <v>79</v>
      </c>
    </row>
    <row r="133" spans="1:12" x14ac:dyDescent="0.3">
      <c r="A133" s="80">
        <v>2020001342</v>
      </c>
      <c r="B133" s="45" t="s">
        <v>981</v>
      </c>
      <c r="C133" s="43" t="s">
        <v>158</v>
      </c>
      <c r="D133" s="43" t="s">
        <v>630</v>
      </c>
      <c r="E133" s="44">
        <f>_xlfn.DAYS(Tabla1345634[[#This Row],[Término Programado]],Tabla1345634[[#This Row],[Inicio Programado]])+1</f>
        <v>21</v>
      </c>
      <c r="F133" s="42">
        <v>44683</v>
      </c>
      <c r="G133" s="42">
        <v>44703.999305555553</v>
      </c>
      <c r="H133" s="41">
        <v>37</v>
      </c>
      <c r="I133" s="42">
        <v>44682.879166666666</v>
      </c>
      <c r="J133" s="42">
        <v>44703.9375</v>
      </c>
      <c r="K133" s="41" t="s">
        <v>631</v>
      </c>
      <c r="L133" s="41" t="s">
        <v>79</v>
      </c>
    </row>
    <row r="134" spans="1:12" x14ac:dyDescent="0.3">
      <c r="A134" s="80">
        <v>2020001640</v>
      </c>
      <c r="B134" s="45" t="s">
        <v>948</v>
      </c>
      <c r="C134" s="43" t="s">
        <v>172</v>
      </c>
      <c r="D134" s="43" t="s">
        <v>173</v>
      </c>
      <c r="E134" s="44">
        <f>_xlfn.DAYS(Tabla1345634[[#This Row],[Término Programado]],Tabla1345634[[#This Row],[Inicio Programado]])+1</f>
        <v>10</v>
      </c>
      <c r="F134" s="42">
        <v>44683</v>
      </c>
      <c r="G134" s="42">
        <v>44692.999305555553</v>
      </c>
      <c r="H134" s="41">
        <v>35</v>
      </c>
      <c r="I134" s="42">
        <v>44683.350694444445</v>
      </c>
      <c r="J134" s="42">
        <v>44690.70416666667</v>
      </c>
      <c r="K134" s="41" t="s">
        <v>632</v>
      </c>
      <c r="L134" s="41" t="s">
        <v>79</v>
      </c>
    </row>
    <row r="135" spans="1:12" x14ac:dyDescent="0.3">
      <c r="A135" s="80">
        <v>2020001386</v>
      </c>
      <c r="B135" s="45" t="s">
        <v>966</v>
      </c>
      <c r="C135" s="43" t="s">
        <v>139</v>
      </c>
      <c r="D135" s="43" t="s">
        <v>140</v>
      </c>
      <c r="E135" s="44">
        <f>_xlfn.DAYS(Tabla1345634[[#This Row],[Término Programado]],Tabla1345634[[#This Row],[Inicio Programado]])+1</f>
        <v>3</v>
      </c>
      <c r="F135" s="42">
        <v>44683</v>
      </c>
      <c r="G135" s="42">
        <v>44685.999988425923</v>
      </c>
      <c r="H135" s="41">
        <v>77.5</v>
      </c>
      <c r="I135" s="42">
        <v>44683.006944444445</v>
      </c>
      <c r="J135" s="42">
        <v>44685.760416666664</v>
      </c>
      <c r="K135" s="41" t="s">
        <v>633</v>
      </c>
      <c r="L135" s="41" t="s">
        <v>79</v>
      </c>
    </row>
    <row r="136" spans="1:12" x14ac:dyDescent="0.3">
      <c r="A136" s="80">
        <v>2021000760</v>
      </c>
      <c r="B136" s="45" t="s">
        <v>977</v>
      </c>
      <c r="C136" s="43" t="s">
        <v>174</v>
      </c>
      <c r="D136" s="43" t="s">
        <v>634</v>
      </c>
      <c r="E136" s="44">
        <f>_xlfn.DAYS(Tabla1345634[[#This Row],[Término Programado]],Tabla1345634[[#This Row],[Inicio Programado]])+1</f>
        <v>56</v>
      </c>
      <c r="F136" s="42">
        <v>44683</v>
      </c>
      <c r="G136" s="42">
        <v>44738.999988425923</v>
      </c>
      <c r="H136" s="41">
        <v>1.7809999999999999</v>
      </c>
      <c r="I136" s="42">
        <v>44683.531944444447</v>
      </c>
      <c r="J136" s="42">
        <v>44736.895138888889</v>
      </c>
      <c r="K136" s="41" t="s">
        <v>635</v>
      </c>
      <c r="L136" s="41" t="s">
        <v>79</v>
      </c>
    </row>
    <row r="137" spans="1:12" x14ac:dyDescent="0.3">
      <c r="A137" s="80">
        <v>2020001700</v>
      </c>
      <c r="B137" s="45" t="s">
        <v>977</v>
      </c>
      <c r="C137" s="43" t="s">
        <v>174</v>
      </c>
      <c r="D137" s="43" t="s">
        <v>636</v>
      </c>
      <c r="E137" s="44">
        <f>_xlfn.DAYS(Tabla1345634[[#This Row],[Término Programado]],Tabla1345634[[#This Row],[Inicio Programado]])+1</f>
        <v>56</v>
      </c>
      <c r="F137" s="42">
        <v>44683</v>
      </c>
      <c r="G137" s="42">
        <v>44738.999988425923</v>
      </c>
      <c r="H137" s="41">
        <v>1.7809999999999999</v>
      </c>
      <c r="I137" s="42">
        <v>44683.531944444447</v>
      </c>
      <c r="J137" s="42">
        <v>44736.895138888889</v>
      </c>
      <c r="K137" s="41" t="s">
        <v>635</v>
      </c>
      <c r="L137" s="41" t="s">
        <v>79</v>
      </c>
    </row>
    <row r="138" spans="1:12" x14ac:dyDescent="0.3">
      <c r="A138" s="80">
        <v>2021000150</v>
      </c>
      <c r="B138" s="45" t="s">
        <v>977</v>
      </c>
      <c r="C138" s="43" t="s">
        <v>174</v>
      </c>
      <c r="D138" s="43" t="s">
        <v>637</v>
      </c>
      <c r="E138" s="44">
        <f>_xlfn.DAYS(Tabla1345634[[#This Row],[Término Programado]],Tabla1345634[[#This Row],[Inicio Programado]])+1</f>
        <v>56</v>
      </c>
      <c r="F138" s="42">
        <v>44683</v>
      </c>
      <c r="G138" s="42">
        <v>44738.999988425923</v>
      </c>
      <c r="H138" s="41">
        <v>1.7809999999999999</v>
      </c>
      <c r="I138" s="42">
        <v>44683.531944444447</v>
      </c>
      <c r="J138" s="42">
        <v>44736.895138888889</v>
      </c>
      <c r="K138" s="41" t="s">
        <v>635</v>
      </c>
      <c r="L138" s="41" t="s">
        <v>79</v>
      </c>
    </row>
    <row r="139" spans="1:12" x14ac:dyDescent="0.3">
      <c r="A139" s="80">
        <v>2020001343</v>
      </c>
      <c r="B139" s="45" t="s">
        <v>977</v>
      </c>
      <c r="C139" s="43" t="s">
        <v>174</v>
      </c>
      <c r="D139" s="43" t="s">
        <v>638</v>
      </c>
      <c r="E139" s="44">
        <f>_xlfn.DAYS(Tabla1345634[[#This Row],[Término Programado]],Tabla1345634[[#This Row],[Inicio Programado]])+1</f>
        <v>56</v>
      </c>
      <c r="F139" s="42">
        <v>44683</v>
      </c>
      <c r="G139" s="42">
        <v>44738.999988425923</v>
      </c>
      <c r="H139" s="41">
        <v>1.7809999999999999</v>
      </c>
      <c r="I139" s="42">
        <v>44683.531944444447</v>
      </c>
      <c r="J139" s="42">
        <v>44736.895138888889</v>
      </c>
      <c r="K139" s="41" t="s">
        <v>635</v>
      </c>
      <c r="L139" s="41" t="s">
        <v>79</v>
      </c>
    </row>
    <row r="140" spans="1:12" x14ac:dyDescent="0.3">
      <c r="A140" s="80">
        <v>2021000146</v>
      </c>
      <c r="B140" s="45" t="s">
        <v>977</v>
      </c>
      <c r="C140" s="43" t="s">
        <v>174</v>
      </c>
      <c r="D140" s="43" t="s">
        <v>639</v>
      </c>
      <c r="E140" s="44">
        <f>_xlfn.DAYS(Tabla1345634[[#This Row],[Término Programado]],Tabla1345634[[#This Row],[Inicio Programado]])+1</f>
        <v>56</v>
      </c>
      <c r="F140" s="42">
        <v>44683</v>
      </c>
      <c r="G140" s="42">
        <v>44738.999988425923</v>
      </c>
      <c r="H140" s="41">
        <v>1.7809999999999999</v>
      </c>
      <c r="I140" s="42">
        <v>44683.531944444447</v>
      </c>
      <c r="J140" s="42">
        <v>44736.895138888889</v>
      </c>
      <c r="K140" s="41" t="s">
        <v>635</v>
      </c>
      <c r="L140" s="41" t="s">
        <v>79</v>
      </c>
    </row>
    <row r="141" spans="1:12" x14ac:dyDescent="0.3">
      <c r="A141" s="80">
        <v>2020001715</v>
      </c>
      <c r="B141" s="45" t="s">
        <v>977</v>
      </c>
      <c r="C141" s="43" t="s">
        <v>174</v>
      </c>
      <c r="D141" s="43" t="s">
        <v>640</v>
      </c>
      <c r="E141" s="44">
        <f>_xlfn.DAYS(Tabla1345634[[#This Row],[Término Programado]],Tabla1345634[[#This Row],[Inicio Programado]])+1</f>
        <v>56</v>
      </c>
      <c r="F141" s="42">
        <v>44683</v>
      </c>
      <c r="G141" s="42">
        <v>44738.999988425923</v>
      </c>
      <c r="H141" s="41">
        <v>1.7809999999999999</v>
      </c>
      <c r="I141" s="42">
        <v>44683.531944444447</v>
      </c>
      <c r="J141" s="42">
        <v>44736.895138888889</v>
      </c>
      <c r="K141" s="41" t="s">
        <v>635</v>
      </c>
      <c r="L141" s="41" t="s">
        <v>79</v>
      </c>
    </row>
    <row r="142" spans="1:12" x14ac:dyDescent="0.3">
      <c r="A142" s="80">
        <v>2021000148</v>
      </c>
      <c r="B142" s="45" t="s">
        <v>977</v>
      </c>
      <c r="C142" s="43" t="s">
        <v>174</v>
      </c>
      <c r="D142" s="43" t="s">
        <v>641</v>
      </c>
      <c r="E142" s="44">
        <f>_xlfn.DAYS(Tabla1345634[[#This Row],[Término Programado]],Tabla1345634[[#This Row],[Inicio Programado]])+1</f>
        <v>56</v>
      </c>
      <c r="F142" s="42">
        <v>44683</v>
      </c>
      <c r="G142" s="42">
        <v>44738.999988425923</v>
      </c>
      <c r="H142" s="41">
        <v>1.7809999999999999</v>
      </c>
      <c r="I142" s="42">
        <v>44683.531944444447</v>
      </c>
      <c r="J142" s="42">
        <v>44736.895138888889</v>
      </c>
      <c r="K142" s="41" t="s">
        <v>635</v>
      </c>
      <c r="L142" s="41" t="s">
        <v>79</v>
      </c>
    </row>
    <row r="143" spans="1:12" x14ac:dyDescent="0.3">
      <c r="A143" s="80">
        <v>2021000152</v>
      </c>
      <c r="B143" s="45" t="s">
        <v>977</v>
      </c>
      <c r="C143" s="43" t="s">
        <v>174</v>
      </c>
      <c r="D143" s="43" t="s">
        <v>642</v>
      </c>
      <c r="E143" s="44">
        <f>_xlfn.DAYS(Tabla1345634[[#This Row],[Término Programado]],Tabla1345634[[#This Row],[Inicio Programado]])+1</f>
        <v>56</v>
      </c>
      <c r="F143" s="42">
        <v>44683</v>
      </c>
      <c r="G143" s="42">
        <v>44738.999988425923</v>
      </c>
      <c r="H143" s="41">
        <v>1.7809999999999999</v>
      </c>
      <c r="I143" s="42">
        <v>44683.531944444447</v>
      </c>
      <c r="J143" s="42">
        <v>44736.895138888889</v>
      </c>
      <c r="K143" s="41" t="s">
        <v>635</v>
      </c>
      <c r="L143" s="41" t="s">
        <v>79</v>
      </c>
    </row>
    <row r="144" spans="1:12" x14ac:dyDescent="0.3">
      <c r="A144" s="80">
        <v>2020001375</v>
      </c>
      <c r="B144" s="45" t="s">
        <v>948</v>
      </c>
      <c r="C144" s="43" t="s">
        <v>619</v>
      </c>
      <c r="D144" s="43" t="s">
        <v>643</v>
      </c>
      <c r="E144" s="44">
        <f>_xlfn.DAYS(Tabla1345634[[#This Row],[Término Programado]],Tabla1345634[[#This Row],[Inicio Programado]])+1</f>
        <v>4</v>
      </c>
      <c r="F144" s="42">
        <v>44683</v>
      </c>
      <c r="G144" s="42">
        <v>44686.999988425923</v>
      </c>
      <c r="H144" s="41">
        <v>27.0808</v>
      </c>
      <c r="I144" s="42">
        <v>44683.390277777777</v>
      </c>
      <c r="J144" s="42">
        <v>44686.68472222222</v>
      </c>
      <c r="K144" s="41" t="s">
        <v>644</v>
      </c>
      <c r="L144" s="41" t="s">
        <v>79</v>
      </c>
    </row>
    <row r="145" spans="1:12" x14ac:dyDescent="0.3">
      <c r="A145" s="80">
        <v>2020002054</v>
      </c>
      <c r="B145" s="45" t="s">
        <v>979</v>
      </c>
      <c r="C145" s="43" t="s">
        <v>85</v>
      </c>
      <c r="D145" s="43" t="s">
        <v>86</v>
      </c>
      <c r="E145" s="44">
        <f>_xlfn.DAYS(Tabla1345634[[#This Row],[Término Programado]],Tabla1345634[[#This Row],[Inicio Programado]])+1</f>
        <v>20</v>
      </c>
      <c r="F145" s="42">
        <v>44684</v>
      </c>
      <c r="G145" s="42">
        <v>44703.999988425923</v>
      </c>
      <c r="H145" s="41">
        <v>154.18</v>
      </c>
      <c r="I145" s="42">
        <v>44683.947916666664</v>
      </c>
      <c r="J145" s="42">
        <v>44697.789583333331</v>
      </c>
      <c r="K145" s="47" t="s">
        <v>645</v>
      </c>
      <c r="L145" s="41" t="s">
        <v>79</v>
      </c>
    </row>
    <row r="146" spans="1:12" x14ac:dyDescent="0.3">
      <c r="A146" s="80">
        <v>2020002060</v>
      </c>
      <c r="B146" s="45" t="s">
        <v>982</v>
      </c>
      <c r="C146" s="43" t="s">
        <v>646</v>
      </c>
      <c r="D146" s="43" t="s">
        <v>647</v>
      </c>
      <c r="E146" s="44">
        <f>_xlfn.DAYS(Tabla1345634[[#This Row],[Término Programado]],Tabla1345634[[#This Row],[Inicio Programado]])+1</f>
        <v>17</v>
      </c>
      <c r="F146" s="42">
        <v>44686</v>
      </c>
      <c r="G146" s="42">
        <v>44702.999988425923</v>
      </c>
      <c r="H146" s="41">
        <v>1.1000000000000001</v>
      </c>
      <c r="I146" s="42">
        <v>44686.402777777781</v>
      </c>
      <c r="J146" s="42">
        <v>44702.648611111108</v>
      </c>
      <c r="K146" s="41" t="s">
        <v>648</v>
      </c>
      <c r="L146" s="41" t="s">
        <v>79</v>
      </c>
    </row>
    <row r="147" spans="1:12" x14ac:dyDescent="0.3">
      <c r="A147" s="80">
        <v>2021000761</v>
      </c>
      <c r="B147" s="45" t="s">
        <v>983</v>
      </c>
      <c r="C147" s="43" t="s">
        <v>250</v>
      </c>
      <c r="D147" s="43" t="s">
        <v>649</v>
      </c>
      <c r="E147" s="44">
        <f>_xlfn.DAYS(Tabla1345634[[#This Row],[Término Programado]],Tabla1345634[[#This Row],[Inicio Programado]])+1</f>
        <v>4</v>
      </c>
      <c r="F147" s="42">
        <v>44686.333333333336</v>
      </c>
      <c r="G147" s="42">
        <v>44689.999305555553</v>
      </c>
      <c r="H147" s="41">
        <v>52.45</v>
      </c>
      <c r="I147" s="42">
        <v>44686.394444444442</v>
      </c>
      <c r="J147" s="42">
        <v>44688.503472222219</v>
      </c>
      <c r="K147" s="41" t="s">
        <v>650</v>
      </c>
      <c r="L147" s="41" t="s">
        <v>79</v>
      </c>
    </row>
    <row r="148" spans="1:12" x14ac:dyDescent="0.3">
      <c r="A148" s="80">
        <v>2020001907</v>
      </c>
      <c r="B148" s="45" t="s">
        <v>983</v>
      </c>
      <c r="C148" s="43" t="s">
        <v>250</v>
      </c>
      <c r="D148" s="43" t="s">
        <v>651</v>
      </c>
      <c r="E148" s="44">
        <f>_xlfn.DAYS(Tabla1345634[[#This Row],[Término Programado]],Tabla1345634[[#This Row],[Inicio Programado]])+1</f>
        <v>4</v>
      </c>
      <c r="F148" s="42">
        <v>44686.333333333336</v>
      </c>
      <c r="G148" s="42">
        <v>44689.999305555553</v>
      </c>
      <c r="H148" s="41">
        <v>54.86</v>
      </c>
      <c r="I148" s="42">
        <v>44686.394444444442</v>
      </c>
      <c r="J148" s="42">
        <v>44688.503472222219</v>
      </c>
      <c r="K148" s="41" t="s">
        <v>650</v>
      </c>
      <c r="L148" s="41" t="s">
        <v>79</v>
      </c>
    </row>
    <row r="149" spans="1:12" x14ac:dyDescent="0.3">
      <c r="A149" s="80">
        <v>2020001904</v>
      </c>
      <c r="B149" s="45" t="s">
        <v>983</v>
      </c>
      <c r="C149" s="43" t="s">
        <v>250</v>
      </c>
      <c r="D149" s="43" t="s">
        <v>652</v>
      </c>
      <c r="E149" s="44">
        <f>_xlfn.DAYS(Tabla1345634[[#This Row],[Término Programado]],Tabla1345634[[#This Row],[Inicio Programado]])+1</f>
        <v>4</v>
      </c>
      <c r="F149" s="42">
        <v>44686.333333333336</v>
      </c>
      <c r="G149" s="42">
        <v>44689.999305555553</v>
      </c>
      <c r="H149" s="41">
        <v>54.47</v>
      </c>
      <c r="I149" s="42">
        <v>44686.394444444442</v>
      </c>
      <c r="J149" s="42">
        <v>44688.503472222219</v>
      </c>
      <c r="K149" s="41" t="s">
        <v>650</v>
      </c>
      <c r="L149" s="41" t="s">
        <v>79</v>
      </c>
    </row>
    <row r="150" spans="1:12" x14ac:dyDescent="0.3">
      <c r="A150" s="80">
        <v>2021000738</v>
      </c>
      <c r="B150" s="45" t="s">
        <v>983</v>
      </c>
      <c r="C150" s="43" t="s">
        <v>250</v>
      </c>
      <c r="D150" s="43" t="s">
        <v>251</v>
      </c>
      <c r="E150" s="44">
        <f>_xlfn.DAYS(Tabla1345634[[#This Row],[Término Programado]],Tabla1345634[[#This Row],[Inicio Programado]])+1</f>
        <v>4</v>
      </c>
      <c r="F150" s="42">
        <v>44686.333333333336</v>
      </c>
      <c r="G150" s="42">
        <v>44689.999305555553</v>
      </c>
      <c r="H150" s="41">
        <v>36.9</v>
      </c>
      <c r="I150" s="42">
        <v>44686.394444444442</v>
      </c>
      <c r="J150" s="42">
        <v>44688.503472222219</v>
      </c>
      <c r="K150" s="41" t="s">
        <v>650</v>
      </c>
      <c r="L150" s="41" t="s">
        <v>79</v>
      </c>
    </row>
    <row r="151" spans="1:12" x14ac:dyDescent="0.3">
      <c r="A151" s="80">
        <v>2020001644</v>
      </c>
      <c r="B151" s="45" t="s">
        <v>949</v>
      </c>
      <c r="C151" s="43" t="s">
        <v>137</v>
      </c>
      <c r="D151" s="43" t="s">
        <v>180</v>
      </c>
      <c r="E151" s="44">
        <f>_xlfn.DAYS(Tabla1345634[[#This Row],[Término Programado]],Tabla1345634[[#This Row],[Inicio Programado]])+1</f>
        <v>35</v>
      </c>
      <c r="F151" s="42">
        <v>44687</v>
      </c>
      <c r="G151" s="42">
        <v>44721.999305555553</v>
      </c>
      <c r="H151" s="41">
        <v>232</v>
      </c>
      <c r="I151" s="42">
        <v>44687.716666666667</v>
      </c>
      <c r="J151" s="42">
        <v>44721.968055555553</v>
      </c>
      <c r="K151" s="41" t="s">
        <v>653</v>
      </c>
      <c r="L151" s="41" t="s">
        <v>79</v>
      </c>
    </row>
    <row r="152" spans="1:12" x14ac:dyDescent="0.3">
      <c r="A152" s="80">
        <v>2020001980</v>
      </c>
      <c r="B152" s="45" t="s">
        <v>948</v>
      </c>
      <c r="C152" s="43" t="s">
        <v>113</v>
      </c>
      <c r="D152" s="43" t="s">
        <v>149</v>
      </c>
      <c r="E152" s="44">
        <f>_xlfn.DAYS(Tabla1345634[[#This Row],[Término Programado]],Tabla1345634[[#This Row],[Inicio Programado]])+1</f>
        <v>8</v>
      </c>
      <c r="F152" s="42">
        <v>44690</v>
      </c>
      <c r="G152" s="42">
        <v>44697.999305555553</v>
      </c>
      <c r="H152" s="41">
        <v>233.5</v>
      </c>
      <c r="I152" s="42">
        <v>44690</v>
      </c>
      <c r="J152" s="42">
        <v>44694.6</v>
      </c>
      <c r="K152" s="41" t="s">
        <v>654</v>
      </c>
      <c r="L152" s="41" t="s">
        <v>79</v>
      </c>
    </row>
    <row r="153" spans="1:12" x14ac:dyDescent="0.3">
      <c r="A153" s="80">
        <v>2020001382</v>
      </c>
      <c r="B153" s="45" t="s">
        <v>984</v>
      </c>
      <c r="C153" s="43" t="s">
        <v>655</v>
      </c>
      <c r="D153" s="43" t="s">
        <v>656</v>
      </c>
      <c r="E153" s="44">
        <f>_xlfn.DAYS(Tabla1345634[[#This Row],[Término Programado]],Tabla1345634[[#This Row],[Inicio Programado]])+1</f>
        <v>5</v>
      </c>
      <c r="F153" s="42">
        <v>44690</v>
      </c>
      <c r="G153" s="42">
        <v>44694.999988425923</v>
      </c>
      <c r="H153" s="41">
        <v>1.62</v>
      </c>
      <c r="I153" s="42">
        <v>44690.663194444445</v>
      </c>
      <c r="J153" s="42">
        <v>44692.916666666664</v>
      </c>
      <c r="K153" s="47" t="s">
        <v>657</v>
      </c>
      <c r="L153" s="41" t="s">
        <v>79</v>
      </c>
    </row>
    <row r="154" spans="1:12" x14ac:dyDescent="0.3">
      <c r="A154" s="80">
        <v>2021000726</v>
      </c>
      <c r="B154" s="45" t="s">
        <v>949</v>
      </c>
      <c r="C154" s="43" t="s">
        <v>170</v>
      </c>
      <c r="D154" s="43" t="s">
        <v>321</v>
      </c>
      <c r="E154" s="44">
        <f>_xlfn.DAYS(Tabla1345634[[#This Row],[Término Programado]],Tabla1345634[[#This Row],[Inicio Programado]])+1</f>
        <v>159</v>
      </c>
      <c r="F154" s="42">
        <v>44690</v>
      </c>
      <c r="G154" s="42">
        <v>44848.999305555553</v>
      </c>
      <c r="H154" s="41">
        <v>13.3</v>
      </c>
      <c r="I154" s="42">
        <v>44690.908333333333</v>
      </c>
      <c r="J154" s="42">
        <v>44850</v>
      </c>
      <c r="K154" s="41" t="s">
        <v>658</v>
      </c>
      <c r="L154" s="41" t="s">
        <v>79</v>
      </c>
    </row>
    <row r="155" spans="1:12" x14ac:dyDescent="0.3">
      <c r="A155" s="80">
        <v>2021000112</v>
      </c>
      <c r="B155" s="45" t="s">
        <v>949</v>
      </c>
      <c r="C155" s="43" t="s">
        <v>170</v>
      </c>
      <c r="D155" s="43" t="s">
        <v>321</v>
      </c>
      <c r="E155" s="44">
        <f>_xlfn.DAYS(Tabla1345634[[#This Row],[Término Programado]],Tabla1345634[[#This Row],[Inicio Programado]])+1</f>
        <v>159</v>
      </c>
      <c r="F155" s="42">
        <v>44690</v>
      </c>
      <c r="G155" s="42">
        <v>44848.999305555553</v>
      </c>
      <c r="H155" s="41">
        <v>13.3</v>
      </c>
      <c r="I155" s="42">
        <v>44690.908333333333</v>
      </c>
      <c r="J155" s="42">
        <v>44850</v>
      </c>
      <c r="K155" s="41" t="s">
        <v>658</v>
      </c>
      <c r="L155" s="41" t="s">
        <v>79</v>
      </c>
    </row>
    <row r="156" spans="1:12" x14ac:dyDescent="0.3">
      <c r="A156" s="80">
        <v>2020001632</v>
      </c>
      <c r="B156" s="45" t="s">
        <v>966</v>
      </c>
      <c r="C156" s="43" t="s">
        <v>139</v>
      </c>
      <c r="D156" s="43" t="s">
        <v>147</v>
      </c>
      <c r="E156" s="44">
        <f>_xlfn.DAYS(Tabla1345634[[#This Row],[Término Programado]],Tabla1345634[[#This Row],[Inicio Programado]])+1</f>
        <v>2</v>
      </c>
      <c r="F156" s="42">
        <v>44692</v>
      </c>
      <c r="G156" s="42">
        <v>44693.999988425923</v>
      </c>
      <c r="H156" s="41">
        <v>77.5</v>
      </c>
      <c r="I156" s="42">
        <v>44692.34375</v>
      </c>
      <c r="J156" s="42">
        <v>44693.770833333336</v>
      </c>
      <c r="K156" s="41" t="s">
        <v>659</v>
      </c>
      <c r="L156" s="41" t="s">
        <v>79</v>
      </c>
    </row>
    <row r="157" spans="1:12" x14ac:dyDescent="0.3">
      <c r="A157" s="80">
        <v>2020001992</v>
      </c>
      <c r="B157" s="45" t="s">
        <v>985</v>
      </c>
      <c r="C157" s="43" t="s">
        <v>660</v>
      </c>
      <c r="D157" s="43" t="s">
        <v>661</v>
      </c>
      <c r="E157" s="44">
        <f>_xlfn.DAYS(Tabla1345634[[#This Row],[Término Programado]],Tabla1345634[[#This Row],[Inicio Programado]])+1</f>
        <v>49</v>
      </c>
      <c r="F157" s="42">
        <v>44694</v>
      </c>
      <c r="G157" s="42">
        <v>44742.999988425923</v>
      </c>
      <c r="H157" s="41">
        <v>20.5</v>
      </c>
      <c r="I157" s="42">
        <v>44694.369444444441</v>
      </c>
      <c r="J157" s="42">
        <v>44755.777777777781</v>
      </c>
      <c r="K157" s="41" t="s">
        <v>662</v>
      </c>
      <c r="L157" s="41" t="s">
        <v>79</v>
      </c>
    </row>
    <row r="158" spans="1:12" x14ac:dyDescent="0.3">
      <c r="A158" s="80">
        <v>2021000113</v>
      </c>
      <c r="B158" s="45" t="s">
        <v>985</v>
      </c>
      <c r="C158" s="43" t="s">
        <v>660</v>
      </c>
      <c r="D158" s="43" t="s">
        <v>661</v>
      </c>
      <c r="E158" s="44">
        <f>_xlfn.DAYS(Tabla1345634[[#This Row],[Término Programado]],Tabla1345634[[#This Row],[Inicio Programado]])+1</f>
        <v>49</v>
      </c>
      <c r="F158" s="42">
        <v>44694</v>
      </c>
      <c r="G158" s="42">
        <v>44742.999988425923</v>
      </c>
      <c r="H158" s="41">
        <v>20.5</v>
      </c>
      <c r="I158" s="42">
        <v>44694.369444444441</v>
      </c>
      <c r="J158" s="42">
        <v>44755.777777777781</v>
      </c>
      <c r="K158" s="41" t="s">
        <v>662</v>
      </c>
      <c r="L158" s="41" t="s">
        <v>79</v>
      </c>
    </row>
    <row r="159" spans="1:12" x14ac:dyDescent="0.3">
      <c r="A159" s="80">
        <v>2021000827</v>
      </c>
      <c r="B159" s="45" t="s">
        <v>971</v>
      </c>
      <c r="C159" s="43" t="s">
        <v>243</v>
      </c>
      <c r="D159" s="43" t="s">
        <v>245</v>
      </c>
      <c r="E159" s="44">
        <f>_xlfn.DAYS(Tabla1345634[[#This Row],[Término Programado]],Tabla1345634[[#This Row],[Inicio Programado]])+1</f>
        <v>2</v>
      </c>
      <c r="F159" s="42">
        <v>44695</v>
      </c>
      <c r="G159" s="42">
        <v>44696.999988425923</v>
      </c>
      <c r="H159" s="41">
        <v>8.6999999999999993</v>
      </c>
      <c r="I159" s="42">
        <v>44695</v>
      </c>
      <c r="J159" s="42">
        <v>44697.694444444445</v>
      </c>
      <c r="K159" s="41" t="s">
        <v>663</v>
      </c>
      <c r="L159" s="41" t="s">
        <v>79</v>
      </c>
    </row>
    <row r="160" spans="1:12" x14ac:dyDescent="0.3">
      <c r="A160" s="80">
        <v>2021000739</v>
      </c>
      <c r="B160" s="45" t="s">
        <v>971</v>
      </c>
      <c r="C160" s="43" t="s">
        <v>243</v>
      </c>
      <c r="D160" s="43" t="s">
        <v>244</v>
      </c>
      <c r="E160" s="44">
        <f>_xlfn.DAYS(Tabla1345634[[#This Row],[Término Programado]],Tabla1345634[[#This Row],[Inicio Programado]])+1</f>
        <v>2</v>
      </c>
      <c r="F160" s="42">
        <v>44695</v>
      </c>
      <c r="G160" s="42">
        <v>44696.999988425923</v>
      </c>
      <c r="H160" s="41">
        <v>3.9</v>
      </c>
      <c r="I160" s="42">
        <v>44695</v>
      </c>
      <c r="J160" s="42">
        <v>44697.694444444445</v>
      </c>
      <c r="K160" s="41" t="s">
        <v>663</v>
      </c>
      <c r="L160" s="41" t="s">
        <v>79</v>
      </c>
    </row>
    <row r="161" spans="1:12" x14ac:dyDescent="0.3">
      <c r="A161" s="80">
        <v>2021000877</v>
      </c>
      <c r="B161" s="45" t="s">
        <v>958</v>
      </c>
      <c r="C161" s="43" t="s">
        <v>286</v>
      </c>
      <c r="D161" s="43" t="s">
        <v>287</v>
      </c>
      <c r="E161" s="44">
        <f>_xlfn.DAYS(Tabla1345634[[#This Row],[Término Programado]],Tabla1345634[[#This Row],[Inicio Programado]])+1</f>
        <v>19</v>
      </c>
      <c r="F161" s="42">
        <v>44697</v>
      </c>
      <c r="G161" s="42">
        <v>44715.999305555553</v>
      </c>
      <c r="H161" s="41">
        <v>1.4019999999999999</v>
      </c>
      <c r="I161" s="42">
        <v>44695.399305555555</v>
      </c>
      <c r="J161" s="42">
        <v>44720.657638888886</v>
      </c>
      <c r="K161" s="41" t="s">
        <v>664</v>
      </c>
      <c r="L161" s="41" t="s">
        <v>79</v>
      </c>
    </row>
    <row r="162" spans="1:12" x14ac:dyDescent="0.3">
      <c r="A162" s="80">
        <v>2021000788</v>
      </c>
      <c r="B162" s="45" t="s">
        <v>958</v>
      </c>
      <c r="C162" s="43" t="s">
        <v>282</v>
      </c>
      <c r="D162" s="43" t="s">
        <v>283</v>
      </c>
      <c r="E162" s="44">
        <f>_xlfn.DAYS(Tabla1345634[[#This Row],[Término Programado]],Tabla1345634[[#This Row],[Inicio Programado]])+1</f>
        <v>19</v>
      </c>
      <c r="F162" s="42">
        <v>44697</v>
      </c>
      <c r="G162" s="42">
        <v>44715.999305555553</v>
      </c>
      <c r="H162" s="41">
        <v>6.3</v>
      </c>
      <c r="I162" s="42">
        <v>44695.440972222219</v>
      </c>
      <c r="J162" s="42">
        <v>44720.657638888886</v>
      </c>
      <c r="K162" s="41" t="s">
        <v>665</v>
      </c>
      <c r="L162" s="41" t="s">
        <v>79</v>
      </c>
    </row>
    <row r="163" spans="1:12" x14ac:dyDescent="0.3">
      <c r="A163" s="80">
        <v>2021000876</v>
      </c>
      <c r="B163" s="45" t="e">
        <v>#N/A</v>
      </c>
      <c r="C163" s="43" t="s">
        <v>666</v>
      </c>
      <c r="D163" s="43" t="s">
        <v>667</v>
      </c>
      <c r="E163" s="44">
        <f>_xlfn.DAYS(Tabla1345634[[#This Row],[Término Programado]],Tabla1345634[[#This Row],[Inicio Programado]])+1</f>
        <v>5</v>
      </c>
      <c r="F163" s="42">
        <v>44697</v>
      </c>
      <c r="G163" s="42">
        <v>44701.999988425923</v>
      </c>
      <c r="H163" s="41">
        <v>1.6364000000000001</v>
      </c>
      <c r="I163" s="42">
        <v>44697.364583333336</v>
      </c>
      <c r="J163" s="42">
        <v>44702.005555555559</v>
      </c>
      <c r="K163" s="41">
        <v>2022041922</v>
      </c>
      <c r="L163" s="41" t="s">
        <v>79</v>
      </c>
    </row>
    <row r="164" spans="1:12" x14ac:dyDescent="0.3">
      <c r="A164" s="80">
        <v>2021000133</v>
      </c>
      <c r="B164" s="45" t="s">
        <v>946</v>
      </c>
      <c r="C164" s="43" t="s">
        <v>87</v>
      </c>
      <c r="D164" s="43" t="s">
        <v>88</v>
      </c>
      <c r="E164" s="44">
        <f>_xlfn.DAYS(Tabla1345634[[#This Row],[Término Programado]],Tabla1345634[[#This Row],[Inicio Programado]])+1</f>
        <v>12</v>
      </c>
      <c r="F164" s="42">
        <v>44697</v>
      </c>
      <c r="G164" s="42">
        <v>44708.999988425923</v>
      </c>
      <c r="H164" s="41">
        <v>12.53</v>
      </c>
      <c r="I164" s="42">
        <v>44697.070833333331</v>
      </c>
      <c r="J164" s="42">
        <v>44709.670138888891</v>
      </c>
      <c r="K164" s="41" t="s">
        <v>668</v>
      </c>
      <c r="L164" s="41" t="s">
        <v>79</v>
      </c>
    </row>
    <row r="165" spans="1:12" x14ac:dyDescent="0.3">
      <c r="A165" s="80">
        <v>2020001727</v>
      </c>
      <c r="B165" s="45" t="s">
        <v>946</v>
      </c>
      <c r="C165" s="43" t="s">
        <v>87</v>
      </c>
      <c r="D165" s="43" t="s">
        <v>91</v>
      </c>
      <c r="E165" s="44">
        <f>_xlfn.DAYS(Tabla1345634[[#This Row],[Término Programado]],Tabla1345634[[#This Row],[Inicio Programado]])+1</f>
        <v>6</v>
      </c>
      <c r="F165" s="42">
        <v>44697</v>
      </c>
      <c r="G165" s="42">
        <v>44702.999988425923</v>
      </c>
      <c r="H165" s="41">
        <v>12.53</v>
      </c>
      <c r="I165" s="42">
        <v>44697.070833333331</v>
      </c>
      <c r="J165" s="42">
        <v>44702.703472222223</v>
      </c>
      <c r="K165" s="41" t="s">
        <v>669</v>
      </c>
      <c r="L165" s="41" t="s">
        <v>79</v>
      </c>
    </row>
    <row r="166" spans="1:12" x14ac:dyDescent="0.3">
      <c r="A166" s="80">
        <v>2020001646</v>
      </c>
      <c r="B166" s="45" t="s">
        <v>949</v>
      </c>
      <c r="C166" s="43" t="s">
        <v>233</v>
      </c>
      <c r="D166" s="43" t="s">
        <v>266</v>
      </c>
      <c r="E166" s="44">
        <f>_xlfn.DAYS(Tabla1345634[[#This Row],[Término Programado]],Tabla1345634[[#This Row],[Inicio Programado]])+1</f>
        <v>10</v>
      </c>
      <c r="F166" s="42">
        <v>44697</v>
      </c>
      <c r="G166" s="42">
        <v>44706.999305555553</v>
      </c>
      <c r="H166" s="41">
        <v>6.4249999999999998</v>
      </c>
      <c r="I166" s="42">
        <v>44697.333333333336</v>
      </c>
      <c r="J166" s="42">
        <v>44706.527777777781</v>
      </c>
      <c r="K166" s="41" t="s">
        <v>670</v>
      </c>
      <c r="L166" s="41" t="s">
        <v>79</v>
      </c>
    </row>
    <row r="167" spans="1:12" x14ac:dyDescent="0.3">
      <c r="A167" s="80">
        <v>2020001387</v>
      </c>
      <c r="B167" s="45" t="e">
        <v>#N/A</v>
      </c>
      <c r="C167" s="43" t="s">
        <v>671</v>
      </c>
      <c r="D167" s="43" t="s">
        <v>672</v>
      </c>
      <c r="E167" s="44">
        <f>_xlfn.DAYS(Tabla1345634[[#This Row],[Término Programado]],Tabla1345634[[#This Row],[Inicio Programado]])+1</f>
        <v>5</v>
      </c>
      <c r="F167" s="42">
        <v>44697</v>
      </c>
      <c r="G167" s="42">
        <v>44701.999988425923</v>
      </c>
      <c r="H167" s="41">
        <v>1.56</v>
      </c>
      <c r="I167" s="42">
        <v>44697.364583333336</v>
      </c>
      <c r="J167" s="42">
        <v>44718.462500000001</v>
      </c>
      <c r="K167" s="41">
        <v>2022041921</v>
      </c>
      <c r="L167" s="41" t="s">
        <v>79</v>
      </c>
    </row>
    <row r="168" spans="1:12" x14ac:dyDescent="0.3">
      <c r="A168" s="80">
        <v>2021000055</v>
      </c>
      <c r="B168" s="45" t="e">
        <v>#N/A</v>
      </c>
      <c r="C168" s="43" t="s">
        <v>671</v>
      </c>
      <c r="D168" s="43" t="s">
        <v>673</v>
      </c>
      <c r="E168" s="44">
        <f>_xlfn.DAYS(Tabla1345634[[#This Row],[Término Programado]],Tabla1345634[[#This Row],[Inicio Programado]])+1</f>
        <v>5</v>
      </c>
      <c r="F168" s="42">
        <v>44697</v>
      </c>
      <c r="G168" s="42">
        <v>44701.999988425923</v>
      </c>
      <c r="H168" s="41">
        <v>0.878</v>
      </c>
      <c r="I168" s="42">
        <v>44697.364583333336</v>
      </c>
      <c r="J168" s="42">
        <v>44718.462500000001</v>
      </c>
      <c r="K168" s="41" t="s">
        <v>674</v>
      </c>
      <c r="L168" s="41" t="s">
        <v>79</v>
      </c>
    </row>
    <row r="169" spans="1:12" x14ac:dyDescent="0.3">
      <c r="A169" s="80">
        <v>2020001272</v>
      </c>
      <c r="B169" s="45" t="s">
        <v>948</v>
      </c>
      <c r="C169" s="43" t="s">
        <v>235</v>
      </c>
      <c r="D169" s="43" t="s">
        <v>310</v>
      </c>
      <c r="E169" s="44">
        <f>_xlfn.DAYS(Tabla1345634[[#This Row],[Término Programado]],Tabla1345634[[#This Row],[Inicio Programado]])+1</f>
        <v>10</v>
      </c>
      <c r="F169" s="42">
        <v>44697</v>
      </c>
      <c r="G169" s="42">
        <v>44706.999305555553</v>
      </c>
      <c r="H169" s="41">
        <v>33.641100000000002</v>
      </c>
      <c r="I169" s="42">
        <v>44697.331944444442</v>
      </c>
      <c r="J169" s="42">
        <v>44702.503472222219</v>
      </c>
      <c r="K169" s="41" t="s">
        <v>675</v>
      </c>
      <c r="L169" s="41" t="s">
        <v>79</v>
      </c>
    </row>
    <row r="170" spans="1:12" x14ac:dyDescent="0.3">
      <c r="A170" s="80">
        <v>2020001486</v>
      </c>
      <c r="B170" s="45" t="s">
        <v>986</v>
      </c>
      <c r="C170" s="43" t="s">
        <v>253</v>
      </c>
      <c r="D170" s="43" t="s">
        <v>254</v>
      </c>
      <c r="E170" s="44">
        <f>_xlfn.DAYS(Tabla1345634[[#This Row],[Término Programado]],Tabla1345634[[#This Row],[Inicio Programado]])+1</f>
        <v>5</v>
      </c>
      <c r="F170" s="42">
        <v>44697.000694444447</v>
      </c>
      <c r="G170" s="42">
        <v>44701.999988425923</v>
      </c>
      <c r="H170" s="41">
        <v>6.3</v>
      </c>
      <c r="I170" s="42">
        <v>44697.01458333333</v>
      </c>
      <c r="J170" s="42">
        <v>44701.999305555553</v>
      </c>
      <c r="K170" s="41" t="s">
        <v>676</v>
      </c>
      <c r="L170" s="41" t="s">
        <v>79</v>
      </c>
    </row>
    <row r="171" spans="1:12" x14ac:dyDescent="0.3">
      <c r="A171" s="80">
        <v>2020001434</v>
      </c>
      <c r="B171" s="45" t="s">
        <v>986</v>
      </c>
      <c r="C171" s="43" t="s">
        <v>181</v>
      </c>
      <c r="D171" s="43" t="s">
        <v>207</v>
      </c>
      <c r="E171" s="44">
        <f>_xlfn.DAYS(Tabla1345634[[#This Row],[Término Programado]],Tabla1345634[[#This Row],[Inicio Programado]])+1</f>
        <v>5</v>
      </c>
      <c r="F171" s="42">
        <v>44697.000694444447</v>
      </c>
      <c r="G171" s="42">
        <v>44701.999988425923</v>
      </c>
      <c r="H171" s="41">
        <v>9.5</v>
      </c>
      <c r="I171" s="42">
        <v>44697.004166666666</v>
      </c>
      <c r="J171" s="42">
        <v>44702</v>
      </c>
      <c r="K171" s="41" t="s">
        <v>677</v>
      </c>
      <c r="L171" s="41" t="s">
        <v>79</v>
      </c>
    </row>
    <row r="172" spans="1:12" x14ac:dyDescent="0.3">
      <c r="A172" s="41">
        <v>2021000902</v>
      </c>
      <c r="B172" s="45" t="s">
        <v>986</v>
      </c>
      <c r="C172" s="43" t="s">
        <v>181</v>
      </c>
      <c r="D172" s="43" t="s">
        <v>182</v>
      </c>
      <c r="E172" s="41">
        <v>25</v>
      </c>
      <c r="F172" s="42">
        <v>44697.000694444447</v>
      </c>
      <c r="G172" s="42">
        <v>44701.999988425923</v>
      </c>
      <c r="H172" s="41">
        <v>9.5</v>
      </c>
      <c r="I172" s="42">
        <v>44697.004166666666</v>
      </c>
      <c r="J172" s="42">
        <v>44702</v>
      </c>
      <c r="K172" s="41" t="s">
        <v>678</v>
      </c>
      <c r="L172" s="41" t="s">
        <v>79</v>
      </c>
    </row>
    <row r="173" spans="1:12" x14ac:dyDescent="0.3">
      <c r="A173" s="41">
        <v>2021000903</v>
      </c>
      <c r="B173" s="45" t="s">
        <v>986</v>
      </c>
      <c r="C173" s="43" t="s">
        <v>253</v>
      </c>
      <c r="D173" s="43" t="s">
        <v>254</v>
      </c>
      <c r="E173" s="41">
        <v>25</v>
      </c>
      <c r="F173" s="42">
        <v>44697.000694444447</v>
      </c>
      <c r="G173" s="42">
        <v>44708.999988425923</v>
      </c>
      <c r="H173" s="41">
        <v>6.3</v>
      </c>
      <c r="I173" s="42">
        <v>44697</v>
      </c>
      <c r="J173" s="42">
        <v>44709.311805555553</v>
      </c>
      <c r="K173" s="41" t="s">
        <v>679</v>
      </c>
      <c r="L173" s="41" t="s">
        <v>79</v>
      </c>
    </row>
    <row r="174" spans="1:12" x14ac:dyDescent="0.3">
      <c r="A174" s="41">
        <v>2021000883</v>
      </c>
      <c r="B174" s="45" t="s">
        <v>986</v>
      </c>
      <c r="C174" s="43" t="s">
        <v>181</v>
      </c>
      <c r="D174" s="43" t="s">
        <v>207</v>
      </c>
      <c r="E174" s="41">
        <v>6</v>
      </c>
      <c r="F174" s="42">
        <v>44697.000694444447</v>
      </c>
      <c r="G174" s="42">
        <v>44701.999988425923</v>
      </c>
      <c r="H174" s="41">
        <v>9.5</v>
      </c>
      <c r="I174" s="42">
        <v>44697.004166666666</v>
      </c>
      <c r="J174" s="42">
        <v>44702</v>
      </c>
      <c r="K174" s="41" t="s">
        <v>680</v>
      </c>
      <c r="L174" s="41" t="s">
        <v>79</v>
      </c>
    </row>
    <row r="175" spans="1:12" x14ac:dyDescent="0.3">
      <c r="A175" s="41">
        <v>2021000443</v>
      </c>
      <c r="B175" s="45" t="s">
        <v>986</v>
      </c>
      <c r="C175" s="43" t="s">
        <v>181</v>
      </c>
      <c r="D175" s="43" t="s">
        <v>182</v>
      </c>
      <c r="E175" s="41">
        <v>5</v>
      </c>
      <c r="F175" s="42">
        <v>44697.000694444447</v>
      </c>
      <c r="G175" s="42">
        <v>44701.999988425923</v>
      </c>
      <c r="H175" s="41">
        <v>9.5</v>
      </c>
      <c r="I175" s="42">
        <v>44697.004166666666</v>
      </c>
      <c r="J175" s="42">
        <v>44702</v>
      </c>
      <c r="K175" s="41" t="s">
        <v>680</v>
      </c>
      <c r="L175" s="41" t="s">
        <v>79</v>
      </c>
    </row>
    <row r="176" spans="1:12" x14ac:dyDescent="0.3">
      <c r="A176" s="41">
        <v>2021000905</v>
      </c>
      <c r="B176" s="45" t="s">
        <v>956</v>
      </c>
      <c r="C176" s="43" t="s">
        <v>124</v>
      </c>
      <c r="D176" s="43" t="s">
        <v>220</v>
      </c>
      <c r="E176" s="41">
        <v>11</v>
      </c>
      <c r="F176" s="42">
        <v>44697.333333333336</v>
      </c>
      <c r="G176" s="42">
        <v>44708.708333333336</v>
      </c>
      <c r="H176" s="41">
        <v>2.1244999999999998</v>
      </c>
      <c r="I176" s="42">
        <v>44697.499305555553</v>
      </c>
      <c r="J176" s="42">
        <v>44708.698611111111</v>
      </c>
      <c r="K176" s="41" t="s">
        <v>681</v>
      </c>
      <c r="L176" s="41" t="s">
        <v>79</v>
      </c>
    </row>
    <row r="177" spans="1:12" x14ac:dyDescent="0.3">
      <c r="A177" s="41">
        <v>2021000900</v>
      </c>
      <c r="B177" s="45" t="s">
        <v>987</v>
      </c>
      <c r="C177" s="43" t="s">
        <v>167</v>
      </c>
      <c r="D177" s="43" t="s">
        <v>168</v>
      </c>
      <c r="E177" s="41">
        <v>12</v>
      </c>
      <c r="F177" s="42">
        <v>44698</v>
      </c>
      <c r="G177" s="42">
        <v>44699.416655092595</v>
      </c>
      <c r="H177" s="41">
        <v>81.599999999999994</v>
      </c>
      <c r="I177" s="42">
        <v>44698.388888888891</v>
      </c>
      <c r="J177" s="42">
        <v>44698.686805555553</v>
      </c>
      <c r="K177" s="41" t="s">
        <v>682</v>
      </c>
      <c r="L177" s="41" t="s">
        <v>79</v>
      </c>
    </row>
    <row r="178" spans="1:12" x14ac:dyDescent="0.3">
      <c r="A178" s="41">
        <v>2021000655</v>
      </c>
      <c r="B178" s="45" t="s">
        <v>986</v>
      </c>
      <c r="C178" s="43" t="s">
        <v>255</v>
      </c>
      <c r="D178" s="43" t="s">
        <v>343</v>
      </c>
      <c r="E178" s="41">
        <v>3</v>
      </c>
      <c r="F178" s="42">
        <v>44698.000694444447</v>
      </c>
      <c r="G178" s="42">
        <v>44699.999988425923</v>
      </c>
      <c r="H178" s="41">
        <v>7.1</v>
      </c>
      <c r="I178" s="42">
        <v>44698.000694444447</v>
      </c>
      <c r="J178" s="42">
        <v>44701.42291666667</v>
      </c>
      <c r="K178" s="41" t="s">
        <v>683</v>
      </c>
      <c r="L178" s="41" t="s">
        <v>79</v>
      </c>
    </row>
    <row r="179" spans="1:12" x14ac:dyDescent="0.3">
      <c r="A179" s="41">
        <v>2021000361</v>
      </c>
      <c r="B179" s="45" t="s">
        <v>986</v>
      </c>
      <c r="C179" s="43" t="s">
        <v>255</v>
      </c>
      <c r="D179" s="43" t="s">
        <v>348</v>
      </c>
      <c r="E179" s="41">
        <v>21</v>
      </c>
      <c r="F179" s="42">
        <v>44698.000694444447</v>
      </c>
      <c r="G179" s="42">
        <v>44699.999988425923</v>
      </c>
      <c r="H179" s="41">
        <v>7.1</v>
      </c>
      <c r="I179" s="42">
        <v>44698.000694444447</v>
      </c>
      <c r="J179" s="42">
        <v>44701.42291666667</v>
      </c>
      <c r="K179" s="41" t="s">
        <v>683</v>
      </c>
      <c r="L179" s="41" t="s">
        <v>79</v>
      </c>
    </row>
    <row r="180" spans="1:12" x14ac:dyDescent="0.3">
      <c r="A180" s="41">
        <v>2021000445</v>
      </c>
      <c r="B180" s="45" t="s">
        <v>962</v>
      </c>
      <c r="C180" s="43" t="s">
        <v>319</v>
      </c>
      <c r="D180" s="43" t="s">
        <v>320</v>
      </c>
      <c r="E180" s="41">
        <v>8</v>
      </c>
      <c r="F180" s="42">
        <v>44699</v>
      </c>
      <c r="G180" s="42">
        <v>44710.999988425923</v>
      </c>
      <c r="H180" s="41">
        <v>133.6</v>
      </c>
      <c r="I180" s="42">
        <v>44699</v>
      </c>
      <c r="J180" s="42">
        <v>44706.632638888892</v>
      </c>
      <c r="K180" s="41" t="s">
        <v>684</v>
      </c>
      <c r="L180" s="41" t="s">
        <v>79</v>
      </c>
    </row>
    <row r="181" spans="1:12" x14ac:dyDescent="0.3">
      <c r="A181" s="41">
        <v>2021000574</v>
      </c>
      <c r="B181" s="45" t="s">
        <v>956</v>
      </c>
      <c r="C181" s="43" t="s">
        <v>119</v>
      </c>
      <c r="D181" s="43" t="s">
        <v>231</v>
      </c>
      <c r="E181" s="41">
        <v>22</v>
      </c>
      <c r="F181" s="42">
        <v>44699</v>
      </c>
      <c r="G181" s="42">
        <v>44709.999988425923</v>
      </c>
      <c r="H181" s="41">
        <v>357.49</v>
      </c>
      <c r="I181" s="42">
        <v>44699</v>
      </c>
      <c r="J181" s="42">
        <v>44707.980555555558</v>
      </c>
      <c r="K181" s="41" t="s">
        <v>685</v>
      </c>
      <c r="L181" s="41" t="s">
        <v>79</v>
      </c>
    </row>
    <row r="182" spans="1:12" x14ac:dyDescent="0.3">
      <c r="A182" s="41">
        <v>2021000922</v>
      </c>
      <c r="B182" s="45" t="s">
        <v>956</v>
      </c>
      <c r="C182" s="43" t="s">
        <v>212</v>
      </c>
      <c r="D182" s="43" t="s">
        <v>242</v>
      </c>
      <c r="E182" s="41">
        <v>62</v>
      </c>
      <c r="F182" s="42">
        <v>44701</v>
      </c>
      <c r="G182" s="42">
        <v>44707.999988425923</v>
      </c>
      <c r="H182" s="41">
        <v>5.4470000000000001</v>
      </c>
      <c r="I182" s="42">
        <v>44701.068055555559</v>
      </c>
      <c r="J182" s="42">
        <v>44707.651388888888</v>
      </c>
      <c r="K182" s="41" t="s">
        <v>686</v>
      </c>
      <c r="L182" s="41" t="s">
        <v>79</v>
      </c>
    </row>
    <row r="183" spans="1:12" x14ac:dyDescent="0.3">
      <c r="A183" s="41">
        <v>2021000448</v>
      </c>
      <c r="B183" s="45" t="s">
        <v>982</v>
      </c>
      <c r="C183" s="43" t="s">
        <v>130</v>
      </c>
      <c r="D183" s="43" t="s">
        <v>687</v>
      </c>
      <c r="E183" s="41">
        <v>13</v>
      </c>
      <c r="F183" s="42">
        <v>44701</v>
      </c>
      <c r="G183" s="42">
        <v>44715.999988425923</v>
      </c>
      <c r="H183" s="41">
        <v>1.175</v>
      </c>
      <c r="I183" s="42">
        <v>44701.518055555556</v>
      </c>
      <c r="J183" s="42">
        <v>44715.529166666667</v>
      </c>
      <c r="K183" s="41" t="s">
        <v>688</v>
      </c>
      <c r="L183" s="41" t="s">
        <v>79</v>
      </c>
    </row>
    <row r="184" spans="1:12" x14ac:dyDescent="0.3">
      <c r="A184" s="41">
        <v>2021000915</v>
      </c>
      <c r="B184" s="45" t="s">
        <v>962</v>
      </c>
      <c r="C184" s="43" t="s">
        <v>214</v>
      </c>
      <c r="D184" s="43" t="s">
        <v>689</v>
      </c>
      <c r="E184" s="41">
        <v>20</v>
      </c>
      <c r="F184" s="42">
        <v>44702</v>
      </c>
      <c r="G184" s="42">
        <v>44703</v>
      </c>
      <c r="H184" s="41">
        <v>170</v>
      </c>
      <c r="I184" s="42">
        <v>44702.390277777777</v>
      </c>
      <c r="J184" s="42">
        <v>44702.60833333333</v>
      </c>
      <c r="K184" s="41" t="s">
        <v>690</v>
      </c>
      <c r="L184" s="41" t="s">
        <v>79</v>
      </c>
    </row>
    <row r="185" spans="1:12" x14ac:dyDescent="0.3">
      <c r="A185" s="41">
        <v>2021000832</v>
      </c>
      <c r="B185" s="45" t="s">
        <v>962</v>
      </c>
      <c r="C185" s="43" t="s">
        <v>214</v>
      </c>
      <c r="D185" s="43" t="s">
        <v>215</v>
      </c>
      <c r="E185" s="41">
        <v>40</v>
      </c>
      <c r="F185" s="42">
        <v>44702</v>
      </c>
      <c r="G185" s="42">
        <v>44703</v>
      </c>
      <c r="H185" s="41">
        <v>210</v>
      </c>
      <c r="I185" s="42">
        <v>44702.390277777777</v>
      </c>
      <c r="J185" s="42">
        <v>44702.60833333333</v>
      </c>
      <c r="K185" s="41" t="s">
        <v>690</v>
      </c>
      <c r="L185" s="41" t="s">
        <v>79</v>
      </c>
    </row>
    <row r="186" spans="1:12" x14ac:dyDescent="0.3">
      <c r="A186" s="41">
        <v>2021000818</v>
      </c>
      <c r="B186" s="45" t="s">
        <v>969</v>
      </c>
      <c r="C186" s="43" t="s">
        <v>195</v>
      </c>
      <c r="D186" s="43" t="s">
        <v>196</v>
      </c>
      <c r="E186" s="41">
        <v>16</v>
      </c>
      <c r="F186" s="42">
        <v>44703.291666666664</v>
      </c>
      <c r="G186" s="42">
        <v>44709.50068287037</v>
      </c>
      <c r="H186" s="41">
        <v>26</v>
      </c>
      <c r="I186" s="42">
        <v>44703.281944444447</v>
      </c>
      <c r="J186" s="42">
        <v>44710.009027777778</v>
      </c>
      <c r="K186" s="41" t="s">
        <v>691</v>
      </c>
      <c r="L186" s="41" t="s">
        <v>79</v>
      </c>
    </row>
    <row r="187" spans="1:12" x14ac:dyDescent="0.3">
      <c r="A187" s="41">
        <v>2021000370</v>
      </c>
      <c r="B187" s="45" t="s">
        <v>950</v>
      </c>
      <c r="C187" s="43" t="s">
        <v>477</v>
      </c>
      <c r="D187" s="43" t="s">
        <v>478</v>
      </c>
      <c r="E187" s="41">
        <v>22</v>
      </c>
      <c r="F187" s="42">
        <v>44703.333333333336</v>
      </c>
      <c r="G187" s="42">
        <v>44710.999988425923</v>
      </c>
      <c r="H187" s="41">
        <v>9.0120000000000005</v>
      </c>
      <c r="I187" s="42">
        <v>44703.313194444447</v>
      </c>
      <c r="J187" s="42">
        <v>44710.695138888892</v>
      </c>
      <c r="K187" s="41" t="s">
        <v>692</v>
      </c>
      <c r="L187" s="41" t="s">
        <v>79</v>
      </c>
    </row>
    <row r="188" spans="1:12" x14ac:dyDescent="0.3">
      <c r="A188" s="41">
        <v>2021000817</v>
      </c>
      <c r="B188" s="45" t="s">
        <v>950</v>
      </c>
      <c r="C188" s="43" t="s">
        <v>477</v>
      </c>
      <c r="D188" s="43" t="s">
        <v>480</v>
      </c>
      <c r="E188" s="41">
        <v>16</v>
      </c>
      <c r="F188" s="42">
        <v>44703.333333333336</v>
      </c>
      <c r="G188" s="42">
        <v>44710.999988425923</v>
      </c>
      <c r="H188" s="41">
        <v>8.952</v>
      </c>
      <c r="I188" s="42">
        <v>44703.313194444447</v>
      </c>
      <c r="J188" s="42">
        <v>44710.695138888892</v>
      </c>
      <c r="K188" s="41" t="s">
        <v>692</v>
      </c>
      <c r="L188" s="41" t="s">
        <v>79</v>
      </c>
    </row>
    <row r="189" spans="1:12" x14ac:dyDescent="0.3">
      <c r="A189" s="41">
        <v>2021000652</v>
      </c>
      <c r="B189" s="45" t="s">
        <v>975</v>
      </c>
      <c r="C189" s="43" t="s">
        <v>225</v>
      </c>
      <c r="D189" s="43" t="s">
        <v>226</v>
      </c>
      <c r="E189" s="41">
        <v>7</v>
      </c>
      <c r="F189" s="42">
        <v>44704</v>
      </c>
      <c r="G189" s="42">
        <v>44705.999988425923</v>
      </c>
      <c r="H189" s="41">
        <v>56</v>
      </c>
      <c r="I189" s="42">
        <v>44704.300694444442</v>
      </c>
      <c r="J189" s="42">
        <v>44708.862500000003</v>
      </c>
      <c r="K189" s="41" t="s">
        <v>693</v>
      </c>
      <c r="L189" s="41" t="s">
        <v>79</v>
      </c>
    </row>
    <row r="190" spans="1:12" x14ac:dyDescent="0.3">
      <c r="A190" s="41">
        <v>2021000642</v>
      </c>
      <c r="B190" s="45" t="s">
        <v>948</v>
      </c>
      <c r="C190" s="43" t="s">
        <v>113</v>
      </c>
      <c r="D190" s="43" t="s">
        <v>114</v>
      </c>
      <c r="E190" s="41">
        <v>12</v>
      </c>
      <c r="F190" s="42">
        <v>44704</v>
      </c>
      <c r="G190" s="42">
        <v>44711.999305555553</v>
      </c>
      <c r="H190" s="41">
        <v>233.5</v>
      </c>
      <c r="I190" s="42">
        <v>44704.34375</v>
      </c>
      <c r="J190" s="42">
        <v>44708.604166666664</v>
      </c>
      <c r="K190" s="41" t="s">
        <v>694</v>
      </c>
      <c r="L190" s="41" t="s">
        <v>79</v>
      </c>
    </row>
    <row r="191" spans="1:12" x14ac:dyDescent="0.3">
      <c r="A191" s="41">
        <v>2021000372</v>
      </c>
      <c r="B191" s="45" t="s">
        <v>982</v>
      </c>
      <c r="C191" s="43" t="s">
        <v>162</v>
      </c>
      <c r="D191" s="43" t="s">
        <v>163</v>
      </c>
      <c r="E191" s="41">
        <v>22</v>
      </c>
      <c r="F191" s="42">
        <v>44706</v>
      </c>
      <c r="G191" s="42">
        <v>44813.958321759259</v>
      </c>
      <c r="H191" s="41">
        <v>1.2070000000000001</v>
      </c>
      <c r="I191" s="42">
        <v>44706.427083333336</v>
      </c>
      <c r="J191" s="42">
        <v>44809.603472222225</v>
      </c>
      <c r="K191" s="47" t="s">
        <v>695</v>
      </c>
      <c r="L191" s="41" t="s">
        <v>79</v>
      </c>
    </row>
    <row r="192" spans="1:12" x14ac:dyDescent="0.3">
      <c r="A192" s="41">
        <v>2021000453</v>
      </c>
      <c r="B192" s="45" t="s">
        <v>982</v>
      </c>
      <c r="C192" s="43" t="s">
        <v>162</v>
      </c>
      <c r="D192" s="43" t="s">
        <v>163</v>
      </c>
      <c r="E192" s="41">
        <v>10</v>
      </c>
      <c r="F192" s="42">
        <v>44706</v>
      </c>
      <c r="G192" s="42">
        <v>44813.958321759259</v>
      </c>
      <c r="H192" s="41">
        <v>1.2070000000000001</v>
      </c>
      <c r="I192" s="42">
        <v>44706.427083333336</v>
      </c>
      <c r="J192" s="42">
        <v>44809.603472222225</v>
      </c>
      <c r="K192" s="41" t="s">
        <v>695</v>
      </c>
      <c r="L192" s="41" t="s">
        <v>79</v>
      </c>
    </row>
    <row r="193" spans="1:12" x14ac:dyDescent="0.3">
      <c r="A193" s="41">
        <v>2021000884</v>
      </c>
      <c r="B193" s="45" t="s">
        <v>949</v>
      </c>
      <c r="C193" s="43" t="s">
        <v>131</v>
      </c>
      <c r="D193" s="43" t="s">
        <v>148</v>
      </c>
      <c r="E193" s="41">
        <v>20</v>
      </c>
      <c r="F193" s="42">
        <v>44711</v>
      </c>
      <c r="G193" s="42">
        <v>44729.999305555553</v>
      </c>
      <c r="H193" s="41">
        <v>89.2</v>
      </c>
      <c r="I193" s="42">
        <v>44711.299305555556</v>
      </c>
      <c r="J193" s="42">
        <v>44729.728472222225</v>
      </c>
      <c r="K193" s="41" t="s">
        <v>696</v>
      </c>
      <c r="L193" s="41" t="s">
        <v>79</v>
      </c>
    </row>
    <row r="194" spans="1:12" x14ac:dyDescent="0.3">
      <c r="A194" s="41">
        <v>2021000819</v>
      </c>
      <c r="B194" s="45" t="s">
        <v>948</v>
      </c>
      <c r="C194" s="43" t="s">
        <v>235</v>
      </c>
      <c r="D194" s="43" t="s">
        <v>236</v>
      </c>
      <c r="E194" s="41">
        <v>16</v>
      </c>
      <c r="F194" s="42">
        <v>44711</v>
      </c>
      <c r="G194" s="42">
        <v>44722.999305555553</v>
      </c>
      <c r="H194" s="41">
        <v>33.473599999999998</v>
      </c>
      <c r="I194" s="42">
        <v>44711.341666666667</v>
      </c>
      <c r="J194" s="42">
        <v>44721.616666666669</v>
      </c>
      <c r="K194" s="41" t="s">
        <v>697</v>
      </c>
      <c r="L194" s="41" t="s">
        <v>79</v>
      </c>
    </row>
    <row r="195" spans="1:12" x14ac:dyDescent="0.3">
      <c r="A195" s="41">
        <v>2021000643</v>
      </c>
      <c r="B195" s="45" t="s">
        <v>971</v>
      </c>
      <c r="C195" s="43" t="s">
        <v>300</v>
      </c>
      <c r="D195" s="43" t="s">
        <v>698</v>
      </c>
      <c r="E195" s="41">
        <v>12</v>
      </c>
      <c r="F195" s="42">
        <v>44713</v>
      </c>
      <c r="G195" s="42">
        <v>44727.999988425923</v>
      </c>
      <c r="H195" s="41">
        <v>89</v>
      </c>
      <c r="I195" s="42">
        <v>44713</v>
      </c>
      <c r="J195" s="42">
        <v>44734.675694444442</v>
      </c>
      <c r="K195" s="41" t="s">
        <v>699</v>
      </c>
      <c r="L195" s="41" t="s">
        <v>79</v>
      </c>
    </row>
    <row r="196" spans="1:12" x14ac:dyDescent="0.3">
      <c r="A196" s="41">
        <v>2021000816</v>
      </c>
      <c r="B196" s="45" t="s">
        <v>949</v>
      </c>
      <c r="C196" s="43" t="s">
        <v>210</v>
      </c>
      <c r="D196" s="43" t="s">
        <v>211</v>
      </c>
      <c r="E196" s="41">
        <v>12</v>
      </c>
      <c r="F196" s="42">
        <v>44713</v>
      </c>
      <c r="G196" s="42">
        <v>44734.999305555553</v>
      </c>
      <c r="H196" s="41">
        <v>47.5</v>
      </c>
      <c r="I196" s="42">
        <v>44713.419444444444</v>
      </c>
      <c r="J196" s="42">
        <v>44735.395833333336</v>
      </c>
      <c r="K196" s="41" t="s">
        <v>700</v>
      </c>
      <c r="L196" s="41" t="s">
        <v>79</v>
      </c>
    </row>
    <row r="197" spans="1:12" x14ac:dyDescent="0.3">
      <c r="A197" s="41">
        <v>2021000820</v>
      </c>
      <c r="B197" s="45" t="s">
        <v>987</v>
      </c>
      <c r="C197" s="43" t="s">
        <v>167</v>
      </c>
      <c r="D197" s="43" t="s">
        <v>293</v>
      </c>
      <c r="E197" s="41">
        <v>16</v>
      </c>
      <c r="F197" s="42">
        <v>44715</v>
      </c>
      <c r="G197" s="42">
        <v>44749.999988425923</v>
      </c>
      <c r="H197" s="41">
        <v>81.599999999999994</v>
      </c>
      <c r="I197" s="42">
        <v>44715.393750000003</v>
      </c>
      <c r="J197" s="42">
        <v>44748.018750000003</v>
      </c>
      <c r="K197" s="41" t="s">
        <v>701</v>
      </c>
      <c r="L197" s="41" t="s">
        <v>79</v>
      </c>
    </row>
    <row r="198" spans="1:12" x14ac:dyDescent="0.3">
      <c r="A198" s="41">
        <v>2021000200</v>
      </c>
      <c r="B198" s="45" t="s">
        <v>948</v>
      </c>
      <c r="C198" s="43" t="s">
        <v>535</v>
      </c>
      <c r="D198" s="43" t="s">
        <v>548</v>
      </c>
      <c r="E198" s="41">
        <v>15</v>
      </c>
      <c r="F198" s="42">
        <v>44715</v>
      </c>
      <c r="G198" s="42">
        <v>44718.999988425923</v>
      </c>
      <c r="H198" s="41">
        <v>121</v>
      </c>
      <c r="I198" s="42">
        <v>44715.04791666667</v>
      </c>
      <c r="J198" s="42">
        <v>44718.96875</v>
      </c>
      <c r="K198" s="41" t="s">
        <v>702</v>
      </c>
      <c r="L198" s="41" t="s">
        <v>79</v>
      </c>
    </row>
    <row r="199" spans="1:12" x14ac:dyDescent="0.3">
      <c r="A199" s="41">
        <v>2021000454</v>
      </c>
      <c r="B199" s="45" t="s">
        <v>987</v>
      </c>
      <c r="C199" s="43" t="s">
        <v>167</v>
      </c>
      <c r="D199" s="43" t="s">
        <v>293</v>
      </c>
      <c r="E199" s="41">
        <v>13</v>
      </c>
      <c r="F199" s="42">
        <v>44715</v>
      </c>
      <c r="G199" s="42">
        <v>44749.999988425923</v>
      </c>
      <c r="H199" s="41">
        <v>81.599999999999994</v>
      </c>
      <c r="I199" s="42">
        <v>44715.393750000003</v>
      </c>
      <c r="J199" s="42">
        <v>44748.018750000003</v>
      </c>
      <c r="K199" s="41" t="s">
        <v>701</v>
      </c>
      <c r="L199" s="41" t="s">
        <v>79</v>
      </c>
    </row>
    <row r="200" spans="1:12" x14ac:dyDescent="0.3">
      <c r="A200" s="41">
        <v>2021000909</v>
      </c>
      <c r="B200" s="45" t="s">
        <v>963</v>
      </c>
      <c r="C200" s="43" t="s">
        <v>120</v>
      </c>
      <c r="D200" s="43" t="s">
        <v>121</v>
      </c>
      <c r="E200" s="41">
        <v>25</v>
      </c>
      <c r="F200" s="42">
        <v>44716</v>
      </c>
      <c r="G200" s="42">
        <v>44732</v>
      </c>
      <c r="H200" s="41">
        <v>0.28899999999999998</v>
      </c>
      <c r="I200" s="42">
        <v>44716.011111111111</v>
      </c>
      <c r="J200" s="42">
        <v>44731.75</v>
      </c>
      <c r="K200" s="41" t="s">
        <v>703</v>
      </c>
      <c r="L200" s="41" t="s">
        <v>79</v>
      </c>
    </row>
    <row r="201" spans="1:12" x14ac:dyDescent="0.3">
      <c r="A201" s="41">
        <v>2021000914</v>
      </c>
      <c r="B201" s="45" t="s">
        <v>948</v>
      </c>
      <c r="C201" s="43" t="s">
        <v>126</v>
      </c>
      <c r="D201" s="43" t="s">
        <v>154</v>
      </c>
      <c r="E201" s="41">
        <v>15</v>
      </c>
      <c r="F201" s="42">
        <v>44716</v>
      </c>
      <c r="G201" s="42">
        <v>44718.999988425923</v>
      </c>
      <c r="H201" s="41">
        <v>129</v>
      </c>
      <c r="I201" s="42">
        <v>44716.010416666664</v>
      </c>
      <c r="J201" s="42">
        <v>44717.909722222219</v>
      </c>
      <c r="K201" s="41" t="s">
        <v>704</v>
      </c>
      <c r="L201" s="41" t="s">
        <v>79</v>
      </c>
    </row>
    <row r="202" spans="1:12" x14ac:dyDescent="0.3">
      <c r="A202" s="41">
        <v>2021000631</v>
      </c>
      <c r="B202" s="45" t="s">
        <v>963</v>
      </c>
      <c r="C202" s="43" t="s">
        <v>221</v>
      </c>
      <c r="D202" s="43" t="s">
        <v>222</v>
      </c>
      <c r="E202" s="41">
        <v>6</v>
      </c>
      <c r="F202" s="42">
        <v>44716</v>
      </c>
      <c r="G202" s="42">
        <v>44732</v>
      </c>
      <c r="H202" s="41">
        <v>1.25</v>
      </c>
      <c r="I202" s="42">
        <v>44716.011111111111</v>
      </c>
      <c r="J202" s="42">
        <v>44731.75</v>
      </c>
      <c r="K202" s="41" t="s">
        <v>705</v>
      </c>
      <c r="L202" s="41" t="s">
        <v>79</v>
      </c>
    </row>
    <row r="203" spans="1:12" x14ac:dyDescent="0.3">
      <c r="A203" s="41">
        <v>2021000344</v>
      </c>
      <c r="B203" s="45" t="s">
        <v>948</v>
      </c>
      <c r="C203" s="43" t="s">
        <v>126</v>
      </c>
      <c r="D203" s="43" t="s">
        <v>127</v>
      </c>
      <c r="E203" s="41">
        <v>8</v>
      </c>
      <c r="F203" s="42">
        <v>44716</v>
      </c>
      <c r="G203" s="42">
        <v>44717.999988425923</v>
      </c>
      <c r="H203" s="41">
        <v>128</v>
      </c>
      <c r="I203" s="42">
        <v>44716.010416666664</v>
      </c>
      <c r="J203" s="42">
        <v>44717.703472222223</v>
      </c>
      <c r="K203" s="41" t="s">
        <v>706</v>
      </c>
      <c r="L203" s="41" t="s">
        <v>79</v>
      </c>
    </row>
    <row r="204" spans="1:12" x14ac:dyDescent="0.3">
      <c r="A204" s="41">
        <v>2021000913</v>
      </c>
      <c r="B204" s="45" t="s">
        <v>963</v>
      </c>
      <c r="C204" s="43" t="s">
        <v>221</v>
      </c>
      <c r="D204" s="43" t="s">
        <v>224</v>
      </c>
      <c r="E204" s="41">
        <v>30</v>
      </c>
      <c r="F204" s="42">
        <v>44716</v>
      </c>
      <c r="G204" s="42">
        <v>44732</v>
      </c>
      <c r="H204" s="41">
        <v>1.25</v>
      </c>
      <c r="I204" s="42">
        <v>44716.011111111111</v>
      </c>
      <c r="J204" s="42">
        <v>44731.75</v>
      </c>
      <c r="K204" s="41" t="s">
        <v>707</v>
      </c>
      <c r="L204" s="41" t="s">
        <v>79</v>
      </c>
    </row>
    <row r="205" spans="1:12" x14ac:dyDescent="0.3">
      <c r="A205" s="41">
        <v>2021000588</v>
      </c>
      <c r="B205" s="45" t="s">
        <v>963</v>
      </c>
      <c r="C205" s="43" t="s">
        <v>217</v>
      </c>
      <c r="D205" s="43" t="s">
        <v>218</v>
      </c>
      <c r="E205" s="41">
        <v>5</v>
      </c>
      <c r="F205" s="42">
        <v>44716</v>
      </c>
      <c r="G205" s="42">
        <v>44732</v>
      </c>
      <c r="H205" s="41">
        <v>9.9179999999999993</v>
      </c>
      <c r="I205" s="42">
        <v>44716.011111111111</v>
      </c>
      <c r="J205" s="42">
        <v>44731.75</v>
      </c>
      <c r="K205" s="41" t="s">
        <v>708</v>
      </c>
      <c r="L205" s="41" t="s">
        <v>79</v>
      </c>
    </row>
    <row r="206" spans="1:12" x14ac:dyDescent="0.3">
      <c r="A206" s="41">
        <v>2021000457</v>
      </c>
      <c r="B206" s="45" t="s">
        <v>963</v>
      </c>
      <c r="C206" s="43" t="s">
        <v>217</v>
      </c>
      <c r="D206" s="43" t="s">
        <v>223</v>
      </c>
      <c r="E206" s="41">
        <v>32</v>
      </c>
      <c r="F206" s="42">
        <v>44716</v>
      </c>
      <c r="G206" s="42">
        <v>44732</v>
      </c>
      <c r="H206" s="41">
        <v>9.9730000000000008</v>
      </c>
      <c r="I206" s="42">
        <v>44716.011111111111</v>
      </c>
      <c r="J206" s="42">
        <v>44731.75</v>
      </c>
      <c r="K206" s="41" t="s">
        <v>709</v>
      </c>
      <c r="L206" s="41" t="s">
        <v>79</v>
      </c>
    </row>
    <row r="207" spans="1:12" x14ac:dyDescent="0.3">
      <c r="A207" s="41">
        <v>2021000921</v>
      </c>
      <c r="B207" s="45" t="s">
        <v>963</v>
      </c>
      <c r="C207" s="43" t="s">
        <v>221</v>
      </c>
      <c r="D207" s="43" t="s">
        <v>222</v>
      </c>
      <c r="E207" s="41">
        <v>3</v>
      </c>
      <c r="F207" s="42">
        <v>44716</v>
      </c>
      <c r="G207" s="42">
        <v>44723</v>
      </c>
      <c r="H207" s="41">
        <v>1.25</v>
      </c>
      <c r="I207" s="42">
        <v>44716.011111111111</v>
      </c>
      <c r="J207" s="42">
        <v>44723.923611111109</v>
      </c>
      <c r="K207" s="41" t="s">
        <v>710</v>
      </c>
      <c r="L207" s="41" t="s">
        <v>79</v>
      </c>
    </row>
    <row r="208" spans="1:12" x14ac:dyDescent="0.3">
      <c r="A208" s="41">
        <v>2021000929</v>
      </c>
      <c r="B208" s="45" t="s">
        <v>948</v>
      </c>
      <c r="C208" s="43" t="s">
        <v>262</v>
      </c>
      <c r="D208" s="43" t="s">
        <v>263</v>
      </c>
      <c r="E208" s="41">
        <v>138</v>
      </c>
      <c r="F208" s="42">
        <v>44718</v>
      </c>
      <c r="G208" s="42">
        <v>44740.999305555553</v>
      </c>
      <c r="H208" s="41">
        <v>389.53829999999999</v>
      </c>
      <c r="I208" s="42">
        <v>44718.345833333333</v>
      </c>
      <c r="J208" s="42">
        <v>44736.857638888891</v>
      </c>
      <c r="K208" s="41" t="s">
        <v>711</v>
      </c>
      <c r="L208" s="41" t="s">
        <v>79</v>
      </c>
    </row>
    <row r="209" spans="1:12" x14ac:dyDescent="0.3">
      <c r="A209" s="41">
        <v>2021000937</v>
      </c>
      <c r="B209" s="45" t="s">
        <v>948</v>
      </c>
      <c r="C209" s="43" t="s">
        <v>619</v>
      </c>
      <c r="D209" s="43" t="s">
        <v>643</v>
      </c>
      <c r="E209" s="41">
        <v>7</v>
      </c>
      <c r="F209" s="42">
        <v>44718</v>
      </c>
      <c r="G209" s="42">
        <v>44743.999305555553</v>
      </c>
      <c r="H209" s="41">
        <v>27.0808</v>
      </c>
      <c r="I209" s="42">
        <v>44718.005555555559</v>
      </c>
      <c r="J209" s="42">
        <v>44755.772916666669</v>
      </c>
      <c r="K209" s="41" t="s">
        <v>712</v>
      </c>
      <c r="L209" s="41" t="s">
        <v>79</v>
      </c>
    </row>
    <row r="210" spans="1:12" x14ac:dyDescent="0.3">
      <c r="A210" s="41">
        <v>2021000949</v>
      </c>
      <c r="B210" s="45" t="s">
        <v>958</v>
      </c>
      <c r="C210" s="43" t="s">
        <v>241</v>
      </c>
      <c r="D210" s="43" t="s">
        <v>504</v>
      </c>
      <c r="E210" s="41">
        <v>2</v>
      </c>
      <c r="F210" s="42">
        <v>44718</v>
      </c>
      <c r="G210" s="42">
        <v>44719.999305555553</v>
      </c>
      <c r="H210" s="41">
        <v>1.55</v>
      </c>
      <c r="I210" s="42">
        <v>44718.371527777781</v>
      </c>
      <c r="J210" s="42">
        <v>44719.708333333336</v>
      </c>
      <c r="K210" s="41" t="s">
        <v>713</v>
      </c>
      <c r="L210" s="41" t="s">
        <v>79</v>
      </c>
    </row>
    <row r="211" spans="1:12" x14ac:dyDescent="0.3">
      <c r="A211" s="41">
        <v>2021000634</v>
      </c>
      <c r="B211" s="45" t="s">
        <v>958</v>
      </c>
      <c r="C211" s="43" t="s">
        <v>241</v>
      </c>
      <c r="D211" s="43" t="s">
        <v>506</v>
      </c>
      <c r="E211" s="41">
        <v>5</v>
      </c>
      <c r="F211" s="42">
        <v>44718</v>
      </c>
      <c r="G211" s="42">
        <v>44719.999305555553</v>
      </c>
      <c r="H211" s="41">
        <v>1.55</v>
      </c>
      <c r="I211" s="42">
        <v>44718.371527777781</v>
      </c>
      <c r="J211" s="42">
        <v>44719.708333333336</v>
      </c>
      <c r="K211" s="41" t="s">
        <v>713</v>
      </c>
      <c r="L211" s="41" t="s">
        <v>79</v>
      </c>
    </row>
    <row r="212" spans="1:12" x14ac:dyDescent="0.3">
      <c r="A212" s="41">
        <v>2021000633</v>
      </c>
      <c r="B212" s="45" t="s">
        <v>963</v>
      </c>
      <c r="C212" s="43" t="s">
        <v>217</v>
      </c>
      <c r="D212" s="43" t="s">
        <v>223</v>
      </c>
      <c r="E212" s="41">
        <v>5</v>
      </c>
      <c r="F212" s="42">
        <v>44718</v>
      </c>
      <c r="G212" s="42">
        <v>44730</v>
      </c>
      <c r="H212" s="41">
        <v>9.9730000000000008</v>
      </c>
      <c r="I212" s="42">
        <v>44720.621527777781</v>
      </c>
      <c r="J212" s="42">
        <v>44730</v>
      </c>
      <c r="K212" s="41" t="s">
        <v>714</v>
      </c>
      <c r="L212" s="41" t="s">
        <v>79</v>
      </c>
    </row>
    <row r="213" spans="1:12" x14ac:dyDescent="0.3">
      <c r="A213" s="41">
        <v>2021000459</v>
      </c>
      <c r="B213" s="45" t="s">
        <v>988</v>
      </c>
      <c r="C213" s="43" t="s">
        <v>107</v>
      </c>
      <c r="D213" s="43" t="s">
        <v>108</v>
      </c>
      <c r="E213" s="41">
        <v>6</v>
      </c>
      <c r="F213" s="42">
        <v>44718</v>
      </c>
      <c r="G213" s="42">
        <v>44730.999305555553</v>
      </c>
      <c r="H213" s="41">
        <v>29.83</v>
      </c>
      <c r="I213" s="42">
        <v>44719.21597222222</v>
      </c>
      <c r="J213" s="42">
        <v>44731.283333333333</v>
      </c>
      <c r="K213" s="41" t="s">
        <v>715</v>
      </c>
      <c r="L213" s="41" t="s">
        <v>79</v>
      </c>
    </row>
    <row r="214" spans="1:12" x14ac:dyDescent="0.3">
      <c r="A214" s="41">
        <v>2021000654</v>
      </c>
      <c r="B214" s="45" t="s">
        <v>952</v>
      </c>
      <c r="C214" s="43" t="s">
        <v>483</v>
      </c>
      <c r="D214" s="43" t="s">
        <v>496</v>
      </c>
      <c r="E214" s="41">
        <v>8</v>
      </c>
      <c r="F214" s="42">
        <v>44718</v>
      </c>
      <c r="G214" s="42">
        <v>44720.999988425923</v>
      </c>
      <c r="H214" s="41">
        <v>11.25</v>
      </c>
      <c r="I214" s="42">
        <v>44718.350694444445</v>
      </c>
      <c r="J214" s="42">
        <v>44720.854166666664</v>
      </c>
      <c r="K214" s="41" t="s">
        <v>716</v>
      </c>
      <c r="L214" s="41" t="s">
        <v>79</v>
      </c>
    </row>
    <row r="215" spans="1:12" x14ac:dyDescent="0.3">
      <c r="A215" s="41">
        <v>2021000658</v>
      </c>
      <c r="B215" s="45" t="s">
        <v>949</v>
      </c>
      <c r="C215" s="43" t="s">
        <v>150</v>
      </c>
      <c r="D215" s="43" t="s">
        <v>151</v>
      </c>
      <c r="E215" s="41">
        <v>5</v>
      </c>
      <c r="F215" s="42">
        <v>44718</v>
      </c>
      <c r="G215" s="42">
        <v>44729.999305555553</v>
      </c>
      <c r="H215" s="41">
        <v>53</v>
      </c>
      <c r="I215" s="42">
        <v>44717.939583333333</v>
      </c>
      <c r="J215" s="42">
        <v>44729.574999999997</v>
      </c>
      <c r="K215" s="41" t="s">
        <v>717</v>
      </c>
      <c r="L215" s="41" t="s">
        <v>79</v>
      </c>
    </row>
    <row r="216" spans="1:12" x14ac:dyDescent="0.3">
      <c r="A216" s="41">
        <v>2021000945</v>
      </c>
      <c r="B216" s="45" t="s">
        <v>967</v>
      </c>
      <c r="C216" s="43" t="s">
        <v>552</v>
      </c>
      <c r="D216" s="43" t="s">
        <v>553</v>
      </c>
      <c r="E216" s="41">
        <v>4</v>
      </c>
      <c r="F216" s="42">
        <v>44718</v>
      </c>
      <c r="G216" s="42">
        <v>44727.999988425923</v>
      </c>
      <c r="H216" s="41">
        <v>13.507999999999999</v>
      </c>
      <c r="I216" s="42">
        <v>44722</v>
      </c>
      <c r="J216" s="42">
        <v>44727.745138888888</v>
      </c>
      <c r="K216" s="41" t="s">
        <v>718</v>
      </c>
      <c r="L216" s="41" t="s">
        <v>79</v>
      </c>
    </row>
    <row r="217" spans="1:12" x14ac:dyDescent="0.3">
      <c r="A217" s="41">
        <v>2021000716</v>
      </c>
      <c r="B217" s="45" t="s">
        <v>967</v>
      </c>
      <c r="C217" s="43" t="s">
        <v>552</v>
      </c>
      <c r="D217" s="43" t="s">
        <v>719</v>
      </c>
      <c r="E217" s="41">
        <v>15</v>
      </c>
      <c r="F217" s="42">
        <v>44718</v>
      </c>
      <c r="G217" s="42">
        <v>44727.999988425923</v>
      </c>
      <c r="H217" s="41">
        <v>13.347</v>
      </c>
      <c r="I217" s="42">
        <v>44722</v>
      </c>
      <c r="J217" s="42">
        <v>44727.745138888888</v>
      </c>
      <c r="K217" s="41" t="s">
        <v>718</v>
      </c>
      <c r="L217" s="41" t="s">
        <v>79</v>
      </c>
    </row>
    <row r="218" spans="1:12" x14ac:dyDescent="0.3">
      <c r="A218" s="41">
        <v>2021000467</v>
      </c>
      <c r="B218" s="45" t="s">
        <v>988</v>
      </c>
      <c r="C218" s="43" t="s">
        <v>107</v>
      </c>
      <c r="D218" s="43" t="s">
        <v>109</v>
      </c>
      <c r="E218" s="41">
        <v>23</v>
      </c>
      <c r="F218" s="42">
        <v>44718</v>
      </c>
      <c r="G218" s="42">
        <v>44730.999305555553</v>
      </c>
      <c r="H218" s="41">
        <v>28.29</v>
      </c>
      <c r="I218" s="42">
        <v>44719.21597222222</v>
      </c>
      <c r="J218" s="42">
        <v>44731.283333333333</v>
      </c>
      <c r="K218" s="41" t="s">
        <v>720</v>
      </c>
      <c r="L218" s="41" t="s">
        <v>79</v>
      </c>
    </row>
    <row r="219" spans="1:12" x14ac:dyDescent="0.3">
      <c r="A219" s="41">
        <v>2021000660</v>
      </c>
      <c r="B219" s="45" t="s">
        <v>948</v>
      </c>
      <c r="C219" s="43" t="s">
        <v>619</v>
      </c>
      <c r="D219" s="43" t="s">
        <v>643</v>
      </c>
      <c r="E219" s="41">
        <v>7</v>
      </c>
      <c r="F219" s="42">
        <v>44718</v>
      </c>
      <c r="G219" s="42">
        <v>44743.999305555553</v>
      </c>
      <c r="H219" s="41">
        <v>27.0808</v>
      </c>
      <c r="I219" s="42">
        <v>44718.005555555559</v>
      </c>
      <c r="J219" s="42">
        <v>44755.772916666669</v>
      </c>
      <c r="K219" s="41" t="s">
        <v>712</v>
      </c>
      <c r="L219" s="41" t="s">
        <v>79</v>
      </c>
    </row>
    <row r="220" spans="1:12" x14ac:dyDescent="0.3">
      <c r="A220" s="41">
        <v>2021000659</v>
      </c>
      <c r="B220" s="45" t="s">
        <v>948</v>
      </c>
      <c r="C220" s="43" t="s">
        <v>262</v>
      </c>
      <c r="D220" s="43" t="s">
        <v>263</v>
      </c>
      <c r="E220" s="41">
        <v>5</v>
      </c>
      <c r="F220" s="42">
        <v>44718</v>
      </c>
      <c r="G220" s="42">
        <v>44740.999305555553</v>
      </c>
      <c r="H220" s="41">
        <v>389.53829999999999</v>
      </c>
      <c r="I220" s="42">
        <v>44718.345833333333</v>
      </c>
      <c r="J220" s="42">
        <v>44736.857638888891</v>
      </c>
      <c r="K220" s="41" t="s">
        <v>711</v>
      </c>
      <c r="L220" s="41" t="s">
        <v>79</v>
      </c>
    </row>
    <row r="221" spans="1:12" x14ac:dyDescent="0.3">
      <c r="A221" s="41">
        <v>2021000576</v>
      </c>
      <c r="B221" s="45" t="s">
        <v>958</v>
      </c>
      <c r="C221" s="43" t="s">
        <v>153</v>
      </c>
      <c r="D221" s="43" t="s">
        <v>513</v>
      </c>
      <c r="E221" s="41">
        <v>11</v>
      </c>
      <c r="F221" s="42">
        <v>44720</v>
      </c>
      <c r="G221" s="42">
        <v>44721.999305555553</v>
      </c>
      <c r="H221" s="41">
        <v>1.6</v>
      </c>
      <c r="I221" s="42">
        <v>44720.342361111114</v>
      </c>
      <c r="J221" s="42">
        <v>44721.689583333333</v>
      </c>
      <c r="K221" s="41" t="s">
        <v>721</v>
      </c>
      <c r="L221" s="41" t="s">
        <v>79</v>
      </c>
    </row>
    <row r="222" spans="1:12" x14ac:dyDescent="0.3">
      <c r="A222" s="41">
        <v>2021000960</v>
      </c>
      <c r="B222" s="45" t="s">
        <v>958</v>
      </c>
      <c r="C222" s="43" t="s">
        <v>153</v>
      </c>
      <c r="D222" s="43" t="s">
        <v>515</v>
      </c>
      <c r="E222" s="41">
        <v>4</v>
      </c>
      <c r="F222" s="42">
        <v>44720</v>
      </c>
      <c r="G222" s="42">
        <v>44721.999305555553</v>
      </c>
      <c r="H222" s="41">
        <v>1.6</v>
      </c>
      <c r="I222" s="42">
        <v>44720.342361111114</v>
      </c>
      <c r="J222" s="42">
        <v>44721.689583333333</v>
      </c>
      <c r="K222" s="41" t="s">
        <v>721</v>
      </c>
      <c r="L222" s="41" t="s">
        <v>79</v>
      </c>
    </row>
    <row r="223" spans="1:12" x14ac:dyDescent="0.3">
      <c r="A223" s="41">
        <v>2021000941</v>
      </c>
      <c r="B223" s="45" t="s">
        <v>956</v>
      </c>
      <c r="C223" s="43" t="s">
        <v>212</v>
      </c>
      <c r="D223" s="43" t="s">
        <v>242</v>
      </c>
      <c r="E223" s="41">
        <v>3</v>
      </c>
      <c r="F223" s="42">
        <v>44722.333333333336</v>
      </c>
      <c r="G223" s="42">
        <v>44728.75</v>
      </c>
      <c r="H223" s="41">
        <v>5.4470000000000001</v>
      </c>
      <c r="I223" s="42">
        <v>44722.342361111114</v>
      </c>
      <c r="J223" s="42">
        <v>44727.634722222225</v>
      </c>
      <c r="K223" s="41" t="s">
        <v>722</v>
      </c>
      <c r="L223" s="41" t="s">
        <v>79</v>
      </c>
    </row>
    <row r="224" spans="1:12" x14ac:dyDescent="0.3">
      <c r="A224" s="41">
        <v>2021000963</v>
      </c>
      <c r="B224" s="45" t="s">
        <v>979</v>
      </c>
      <c r="C224" s="43" t="s">
        <v>85</v>
      </c>
      <c r="D224" s="43" t="s">
        <v>237</v>
      </c>
      <c r="E224" s="41">
        <v>3</v>
      </c>
      <c r="F224" s="42">
        <v>44722.5</v>
      </c>
      <c r="G224" s="42">
        <v>44726.541666666664</v>
      </c>
      <c r="H224" s="41">
        <v>145.41</v>
      </c>
      <c r="I224" s="42">
        <v>44722.51666666667</v>
      </c>
      <c r="J224" s="42">
        <v>44724.818055555559</v>
      </c>
      <c r="K224" s="41" t="s">
        <v>723</v>
      </c>
      <c r="L224" s="41" t="s">
        <v>79</v>
      </c>
    </row>
    <row r="225" spans="1:12" x14ac:dyDescent="0.3">
      <c r="A225" s="41">
        <v>2021000952</v>
      </c>
      <c r="B225" s="45" t="s">
        <v>963</v>
      </c>
      <c r="C225" s="43" t="s">
        <v>221</v>
      </c>
      <c r="D225" s="43" t="s">
        <v>224</v>
      </c>
      <c r="E225" s="41">
        <v>29</v>
      </c>
      <c r="F225" s="42">
        <v>44723</v>
      </c>
      <c r="G225" s="42">
        <v>44731</v>
      </c>
      <c r="H225" s="41">
        <v>1.25</v>
      </c>
      <c r="I225" s="42">
        <v>44723.029861111114</v>
      </c>
      <c r="J225" s="42">
        <v>44731.75</v>
      </c>
      <c r="K225" s="41" t="s">
        <v>724</v>
      </c>
      <c r="L225" s="41" t="s">
        <v>79</v>
      </c>
    </row>
    <row r="226" spans="1:12" x14ac:dyDescent="0.3">
      <c r="A226" s="41">
        <v>2021000958</v>
      </c>
      <c r="B226" s="45" t="s">
        <v>948</v>
      </c>
      <c r="C226" s="43" t="s">
        <v>235</v>
      </c>
      <c r="D226" s="43" t="s">
        <v>267</v>
      </c>
      <c r="E226" s="41">
        <v>2</v>
      </c>
      <c r="F226" s="42">
        <v>44725</v>
      </c>
      <c r="G226" s="42">
        <v>44734.999305555553</v>
      </c>
      <c r="H226" s="41">
        <v>30.866</v>
      </c>
      <c r="I226" s="42">
        <v>44725.348611111112</v>
      </c>
      <c r="J226" s="42">
        <v>44730.645833333336</v>
      </c>
      <c r="K226" s="41" t="s">
        <v>725</v>
      </c>
      <c r="L226" s="41" t="s">
        <v>79</v>
      </c>
    </row>
    <row r="227" spans="1:12" x14ac:dyDescent="0.3">
      <c r="A227" s="41">
        <v>2021000959</v>
      </c>
      <c r="B227" s="45" t="s">
        <v>948</v>
      </c>
      <c r="C227" s="43" t="s">
        <v>276</v>
      </c>
      <c r="D227" s="43" t="s">
        <v>277</v>
      </c>
      <c r="E227" s="41">
        <v>2</v>
      </c>
      <c r="F227" s="42">
        <v>44725</v>
      </c>
      <c r="G227" s="42">
        <v>44727.999305555553</v>
      </c>
      <c r="H227" s="41">
        <v>9</v>
      </c>
      <c r="I227" s="42">
        <v>44725.347916666666</v>
      </c>
      <c r="J227" s="42">
        <v>44727.690972222219</v>
      </c>
      <c r="K227" s="41" t="s">
        <v>726</v>
      </c>
      <c r="L227" s="41" t="s">
        <v>79</v>
      </c>
    </row>
    <row r="228" spans="1:12" x14ac:dyDescent="0.3">
      <c r="A228" s="41">
        <v>2021000175</v>
      </c>
      <c r="B228" s="45" t="s">
        <v>952</v>
      </c>
      <c r="C228" s="43" t="s">
        <v>483</v>
      </c>
      <c r="D228" s="43" t="s">
        <v>484</v>
      </c>
      <c r="E228" s="41">
        <v>17</v>
      </c>
      <c r="F228" s="42">
        <v>44725</v>
      </c>
      <c r="G228" s="42">
        <v>44727.999988425923</v>
      </c>
      <c r="H228" s="41">
        <v>11.25</v>
      </c>
      <c r="I228" s="42">
        <v>44725.384027777778</v>
      </c>
      <c r="J228" s="42">
        <v>44727.654166666667</v>
      </c>
      <c r="K228" s="41" t="s">
        <v>727</v>
      </c>
      <c r="L228" s="41" t="s">
        <v>79</v>
      </c>
    </row>
    <row r="229" spans="1:12" x14ac:dyDescent="0.3">
      <c r="A229" s="41">
        <v>2021000377</v>
      </c>
      <c r="B229" s="45" t="s">
        <v>989</v>
      </c>
      <c r="C229" s="43" t="s">
        <v>728</v>
      </c>
      <c r="D229" s="43" t="s">
        <v>729</v>
      </c>
      <c r="E229" s="41">
        <v>2</v>
      </c>
      <c r="F229" s="42">
        <v>44725</v>
      </c>
      <c r="G229" s="42">
        <v>44747.999988425923</v>
      </c>
      <c r="H229" s="41">
        <v>8.52</v>
      </c>
      <c r="I229" s="42">
        <v>44735.419444444444</v>
      </c>
      <c r="J229" s="42">
        <v>44747.75</v>
      </c>
      <c r="K229" s="41" t="s">
        <v>730</v>
      </c>
      <c r="L229" s="41" t="s">
        <v>79</v>
      </c>
    </row>
    <row r="230" spans="1:12" x14ac:dyDescent="0.3">
      <c r="A230" s="41">
        <v>2021000378</v>
      </c>
      <c r="B230" s="45" t="s">
        <v>989</v>
      </c>
      <c r="C230" s="43" t="s">
        <v>728</v>
      </c>
      <c r="D230" s="43" t="s">
        <v>729</v>
      </c>
      <c r="E230" s="41">
        <v>2</v>
      </c>
      <c r="F230" s="42">
        <v>44725</v>
      </c>
      <c r="G230" s="42">
        <v>44747.999988425923</v>
      </c>
      <c r="H230" s="41">
        <v>8.52</v>
      </c>
      <c r="I230" s="42">
        <v>44735.419444444444</v>
      </c>
      <c r="J230" s="42">
        <v>44747.75</v>
      </c>
      <c r="K230" s="41" t="s">
        <v>730</v>
      </c>
      <c r="L230" s="41" t="s">
        <v>79</v>
      </c>
    </row>
    <row r="231" spans="1:12" x14ac:dyDescent="0.3">
      <c r="A231" s="41">
        <v>2021000923</v>
      </c>
      <c r="B231" s="45" t="s">
        <v>956</v>
      </c>
      <c r="C231" s="43" t="s">
        <v>124</v>
      </c>
      <c r="D231" s="43" t="s">
        <v>247</v>
      </c>
      <c r="E231" s="41">
        <v>8</v>
      </c>
      <c r="F231" s="42">
        <v>44725.333333333336</v>
      </c>
      <c r="G231" s="42">
        <v>44742.708333333336</v>
      </c>
      <c r="H231" s="41">
        <v>1.1388100000000001</v>
      </c>
      <c r="I231" s="42">
        <v>44725.44027777778</v>
      </c>
      <c r="J231" s="42">
        <v>44741.720833333333</v>
      </c>
      <c r="K231" s="47" t="s">
        <v>731</v>
      </c>
      <c r="L231" s="41" t="s">
        <v>79</v>
      </c>
    </row>
    <row r="232" spans="1:12" x14ac:dyDescent="0.3">
      <c r="A232" s="41">
        <v>2021000950</v>
      </c>
      <c r="B232" s="45" t="s">
        <v>956</v>
      </c>
      <c r="C232" s="43" t="s">
        <v>124</v>
      </c>
      <c r="D232" s="43" t="s">
        <v>247</v>
      </c>
      <c r="E232" s="41">
        <v>4</v>
      </c>
      <c r="F232" s="42">
        <v>44725.333333333336</v>
      </c>
      <c r="G232" s="42">
        <v>44742.708333333336</v>
      </c>
      <c r="H232" s="41">
        <v>1.1388100000000001</v>
      </c>
      <c r="I232" s="42">
        <v>44725.44027777778</v>
      </c>
      <c r="J232" s="42">
        <v>44741.720833333333</v>
      </c>
      <c r="K232" s="41" t="s">
        <v>731</v>
      </c>
      <c r="L232" s="41" t="s">
        <v>79</v>
      </c>
    </row>
    <row r="233" spans="1:12" x14ac:dyDescent="0.3">
      <c r="A233" s="41">
        <v>2021000463</v>
      </c>
      <c r="B233" s="45" t="s">
        <v>948</v>
      </c>
      <c r="C233" s="43" t="s">
        <v>732</v>
      </c>
      <c r="D233" s="43" t="s">
        <v>733</v>
      </c>
      <c r="E233" s="41">
        <v>3</v>
      </c>
      <c r="F233" s="42">
        <v>44734</v>
      </c>
      <c r="G233" s="42">
        <v>44738.999988425923</v>
      </c>
      <c r="H233" s="41">
        <v>19.333300000000001</v>
      </c>
      <c r="I233" s="42">
        <v>44734.400694444441</v>
      </c>
      <c r="J233" s="42">
        <v>44738.918749999997</v>
      </c>
      <c r="K233" s="41" t="s">
        <v>734</v>
      </c>
      <c r="L233" s="41" t="s">
        <v>79</v>
      </c>
    </row>
    <row r="234" spans="1:12" x14ac:dyDescent="0.3">
      <c r="A234" s="41">
        <v>2021000466</v>
      </c>
      <c r="B234" s="45" t="s">
        <v>949</v>
      </c>
      <c r="C234" s="43" t="s">
        <v>131</v>
      </c>
      <c r="D234" s="43" t="s">
        <v>132</v>
      </c>
      <c r="E234" s="41">
        <v>18</v>
      </c>
      <c r="F234" s="42">
        <v>44734</v>
      </c>
      <c r="G234" s="42">
        <v>44748.999305555553</v>
      </c>
      <c r="H234" s="41">
        <v>89.2</v>
      </c>
      <c r="I234" s="42">
        <v>44734.324999999997</v>
      </c>
      <c r="J234" s="42">
        <v>44747.793749999997</v>
      </c>
      <c r="K234" s="41" t="s">
        <v>735</v>
      </c>
      <c r="L234" s="41" t="s">
        <v>79</v>
      </c>
    </row>
    <row r="235" spans="1:12" x14ac:dyDescent="0.3">
      <c r="A235" s="41">
        <v>2021000444</v>
      </c>
      <c r="B235" s="45" t="s">
        <v>949</v>
      </c>
      <c r="C235" s="43" t="s">
        <v>131</v>
      </c>
      <c r="D235" s="43" t="s">
        <v>132</v>
      </c>
      <c r="E235" s="41">
        <v>31</v>
      </c>
      <c r="F235" s="42">
        <v>44734</v>
      </c>
      <c r="G235" s="42">
        <v>44748.999305555553</v>
      </c>
      <c r="H235" s="41">
        <v>89.2</v>
      </c>
      <c r="I235" s="42">
        <v>44734.324999999997</v>
      </c>
      <c r="J235" s="42">
        <v>44747.793749999997</v>
      </c>
      <c r="K235" s="41" t="s">
        <v>735</v>
      </c>
      <c r="L235" s="41" t="s">
        <v>79</v>
      </c>
    </row>
    <row r="236" spans="1:12" x14ac:dyDescent="0.3">
      <c r="A236" s="41">
        <v>2021000953</v>
      </c>
      <c r="B236" s="45" t="s">
        <v>949</v>
      </c>
      <c r="C236" s="43" t="s">
        <v>210</v>
      </c>
      <c r="D236" s="43" t="s">
        <v>238</v>
      </c>
      <c r="E236" s="41">
        <v>12</v>
      </c>
      <c r="F236" s="42">
        <v>44735</v>
      </c>
      <c r="G236" s="42">
        <v>44757.999305555553</v>
      </c>
      <c r="H236" s="41">
        <v>47.5</v>
      </c>
      <c r="I236" s="42">
        <v>44735.395833333336</v>
      </c>
      <c r="J236" s="42">
        <v>44757.866666666669</v>
      </c>
      <c r="K236" s="41" t="s">
        <v>736</v>
      </c>
      <c r="L236" s="41" t="s">
        <v>79</v>
      </c>
    </row>
    <row r="237" spans="1:12" x14ac:dyDescent="0.3">
      <c r="A237" s="41">
        <v>2021000462</v>
      </c>
      <c r="B237" s="45" t="s">
        <v>949</v>
      </c>
      <c r="C237" s="43" t="s">
        <v>210</v>
      </c>
      <c r="D237" s="43" t="s">
        <v>238</v>
      </c>
      <c r="E237" s="41">
        <v>23</v>
      </c>
      <c r="F237" s="42">
        <v>44735</v>
      </c>
      <c r="G237" s="42">
        <v>44757.999305555553</v>
      </c>
      <c r="H237" s="41">
        <v>47.5</v>
      </c>
      <c r="I237" s="42">
        <v>44735.395833333336</v>
      </c>
      <c r="J237" s="42">
        <v>44757.866666666669</v>
      </c>
      <c r="K237" s="41" t="s">
        <v>736</v>
      </c>
      <c r="L237" s="41" t="s">
        <v>79</v>
      </c>
    </row>
    <row r="238" spans="1:12" x14ac:dyDescent="0.3">
      <c r="A238" s="41">
        <v>2021000970</v>
      </c>
      <c r="B238" s="45" t="s">
        <v>949</v>
      </c>
      <c r="C238" s="43" t="s">
        <v>203</v>
      </c>
      <c r="D238" s="43" t="s">
        <v>204</v>
      </c>
      <c r="E238" s="41">
        <v>3</v>
      </c>
      <c r="F238" s="42">
        <v>44740</v>
      </c>
      <c r="G238" s="42">
        <v>44751.999305555553</v>
      </c>
      <c r="H238" s="41">
        <v>29.2</v>
      </c>
      <c r="I238" s="42">
        <v>44739.940972222219</v>
      </c>
      <c r="J238" s="42">
        <v>44750.727777777778</v>
      </c>
      <c r="K238" s="41" t="s">
        <v>737</v>
      </c>
      <c r="L238" s="41" t="s">
        <v>79</v>
      </c>
    </row>
    <row r="239" spans="1:12" x14ac:dyDescent="0.3">
      <c r="A239" s="41">
        <v>2021000582</v>
      </c>
      <c r="B239" s="45" t="s">
        <v>981</v>
      </c>
      <c r="C239" s="43" t="s">
        <v>77</v>
      </c>
      <c r="D239" s="43" t="s">
        <v>78</v>
      </c>
      <c r="E239" s="41">
        <v>19</v>
      </c>
      <c r="F239" s="42">
        <v>44740</v>
      </c>
      <c r="G239" s="42">
        <v>44750</v>
      </c>
      <c r="H239" s="41">
        <v>24.3</v>
      </c>
      <c r="I239" s="42">
        <v>44740.354166666664</v>
      </c>
      <c r="J239" s="42">
        <v>44750.506249999999</v>
      </c>
      <c r="K239" s="41" t="s">
        <v>738</v>
      </c>
      <c r="L239" s="41" t="s">
        <v>79</v>
      </c>
    </row>
    <row r="240" spans="1:12" x14ac:dyDescent="0.3">
      <c r="A240" s="41">
        <v>2021000972</v>
      </c>
      <c r="B240" s="45" t="s">
        <v>981</v>
      </c>
      <c r="C240" s="43" t="s">
        <v>77</v>
      </c>
      <c r="D240" s="43" t="s">
        <v>78</v>
      </c>
      <c r="E240" s="41">
        <v>2</v>
      </c>
      <c r="F240" s="42">
        <v>44740</v>
      </c>
      <c r="G240" s="42">
        <v>44750</v>
      </c>
      <c r="H240" s="41">
        <v>24.3</v>
      </c>
      <c r="I240" s="42">
        <v>44740.354166666664</v>
      </c>
      <c r="J240" s="42">
        <v>44750.506249999999</v>
      </c>
      <c r="K240" s="41" t="s">
        <v>738</v>
      </c>
      <c r="L240" s="41" t="s">
        <v>79</v>
      </c>
    </row>
    <row r="241" spans="1:12" x14ac:dyDescent="0.3">
      <c r="A241" s="41">
        <v>2021000981</v>
      </c>
      <c r="B241" s="45" t="s">
        <v>949</v>
      </c>
      <c r="C241" s="43" t="s">
        <v>203</v>
      </c>
      <c r="D241" s="43" t="s">
        <v>204</v>
      </c>
      <c r="E241" s="41">
        <v>21</v>
      </c>
      <c r="F241" s="42">
        <v>44740</v>
      </c>
      <c r="G241" s="42">
        <v>44751.999305555553</v>
      </c>
      <c r="H241" s="41">
        <v>29.2</v>
      </c>
      <c r="I241" s="42">
        <v>44739.940972222219</v>
      </c>
      <c r="J241" s="42">
        <v>44750.727777777778</v>
      </c>
      <c r="K241" s="41" t="s">
        <v>737</v>
      </c>
      <c r="L241" s="41" t="s">
        <v>79</v>
      </c>
    </row>
    <row r="242" spans="1:12" x14ac:dyDescent="0.3">
      <c r="A242" s="41">
        <v>2021000594</v>
      </c>
      <c r="B242" s="45" t="s">
        <v>948</v>
      </c>
      <c r="C242" s="43" t="s">
        <v>739</v>
      </c>
      <c r="D242" s="43" t="s">
        <v>740</v>
      </c>
      <c r="E242" s="41">
        <v>14</v>
      </c>
      <c r="F242" s="42">
        <v>44743</v>
      </c>
      <c r="G242" s="42">
        <v>44745.999988425923</v>
      </c>
      <c r="H242" s="41">
        <v>259.44799999999998</v>
      </c>
      <c r="I242" s="42">
        <v>44742.984722222223</v>
      </c>
      <c r="J242" s="42">
        <v>44745.958333333336</v>
      </c>
      <c r="K242" s="41" t="s">
        <v>741</v>
      </c>
      <c r="L242" s="41" t="s">
        <v>79</v>
      </c>
    </row>
    <row r="243" spans="1:12" x14ac:dyDescent="0.3">
      <c r="A243" s="41">
        <v>2021000938</v>
      </c>
      <c r="B243" s="45" t="s">
        <v>948</v>
      </c>
      <c r="C243" s="43" t="s">
        <v>739</v>
      </c>
      <c r="D243" s="43" t="s">
        <v>742</v>
      </c>
      <c r="E243" s="41">
        <v>8</v>
      </c>
      <c r="F243" s="42">
        <v>44743</v>
      </c>
      <c r="G243" s="42">
        <v>44745.999988425923</v>
      </c>
      <c r="H243" s="41">
        <v>128.29300000000001</v>
      </c>
      <c r="I243" s="42">
        <v>44742.984722222223</v>
      </c>
      <c r="J243" s="42">
        <v>44745.958333333336</v>
      </c>
      <c r="K243" s="41" t="s">
        <v>741</v>
      </c>
      <c r="L243" s="41" t="s">
        <v>79</v>
      </c>
    </row>
    <row r="244" spans="1:12" x14ac:dyDescent="0.3">
      <c r="A244" s="41">
        <v>2021000932</v>
      </c>
      <c r="B244" s="45" t="s">
        <v>989</v>
      </c>
      <c r="C244" s="43" t="s">
        <v>728</v>
      </c>
      <c r="D244" s="43" t="s">
        <v>743</v>
      </c>
      <c r="E244" s="41">
        <v>9</v>
      </c>
      <c r="F244" s="42">
        <v>44743</v>
      </c>
      <c r="G244" s="42">
        <v>44760.999988425923</v>
      </c>
      <c r="H244" s="41">
        <v>8.52</v>
      </c>
      <c r="I244" s="42">
        <v>44743.400694444441</v>
      </c>
      <c r="J244" s="42">
        <v>44756.781944444447</v>
      </c>
      <c r="K244" s="41" t="s">
        <v>744</v>
      </c>
      <c r="L244" s="41" t="s">
        <v>79</v>
      </c>
    </row>
    <row r="245" spans="1:12" x14ac:dyDescent="0.3">
      <c r="A245" s="41">
        <v>2021000982</v>
      </c>
      <c r="B245" s="45" t="s">
        <v>948</v>
      </c>
      <c r="C245" s="43" t="s">
        <v>739</v>
      </c>
      <c r="D245" s="43" t="s">
        <v>740</v>
      </c>
      <c r="E245" s="41">
        <v>5</v>
      </c>
      <c r="F245" s="42">
        <v>44743</v>
      </c>
      <c r="G245" s="42">
        <v>44745.999988425923</v>
      </c>
      <c r="H245" s="41">
        <v>259.44799999999998</v>
      </c>
      <c r="I245" s="42">
        <v>44742.984722222223</v>
      </c>
      <c r="J245" s="42">
        <v>44745.958333333336</v>
      </c>
      <c r="K245" s="41" t="s">
        <v>741</v>
      </c>
      <c r="L245" s="41" t="s">
        <v>79</v>
      </c>
    </row>
    <row r="246" spans="1:12" x14ac:dyDescent="0.3">
      <c r="A246" s="41">
        <v>2021000468</v>
      </c>
      <c r="B246" s="45" t="s">
        <v>948</v>
      </c>
      <c r="C246" s="43" t="s">
        <v>739</v>
      </c>
      <c r="D246" s="43" t="s">
        <v>742</v>
      </c>
      <c r="E246" s="41">
        <v>12</v>
      </c>
      <c r="F246" s="42">
        <v>44743</v>
      </c>
      <c r="G246" s="42">
        <v>44745.999988425923</v>
      </c>
      <c r="H246" s="41">
        <v>128.29300000000001</v>
      </c>
      <c r="I246" s="42">
        <v>44742.984722222223</v>
      </c>
      <c r="J246" s="42">
        <v>44745.958333333336</v>
      </c>
      <c r="K246" s="41" t="s">
        <v>741</v>
      </c>
      <c r="L246" s="41" t="s">
        <v>79</v>
      </c>
    </row>
    <row r="247" spans="1:12" x14ac:dyDescent="0.3">
      <c r="A247" s="41">
        <v>2021000648</v>
      </c>
      <c r="B247" s="45" t="s">
        <v>989</v>
      </c>
      <c r="C247" s="43" t="s">
        <v>728</v>
      </c>
      <c r="D247" s="43" t="s">
        <v>743</v>
      </c>
      <c r="E247" s="41">
        <v>6</v>
      </c>
      <c r="F247" s="42">
        <v>44743</v>
      </c>
      <c r="G247" s="42">
        <v>44760.999988425923</v>
      </c>
      <c r="H247" s="41">
        <v>8.52</v>
      </c>
      <c r="I247" s="42">
        <v>44743.400694444441</v>
      </c>
      <c r="J247" s="42">
        <v>44756.781944444447</v>
      </c>
      <c r="K247" s="41" t="s">
        <v>744</v>
      </c>
      <c r="L247" s="41" t="s">
        <v>79</v>
      </c>
    </row>
    <row r="248" spans="1:12" x14ac:dyDescent="0.3">
      <c r="A248" s="41">
        <v>2021000975</v>
      </c>
      <c r="B248" s="45" t="s">
        <v>990</v>
      </c>
      <c r="C248" s="43" t="s">
        <v>745</v>
      </c>
      <c r="D248" s="43" t="s">
        <v>746</v>
      </c>
      <c r="E248" s="41">
        <v>14</v>
      </c>
      <c r="F248" s="42">
        <v>44746</v>
      </c>
      <c r="G248" s="42">
        <v>44760.999988425923</v>
      </c>
      <c r="H248" s="41" t="s">
        <v>1012</v>
      </c>
      <c r="I248" s="42">
        <v>44746.251388888886</v>
      </c>
      <c r="J248" s="42">
        <v>44759.945833333331</v>
      </c>
      <c r="K248" s="41" t="s">
        <v>747</v>
      </c>
      <c r="L248" s="41" t="s">
        <v>79</v>
      </c>
    </row>
    <row r="249" spans="1:12" x14ac:dyDescent="0.3">
      <c r="A249" s="41">
        <v>2021000933</v>
      </c>
      <c r="B249" s="45" t="s">
        <v>948</v>
      </c>
      <c r="C249" s="43" t="s">
        <v>126</v>
      </c>
      <c r="D249" s="43" t="s">
        <v>154</v>
      </c>
      <c r="E249" s="41">
        <v>9</v>
      </c>
      <c r="F249" s="42">
        <v>44746</v>
      </c>
      <c r="G249" s="42">
        <v>44748.999988425923</v>
      </c>
      <c r="H249" s="41">
        <v>129</v>
      </c>
      <c r="I249" s="42">
        <v>44746.586111111108</v>
      </c>
      <c r="J249" s="42">
        <v>44747.986111111109</v>
      </c>
      <c r="K249" s="41" t="s">
        <v>748</v>
      </c>
      <c r="L249" s="41" t="s">
        <v>79</v>
      </c>
    </row>
    <row r="250" spans="1:12" x14ac:dyDescent="0.3">
      <c r="A250" s="41">
        <v>2021000192</v>
      </c>
      <c r="B250" s="45" t="s">
        <v>986</v>
      </c>
      <c r="C250" s="43" t="s">
        <v>181</v>
      </c>
      <c r="D250" s="43" t="s">
        <v>207</v>
      </c>
      <c r="E250" s="41">
        <v>10</v>
      </c>
      <c r="F250" s="42">
        <v>44746.000694444447</v>
      </c>
      <c r="G250" s="42">
        <v>44756.999305555553</v>
      </c>
      <c r="H250" s="41">
        <v>9.5</v>
      </c>
      <c r="I250" s="42">
        <v>44746</v>
      </c>
      <c r="J250" s="42">
        <v>44760.993055555555</v>
      </c>
      <c r="K250" s="41" t="s">
        <v>749</v>
      </c>
      <c r="L250" s="41" t="s">
        <v>79</v>
      </c>
    </row>
    <row r="251" spans="1:12" x14ac:dyDescent="0.3">
      <c r="A251" s="41">
        <v>2021000987</v>
      </c>
      <c r="B251" s="45" t="s">
        <v>948</v>
      </c>
      <c r="C251" s="43" t="s">
        <v>262</v>
      </c>
      <c r="D251" s="43" t="s">
        <v>273</v>
      </c>
      <c r="E251" s="41">
        <v>7</v>
      </c>
      <c r="F251" s="42">
        <v>44747</v>
      </c>
      <c r="G251" s="42">
        <v>44765.999988425923</v>
      </c>
      <c r="H251" s="41">
        <v>390.9468</v>
      </c>
      <c r="I251" s="42">
        <v>44747.273611111108</v>
      </c>
      <c r="J251" s="42">
        <v>44765.865277777775</v>
      </c>
      <c r="K251" s="41" t="s">
        <v>750</v>
      </c>
      <c r="L251" s="41" t="s">
        <v>79</v>
      </c>
    </row>
    <row r="252" spans="1:12" x14ac:dyDescent="0.3">
      <c r="A252" s="41">
        <v>2021000598</v>
      </c>
      <c r="B252" s="45" t="s">
        <v>948</v>
      </c>
      <c r="C252" s="43" t="s">
        <v>535</v>
      </c>
      <c r="D252" s="43" t="s">
        <v>751</v>
      </c>
      <c r="E252" s="41">
        <v>62</v>
      </c>
      <c r="F252" s="42">
        <v>44748</v>
      </c>
      <c r="G252" s="42">
        <v>44750.999988425923</v>
      </c>
      <c r="H252" s="41">
        <v>135.30000000000001</v>
      </c>
      <c r="I252" s="42">
        <v>44748.006944444445</v>
      </c>
      <c r="J252" s="42">
        <v>44750.895833333336</v>
      </c>
      <c r="K252" s="41" t="s">
        <v>752</v>
      </c>
      <c r="L252" s="41" t="s">
        <v>79</v>
      </c>
    </row>
    <row r="253" spans="1:12" x14ac:dyDescent="0.3">
      <c r="A253" s="41">
        <v>2021000188</v>
      </c>
      <c r="B253" s="45" t="s">
        <v>982</v>
      </c>
      <c r="C253" s="43" t="s">
        <v>130</v>
      </c>
      <c r="D253" s="43" t="s">
        <v>687</v>
      </c>
      <c r="E253" s="41">
        <v>18</v>
      </c>
      <c r="F253" s="42">
        <v>44750</v>
      </c>
      <c r="G253" s="42">
        <v>44890.999988425923</v>
      </c>
      <c r="H253" s="41">
        <v>1.175</v>
      </c>
      <c r="I253" s="42">
        <v>44750.583333333336</v>
      </c>
      <c r="J253" s="42">
        <v>44890.642361111109</v>
      </c>
      <c r="K253" s="41" t="s">
        <v>753</v>
      </c>
      <c r="L253" s="41" t="s">
        <v>79</v>
      </c>
    </row>
    <row r="254" spans="1:12" x14ac:dyDescent="0.3">
      <c r="A254" s="41">
        <v>2021000991</v>
      </c>
      <c r="B254" s="45" t="s">
        <v>949</v>
      </c>
      <c r="C254" s="43" t="s">
        <v>122</v>
      </c>
      <c r="D254" s="43" t="s">
        <v>123</v>
      </c>
      <c r="E254" s="41">
        <v>6</v>
      </c>
      <c r="F254" s="42">
        <v>44753</v>
      </c>
      <c r="G254" s="42">
        <v>44764.999305555553</v>
      </c>
      <c r="H254" s="41">
        <v>35.4</v>
      </c>
      <c r="I254" s="42">
        <v>44753.311111111114</v>
      </c>
      <c r="J254" s="42">
        <v>44764.771527777775</v>
      </c>
      <c r="K254" s="41" t="s">
        <v>754</v>
      </c>
      <c r="L254" s="41" t="s">
        <v>79</v>
      </c>
    </row>
    <row r="255" spans="1:12" x14ac:dyDescent="0.3">
      <c r="A255" s="41">
        <v>2021000661</v>
      </c>
      <c r="B255" s="45" t="s">
        <v>948</v>
      </c>
      <c r="C255" s="43" t="s">
        <v>311</v>
      </c>
      <c r="D255" s="43" t="s">
        <v>316</v>
      </c>
      <c r="E255" s="41">
        <v>10</v>
      </c>
      <c r="F255" s="42">
        <v>44754</v>
      </c>
      <c r="G255" s="42">
        <v>44763.999305555553</v>
      </c>
      <c r="H255" s="41">
        <v>112.5</v>
      </c>
      <c r="I255" s="42">
        <v>44754.659722222219</v>
      </c>
      <c r="J255" s="42">
        <v>44885.045138888891</v>
      </c>
      <c r="K255" s="41" t="s">
        <v>755</v>
      </c>
      <c r="L255" s="41" t="s">
        <v>79</v>
      </c>
    </row>
    <row r="256" spans="1:12" x14ac:dyDescent="0.3">
      <c r="A256" s="41">
        <v>2021000995</v>
      </c>
      <c r="B256" s="45" t="s">
        <v>949</v>
      </c>
      <c r="C256" s="43" t="s">
        <v>92</v>
      </c>
      <c r="D256" s="43" t="s">
        <v>93</v>
      </c>
      <c r="E256" s="41">
        <v>10</v>
      </c>
      <c r="F256" s="42">
        <v>44757</v>
      </c>
      <c r="G256" s="42">
        <v>44834.999305555553</v>
      </c>
      <c r="H256" s="41">
        <v>217.65</v>
      </c>
      <c r="I256" s="42">
        <v>44768</v>
      </c>
      <c r="J256" s="42">
        <v>44833.684027777781</v>
      </c>
      <c r="K256" s="41" t="s">
        <v>756</v>
      </c>
      <c r="L256" s="41" t="s">
        <v>79</v>
      </c>
    </row>
    <row r="257" spans="1:12" x14ac:dyDescent="0.3">
      <c r="A257" s="41">
        <v>2021000939</v>
      </c>
      <c r="B257" s="45" t="s">
        <v>949</v>
      </c>
      <c r="C257" s="43" t="s">
        <v>92</v>
      </c>
      <c r="D257" s="43" t="s">
        <v>540</v>
      </c>
      <c r="E257" s="41">
        <v>18</v>
      </c>
      <c r="F257" s="42">
        <v>44757</v>
      </c>
      <c r="G257" s="42">
        <v>44834.999305555553</v>
      </c>
      <c r="H257" s="41">
        <v>117.72</v>
      </c>
      <c r="I257" s="42">
        <v>44768</v>
      </c>
      <c r="J257" s="42">
        <v>44833.684027777781</v>
      </c>
      <c r="K257" s="41" t="s">
        <v>756</v>
      </c>
      <c r="L257" s="41" t="s">
        <v>79</v>
      </c>
    </row>
    <row r="258" spans="1:12" x14ac:dyDescent="0.3">
      <c r="A258" s="41">
        <v>2021000918</v>
      </c>
      <c r="B258" s="45" t="s">
        <v>991</v>
      </c>
      <c r="C258" s="43" t="s">
        <v>351</v>
      </c>
      <c r="D258" s="43" t="s">
        <v>352</v>
      </c>
      <c r="E258" s="41">
        <v>15</v>
      </c>
      <c r="F258" s="42">
        <v>44759</v>
      </c>
      <c r="G258" s="42">
        <v>44788.999988425923</v>
      </c>
      <c r="H258" s="41">
        <v>176.6</v>
      </c>
      <c r="I258" s="42">
        <v>44759</v>
      </c>
      <c r="J258" s="42">
        <v>44788.661805555559</v>
      </c>
      <c r="K258" s="41" t="s">
        <v>757</v>
      </c>
      <c r="L258" s="41" t="s">
        <v>79</v>
      </c>
    </row>
    <row r="259" spans="1:12" x14ac:dyDescent="0.3">
      <c r="A259" s="41">
        <v>2021000717</v>
      </c>
      <c r="B259" s="45" t="s">
        <v>971</v>
      </c>
      <c r="C259" s="43" t="s">
        <v>118</v>
      </c>
      <c r="D259" s="43" t="s">
        <v>323</v>
      </c>
      <c r="E259" s="41">
        <v>14</v>
      </c>
      <c r="F259" s="42">
        <v>44760</v>
      </c>
      <c r="G259" s="42">
        <v>44780</v>
      </c>
      <c r="H259" s="41">
        <v>140.59399999999999</v>
      </c>
      <c r="I259" s="42">
        <v>44760.070138888892</v>
      </c>
      <c r="J259" s="42">
        <v>44781.040277777778</v>
      </c>
      <c r="K259" s="41" t="s">
        <v>758</v>
      </c>
      <c r="L259" s="41" t="s">
        <v>79</v>
      </c>
    </row>
    <row r="260" spans="1:12" x14ac:dyDescent="0.3">
      <c r="A260" s="41">
        <v>2021000532</v>
      </c>
      <c r="B260" s="45" t="s">
        <v>949</v>
      </c>
      <c r="C260" s="43" t="s">
        <v>279</v>
      </c>
      <c r="D260" s="43" t="s">
        <v>280</v>
      </c>
      <c r="E260" s="41">
        <v>57</v>
      </c>
      <c r="F260" s="42">
        <v>44760</v>
      </c>
      <c r="G260" s="42">
        <v>44779.999305555553</v>
      </c>
      <c r="H260" s="41">
        <v>9.6999999999999993</v>
      </c>
      <c r="I260" s="42">
        <v>44760.350694444445</v>
      </c>
      <c r="J260" s="42">
        <v>44778.70208333333</v>
      </c>
      <c r="K260" s="41" t="s">
        <v>759</v>
      </c>
      <c r="L260" s="41" t="s">
        <v>79</v>
      </c>
    </row>
    <row r="261" spans="1:12" x14ac:dyDescent="0.3">
      <c r="A261" s="41">
        <v>2021000465</v>
      </c>
      <c r="B261" s="45" t="s">
        <v>987</v>
      </c>
      <c r="C261" s="43" t="s">
        <v>167</v>
      </c>
      <c r="D261" s="43" t="s">
        <v>168</v>
      </c>
      <c r="E261" s="41">
        <v>11</v>
      </c>
      <c r="F261" s="42">
        <v>44764</v>
      </c>
      <c r="G261" s="42">
        <v>44765.999988425923</v>
      </c>
      <c r="H261" s="41">
        <v>81.599999999999994</v>
      </c>
      <c r="I261" s="42">
        <v>44764.013888888891</v>
      </c>
      <c r="J261" s="42">
        <v>44765.301388888889</v>
      </c>
      <c r="K261" s="41" t="s">
        <v>760</v>
      </c>
      <c r="L261" s="41" t="s">
        <v>79</v>
      </c>
    </row>
    <row r="262" spans="1:12" x14ac:dyDescent="0.3">
      <c r="A262" s="41">
        <v>2021000973</v>
      </c>
      <c r="B262" s="45" t="s">
        <v>992</v>
      </c>
      <c r="C262" s="43" t="s">
        <v>298</v>
      </c>
      <c r="D262" s="43" t="s">
        <v>761</v>
      </c>
      <c r="E262" s="41">
        <v>14</v>
      </c>
      <c r="F262" s="42">
        <v>44765</v>
      </c>
      <c r="G262" s="42">
        <v>44832.999988425923</v>
      </c>
      <c r="H262" s="41">
        <v>1.8029999999999999</v>
      </c>
      <c r="I262" s="42">
        <v>44800.999305555553</v>
      </c>
      <c r="J262" s="42">
        <v>44805.583333333336</v>
      </c>
      <c r="K262" s="41" t="s">
        <v>762</v>
      </c>
      <c r="L262" s="41" t="s">
        <v>79</v>
      </c>
    </row>
    <row r="263" spans="1:12" x14ac:dyDescent="0.3">
      <c r="A263" s="41">
        <v>2021000206</v>
      </c>
      <c r="B263" s="45" t="s">
        <v>993</v>
      </c>
      <c r="C263" s="43" t="s">
        <v>317</v>
      </c>
      <c r="D263" s="43" t="s">
        <v>318</v>
      </c>
      <c r="E263" s="41">
        <v>10</v>
      </c>
      <c r="F263" s="42">
        <v>44765</v>
      </c>
      <c r="G263" s="42">
        <v>44776.999988425923</v>
      </c>
      <c r="H263" s="41">
        <v>52.93</v>
      </c>
      <c r="I263" s="42">
        <v>44764.93472222222</v>
      </c>
      <c r="J263" s="42">
        <v>44778.704861111109</v>
      </c>
      <c r="K263" s="41" t="s">
        <v>763</v>
      </c>
      <c r="L263" s="41" t="s">
        <v>79</v>
      </c>
    </row>
    <row r="264" spans="1:12" x14ac:dyDescent="0.3">
      <c r="A264" s="41">
        <v>2021001022</v>
      </c>
      <c r="B264" s="45" t="s">
        <v>994</v>
      </c>
      <c r="C264" s="43" t="s">
        <v>260</v>
      </c>
      <c r="D264" s="43" t="s">
        <v>764</v>
      </c>
      <c r="E264" s="41">
        <v>2</v>
      </c>
      <c r="F264" s="42">
        <v>44765</v>
      </c>
      <c r="G264" s="42">
        <v>44795.999988425923</v>
      </c>
      <c r="H264" s="41">
        <v>2.5</v>
      </c>
      <c r="I264" s="42">
        <v>44764.981944444444</v>
      </c>
      <c r="J264" s="42">
        <v>44806.729166666664</v>
      </c>
      <c r="K264" s="41" t="s">
        <v>765</v>
      </c>
      <c r="L264" s="41" t="s">
        <v>79</v>
      </c>
    </row>
    <row r="265" spans="1:12" x14ac:dyDescent="0.3">
      <c r="A265" s="41">
        <v>2021001003</v>
      </c>
      <c r="B265" s="45" t="s">
        <v>994</v>
      </c>
      <c r="C265" s="43" t="s">
        <v>260</v>
      </c>
      <c r="D265" s="43" t="s">
        <v>766</v>
      </c>
      <c r="E265" s="41">
        <v>2</v>
      </c>
      <c r="F265" s="42">
        <v>44765</v>
      </c>
      <c r="G265" s="42">
        <v>44795.999988425923</v>
      </c>
      <c r="H265" s="41">
        <v>2.5</v>
      </c>
      <c r="I265" s="42">
        <v>44764.981944444444</v>
      </c>
      <c r="J265" s="42">
        <v>44806.729166666664</v>
      </c>
      <c r="K265" s="41" t="s">
        <v>765</v>
      </c>
      <c r="L265" s="41" t="s">
        <v>79</v>
      </c>
    </row>
    <row r="266" spans="1:12" x14ac:dyDescent="0.3">
      <c r="A266" s="41">
        <v>2021000180</v>
      </c>
      <c r="B266" s="45" t="s">
        <v>994</v>
      </c>
      <c r="C266" s="43" t="s">
        <v>260</v>
      </c>
      <c r="D266" s="43" t="s">
        <v>767</v>
      </c>
      <c r="E266" s="41">
        <v>7</v>
      </c>
      <c r="F266" s="42">
        <v>44765</v>
      </c>
      <c r="G266" s="42">
        <v>44795.999988425923</v>
      </c>
      <c r="H266" s="41">
        <v>2.5</v>
      </c>
      <c r="I266" s="42">
        <v>44764.981944444444</v>
      </c>
      <c r="J266" s="42">
        <v>44806.729166666664</v>
      </c>
      <c r="K266" s="41" t="s">
        <v>765</v>
      </c>
      <c r="L266" s="41" t="s">
        <v>79</v>
      </c>
    </row>
    <row r="267" spans="1:12" x14ac:dyDescent="0.3">
      <c r="A267" s="41">
        <v>2021000675</v>
      </c>
      <c r="B267" s="45" t="s">
        <v>994</v>
      </c>
      <c r="C267" s="43" t="s">
        <v>260</v>
      </c>
      <c r="D267" s="43" t="s">
        <v>768</v>
      </c>
      <c r="E267" s="41">
        <v>12</v>
      </c>
      <c r="F267" s="42">
        <v>44765</v>
      </c>
      <c r="G267" s="42">
        <v>44795.999988425923</v>
      </c>
      <c r="H267" s="41">
        <v>2.5</v>
      </c>
      <c r="I267" s="42">
        <v>44764.981944444444</v>
      </c>
      <c r="J267" s="42">
        <v>44806.729166666664</v>
      </c>
      <c r="K267" s="41" t="s">
        <v>765</v>
      </c>
      <c r="L267" s="41" t="s">
        <v>79</v>
      </c>
    </row>
    <row r="268" spans="1:12" x14ac:dyDescent="0.3">
      <c r="A268" s="41">
        <v>2021000469</v>
      </c>
      <c r="B268" s="45" t="s">
        <v>992</v>
      </c>
      <c r="C268" s="43" t="s">
        <v>298</v>
      </c>
      <c r="D268" s="43" t="s">
        <v>769</v>
      </c>
      <c r="E268" s="41">
        <v>2</v>
      </c>
      <c r="F268" s="42">
        <v>44765</v>
      </c>
      <c r="G268" s="42">
        <v>44811.958321759259</v>
      </c>
      <c r="H268" s="41">
        <v>1.8029999999999999</v>
      </c>
      <c r="I268" s="42">
        <v>44764.993055555555</v>
      </c>
      <c r="J268" s="42">
        <v>44817.756944444445</v>
      </c>
      <c r="K268" s="41" t="s">
        <v>770</v>
      </c>
      <c r="L268" s="41" t="s">
        <v>79</v>
      </c>
    </row>
    <row r="269" spans="1:12" x14ac:dyDescent="0.3">
      <c r="A269" s="41">
        <v>2021000224</v>
      </c>
      <c r="B269" s="45" t="s">
        <v>994</v>
      </c>
      <c r="C269" s="43" t="s">
        <v>260</v>
      </c>
      <c r="D269" s="43" t="s">
        <v>764</v>
      </c>
      <c r="E269" s="41">
        <v>17</v>
      </c>
      <c r="F269" s="42">
        <v>44767</v>
      </c>
      <c r="G269" s="42">
        <v>44813.957638888889</v>
      </c>
      <c r="H269" s="41">
        <v>2.5</v>
      </c>
      <c r="I269" s="42">
        <v>44767</v>
      </c>
      <c r="J269" s="42">
        <v>44809.939583333333</v>
      </c>
      <c r="K269" s="41" t="s">
        <v>771</v>
      </c>
      <c r="L269" s="41" t="s">
        <v>79</v>
      </c>
    </row>
    <row r="270" spans="1:12" x14ac:dyDescent="0.3">
      <c r="A270" s="41">
        <v>2021001004</v>
      </c>
      <c r="B270" s="45" t="s">
        <v>994</v>
      </c>
      <c r="C270" s="43" t="s">
        <v>260</v>
      </c>
      <c r="D270" s="43" t="s">
        <v>766</v>
      </c>
      <c r="E270" s="41">
        <v>2</v>
      </c>
      <c r="F270" s="42">
        <v>44767</v>
      </c>
      <c r="G270" s="42">
        <v>44813.957638888889</v>
      </c>
      <c r="H270" s="41">
        <v>2.5</v>
      </c>
      <c r="I270" s="42">
        <v>44767</v>
      </c>
      <c r="J270" s="42">
        <v>44809.939583333333</v>
      </c>
      <c r="K270" s="41" t="s">
        <v>772</v>
      </c>
      <c r="L270" s="41" t="s">
        <v>79</v>
      </c>
    </row>
    <row r="271" spans="1:12" x14ac:dyDescent="0.3">
      <c r="A271" s="41">
        <v>2021000957</v>
      </c>
      <c r="B271" s="45" t="s">
        <v>971</v>
      </c>
      <c r="C271" s="43" t="s">
        <v>300</v>
      </c>
      <c r="D271" s="43" t="s">
        <v>301</v>
      </c>
      <c r="E271" s="41">
        <v>10</v>
      </c>
      <c r="F271" s="42">
        <v>44767</v>
      </c>
      <c r="G271" s="42">
        <v>44782</v>
      </c>
      <c r="H271" s="41">
        <v>89</v>
      </c>
      <c r="I271" s="42">
        <v>44767</v>
      </c>
      <c r="J271" s="42">
        <v>44784.925000000003</v>
      </c>
      <c r="K271" s="41" t="s">
        <v>773</v>
      </c>
      <c r="L271" s="41" t="s">
        <v>79</v>
      </c>
    </row>
    <row r="272" spans="1:12" x14ac:dyDescent="0.3">
      <c r="A272" s="41">
        <v>2021000418</v>
      </c>
      <c r="B272" s="45" t="s">
        <v>994</v>
      </c>
      <c r="C272" s="43" t="s">
        <v>260</v>
      </c>
      <c r="D272" s="43" t="s">
        <v>768</v>
      </c>
      <c r="E272" s="41">
        <v>42</v>
      </c>
      <c r="F272" s="42">
        <v>44767</v>
      </c>
      <c r="G272" s="42">
        <v>44862.999305555553</v>
      </c>
      <c r="H272" s="41">
        <v>2.5</v>
      </c>
      <c r="I272" s="42">
        <v>44767</v>
      </c>
      <c r="J272" s="42">
        <v>44854.496527777781</v>
      </c>
      <c r="K272" s="41" t="s">
        <v>774</v>
      </c>
      <c r="L272" s="41" t="s">
        <v>79</v>
      </c>
    </row>
    <row r="273" spans="1:12" x14ac:dyDescent="0.3">
      <c r="A273" s="41">
        <v>2021000470</v>
      </c>
      <c r="B273" s="45" t="s">
        <v>949</v>
      </c>
      <c r="C273" s="43" t="s">
        <v>122</v>
      </c>
      <c r="D273" s="43" t="s">
        <v>133</v>
      </c>
      <c r="E273" s="41">
        <v>36</v>
      </c>
      <c r="F273" s="42">
        <v>44767</v>
      </c>
      <c r="G273" s="42">
        <v>44778.999305555553</v>
      </c>
      <c r="H273" s="41">
        <v>35.4</v>
      </c>
      <c r="I273" s="42">
        <v>44767.320833333331</v>
      </c>
      <c r="J273" s="42">
        <v>44777.70416666667</v>
      </c>
      <c r="K273" s="41" t="s">
        <v>775</v>
      </c>
      <c r="L273" s="41" t="s">
        <v>79</v>
      </c>
    </row>
    <row r="274" spans="1:12" x14ac:dyDescent="0.3">
      <c r="A274" s="41">
        <v>2021001027</v>
      </c>
      <c r="B274" s="45" t="s">
        <v>994</v>
      </c>
      <c r="C274" s="43" t="s">
        <v>260</v>
      </c>
      <c r="D274" s="43" t="s">
        <v>767</v>
      </c>
      <c r="E274" s="41">
        <v>12</v>
      </c>
      <c r="F274" s="42">
        <v>44767</v>
      </c>
      <c r="G274" s="42">
        <v>44854.999305555553</v>
      </c>
      <c r="H274" s="41">
        <v>2.5</v>
      </c>
      <c r="I274" s="42">
        <v>44767</v>
      </c>
      <c r="J274" s="42">
        <v>44809.939583333333</v>
      </c>
      <c r="K274" s="41" t="s">
        <v>776</v>
      </c>
      <c r="L274" s="41" t="s">
        <v>79</v>
      </c>
    </row>
    <row r="275" spans="1:12" x14ac:dyDescent="0.3">
      <c r="A275" s="41">
        <v>2021000579</v>
      </c>
      <c r="B275" s="45" t="s">
        <v>995</v>
      </c>
      <c r="C275" s="43" t="s">
        <v>272</v>
      </c>
      <c r="D275" s="43" t="s">
        <v>777</v>
      </c>
      <c r="E275" s="41">
        <v>18</v>
      </c>
      <c r="F275" s="42">
        <v>44767.375</v>
      </c>
      <c r="G275" s="42">
        <v>44777.999988425923</v>
      </c>
      <c r="H275" s="41">
        <v>7</v>
      </c>
      <c r="I275" s="42">
        <v>44767.35833333333</v>
      </c>
      <c r="J275" s="42">
        <v>44777.668055555558</v>
      </c>
      <c r="K275" s="41" t="s">
        <v>778</v>
      </c>
      <c r="L275" s="41" t="s">
        <v>79</v>
      </c>
    </row>
    <row r="276" spans="1:12" x14ac:dyDescent="0.3">
      <c r="A276" s="41">
        <v>2021001030</v>
      </c>
      <c r="B276" s="45" t="s">
        <v>995</v>
      </c>
      <c r="C276" s="43" t="s">
        <v>272</v>
      </c>
      <c r="D276" s="43" t="s">
        <v>779</v>
      </c>
      <c r="E276" s="41">
        <v>15</v>
      </c>
      <c r="F276" s="42">
        <v>44767.375</v>
      </c>
      <c r="G276" s="42">
        <v>44777.999988425923</v>
      </c>
      <c r="H276" s="41">
        <v>7</v>
      </c>
      <c r="I276" s="42">
        <v>44767.35833333333</v>
      </c>
      <c r="J276" s="42">
        <v>44777.668055555558</v>
      </c>
      <c r="K276" s="41" t="s">
        <v>778</v>
      </c>
      <c r="L276" s="41" t="s">
        <v>780</v>
      </c>
    </row>
    <row r="277" spans="1:12" x14ac:dyDescent="0.3">
      <c r="A277" s="41">
        <v>2021000531</v>
      </c>
      <c r="B277" s="45" t="s">
        <v>948</v>
      </c>
      <c r="C277" s="43" t="s">
        <v>248</v>
      </c>
      <c r="D277" s="43" t="s">
        <v>249</v>
      </c>
      <c r="E277" s="41">
        <v>10</v>
      </c>
      <c r="F277" s="42">
        <v>44768</v>
      </c>
      <c r="G277" s="42">
        <v>44774</v>
      </c>
      <c r="H277" s="41">
        <v>11.311500000000001</v>
      </c>
      <c r="I277" s="42">
        <v>44767.519444444442</v>
      </c>
      <c r="J277" s="42">
        <v>44772.954861111109</v>
      </c>
      <c r="K277" s="41" t="s">
        <v>781</v>
      </c>
      <c r="L277" s="41" t="s">
        <v>79</v>
      </c>
    </row>
    <row r="278" spans="1:12" x14ac:dyDescent="0.3">
      <c r="A278" s="41">
        <v>2021000173</v>
      </c>
      <c r="B278" s="45" t="s">
        <v>948</v>
      </c>
      <c r="C278" s="43" t="s">
        <v>229</v>
      </c>
      <c r="D278" s="43" t="s">
        <v>782</v>
      </c>
      <c r="E278" s="41">
        <v>17</v>
      </c>
      <c r="F278" s="42">
        <v>44774</v>
      </c>
      <c r="G278" s="42">
        <v>44798.999988425923</v>
      </c>
      <c r="H278" s="41">
        <v>160</v>
      </c>
      <c r="I278" s="42">
        <v>44774</v>
      </c>
      <c r="J278" s="42">
        <v>44800.136805555558</v>
      </c>
      <c r="K278" s="41" t="s">
        <v>783</v>
      </c>
      <c r="L278" s="41" t="s">
        <v>79</v>
      </c>
    </row>
    <row r="279" spans="1:12" x14ac:dyDescent="0.3">
      <c r="A279" s="41">
        <v>2021000974</v>
      </c>
      <c r="B279" s="45" t="s">
        <v>969</v>
      </c>
      <c r="C279" s="43" t="s">
        <v>195</v>
      </c>
      <c r="D279" s="43" t="s">
        <v>196</v>
      </c>
      <c r="E279" s="41">
        <v>14</v>
      </c>
      <c r="F279" s="42">
        <v>44774.291666666664</v>
      </c>
      <c r="G279" s="42">
        <v>44776.583333333336</v>
      </c>
      <c r="H279" s="41">
        <v>26</v>
      </c>
      <c r="I279" s="42">
        <v>44773.986111111109</v>
      </c>
      <c r="J279" s="42">
        <v>44777.061111111114</v>
      </c>
      <c r="K279" s="41" t="s">
        <v>784</v>
      </c>
      <c r="L279" s="41" t="s">
        <v>79</v>
      </c>
    </row>
    <row r="280" spans="1:12" x14ac:dyDescent="0.3">
      <c r="A280" s="41">
        <v>2021000591</v>
      </c>
      <c r="B280" s="45" t="s">
        <v>949</v>
      </c>
      <c r="C280" s="43" t="s">
        <v>203</v>
      </c>
      <c r="D280" s="43" t="s">
        <v>204</v>
      </c>
      <c r="E280" s="41">
        <v>11</v>
      </c>
      <c r="F280" s="42">
        <v>44775</v>
      </c>
      <c r="G280" s="42">
        <v>44776.999988425923</v>
      </c>
      <c r="H280" s="41">
        <v>29.2</v>
      </c>
      <c r="I280" s="42">
        <v>44775.274305555555</v>
      </c>
      <c r="J280" s="42">
        <v>44776.801388888889</v>
      </c>
      <c r="K280" s="41" t="s">
        <v>785</v>
      </c>
      <c r="L280" s="41" t="s">
        <v>79</v>
      </c>
    </row>
    <row r="281" spans="1:12" x14ac:dyDescent="0.3">
      <c r="A281" s="41">
        <v>2021000864</v>
      </c>
      <c r="B281" s="45" t="s">
        <v>949</v>
      </c>
      <c r="C281" s="43" t="s">
        <v>279</v>
      </c>
      <c r="D281" s="43" t="s">
        <v>280</v>
      </c>
      <c r="E281" s="41">
        <v>10</v>
      </c>
      <c r="F281" s="42">
        <v>44781</v>
      </c>
      <c r="G281" s="42">
        <v>44784.999305555553</v>
      </c>
      <c r="H281" s="41">
        <v>9.6999999999999993</v>
      </c>
      <c r="I281" s="42">
        <v>44781.378472222219</v>
      </c>
      <c r="J281" s="42">
        <v>44784.729166666664</v>
      </c>
      <c r="K281" s="41" t="s">
        <v>786</v>
      </c>
      <c r="L281" s="41" t="s">
        <v>79</v>
      </c>
    </row>
    <row r="282" spans="1:12" x14ac:dyDescent="0.3">
      <c r="A282" s="41">
        <v>2021001043</v>
      </c>
      <c r="B282" s="45" t="s">
        <v>949</v>
      </c>
      <c r="C282" s="43" t="s">
        <v>279</v>
      </c>
      <c r="D282" s="43" t="s">
        <v>294</v>
      </c>
      <c r="E282" s="41">
        <v>4</v>
      </c>
      <c r="F282" s="42">
        <v>44781</v>
      </c>
      <c r="G282" s="42">
        <v>44784.999305555553</v>
      </c>
      <c r="H282" s="41">
        <v>9.6999999999999993</v>
      </c>
      <c r="I282" s="42">
        <v>44781.378472222219</v>
      </c>
      <c r="J282" s="42">
        <v>44784.729166666664</v>
      </c>
      <c r="K282" s="41" t="s">
        <v>786</v>
      </c>
      <c r="L282" s="41" t="s">
        <v>79</v>
      </c>
    </row>
    <row r="283" spans="1:12" x14ac:dyDescent="0.3">
      <c r="A283" s="41">
        <v>2021000446</v>
      </c>
      <c r="B283" s="45" t="s">
        <v>949</v>
      </c>
      <c r="C283" s="43" t="s">
        <v>279</v>
      </c>
      <c r="D283" s="43" t="s">
        <v>294</v>
      </c>
      <c r="E283" s="41">
        <v>63</v>
      </c>
      <c r="F283" s="42">
        <v>44781</v>
      </c>
      <c r="G283" s="42">
        <v>44786.999305555553</v>
      </c>
      <c r="H283" s="41">
        <v>9.6999999999999993</v>
      </c>
      <c r="I283" s="42">
        <v>44781.378472222219</v>
      </c>
      <c r="J283" s="42">
        <v>44785.75</v>
      </c>
      <c r="K283" s="41" t="s">
        <v>787</v>
      </c>
      <c r="L283" s="41" t="s">
        <v>79</v>
      </c>
    </row>
    <row r="284" spans="1:12" x14ac:dyDescent="0.3">
      <c r="A284" s="41">
        <v>2021000208</v>
      </c>
      <c r="B284" s="45" t="s">
        <v>956</v>
      </c>
      <c r="C284" s="43" t="s">
        <v>124</v>
      </c>
      <c r="D284" s="43" t="s">
        <v>340</v>
      </c>
      <c r="E284" s="41">
        <v>10</v>
      </c>
      <c r="F284" s="42">
        <v>44788</v>
      </c>
      <c r="G284" s="42">
        <v>44806.999988425923</v>
      </c>
      <c r="H284" s="41">
        <v>2.1682199999999998</v>
      </c>
      <c r="I284" s="42">
        <v>44788.470138888886</v>
      </c>
      <c r="J284" s="42">
        <v>44813.511111111111</v>
      </c>
      <c r="K284" s="41" t="s">
        <v>788</v>
      </c>
      <c r="L284" s="41" t="s">
        <v>79</v>
      </c>
    </row>
    <row r="285" spans="1:12" x14ac:dyDescent="0.3">
      <c r="A285" s="41">
        <v>2021001002</v>
      </c>
      <c r="B285" s="45" t="s">
        <v>968</v>
      </c>
      <c r="C285" s="43" t="s">
        <v>268</v>
      </c>
      <c r="D285" s="43" t="s">
        <v>281</v>
      </c>
      <c r="E285" s="41">
        <v>10</v>
      </c>
      <c r="F285" s="42">
        <v>44789</v>
      </c>
      <c r="G285" s="42">
        <v>44808.958333333336</v>
      </c>
      <c r="H285" s="41">
        <v>9.3537999999999997</v>
      </c>
      <c r="I285" s="42">
        <v>44789.018055555556</v>
      </c>
      <c r="J285" s="42">
        <v>44806.54791666667</v>
      </c>
      <c r="K285" s="41" t="s">
        <v>789</v>
      </c>
      <c r="L285" s="41" t="s">
        <v>79</v>
      </c>
    </row>
    <row r="286" spans="1:12" x14ac:dyDescent="0.3">
      <c r="A286" s="41">
        <v>2021000651</v>
      </c>
      <c r="B286" s="45" t="s">
        <v>968</v>
      </c>
      <c r="C286" s="43" t="s">
        <v>268</v>
      </c>
      <c r="D286" s="43" t="s">
        <v>269</v>
      </c>
      <c r="E286" s="41">
        <v>3</v>
      </c>
      <c r="F286" s="42">
        <v>44789</v>
      </c>
      <c r="G286" s="42">
        <v>44804</v>
      </c>
      <c r="H286" s="41">
        <v>4.4307999999999996</v>
      </c>
      <c r="I286" s="42">
        <v>44789.018055555556</v>
      </c>
      <c r="J286" s="42">
        <v>44806.54791666667</v>
      </c>
      <c r="K286" s="41" t="s">
        <v>790</v>
      </c>
      <c r="L286" s="41" t="s">
        <v>79</v>
      </c>
    </row>
    <row r="287" spans="1:12" x14ac:dyDescent="0.3">
      <c r="A287" s="41">
        <v>2021000380</v>
      </c>
      <c r="B287" s="45" t="s">
        <v>949</v>
      </c>
      <c r="C287" s="43" t="s">
        <v>308</v>
      </c>
      <c r="D287" s="43" t="s">
        <v>309</v>
      </c>
      <c r="E287" s="41">
        <v>2</v>
      </c>
      <c r="F287" s="42">
        <v>44789</v>
      </c>
      <c r="G287" s="42">
        <v>44802.999305555553</v>
      </c>
      <c r="H287" s="41">
        <v>5.9</v>
      </c>
      <c r="I287" s="42">
        <v>44789.355555555558</v>
      </c>
      <c r="J287" s="42">
        <v>44805.676388888889</v>
      </c>
      <c r="K287" s="41" t="s">
        <v>791</v>
      </c>
      <c r="L287" s="41" t="s">
        <v>79</v>
      </c>
    </row>
    <row r="288" spans="1:12" x14ac:dyDescent="0.3">
      <c r="A288" s="41">
        <v>2021000382</v>
      </c>
      <c r="B288" s="45" t="s">
        <v>968</v>
      </c>
      <c r="C288" s="43" t="s">
        <v>268</v>
      </c>
      <c r="D288" s="43" t="s">
        <v>290</v>
      </c>
      <c r="E288" s="41">
        <v>2</v>
      </c>
      <c r="F288" s="42">
        <v>44789</v>
      </c>
      <c r="G288" s="42">
        <v>44804</v>
      </c>
      <c r="H288" s="41">
        <v>7.9753999999999996</v>
      </c>
      <c r="I288" s="42">
        <v>44789.018055555556</v>
      </c>
      <c r="J288" s="42">
        <v>44804.965277777781</v>
      </c>
      <c r="K288" s="41" t="s">
        <v>792</v>
      </c>
      <c r="L288" s="41" t="s">
        <v>79</v>
      </c>
    </row>
    <row r="289" spans="1:12" x14ac:dyDescent="0.3">
      <c r="A289" s="41">
        <v>2021000471</v>
      </c>
      <c r="B289" s="45" t="s">
        <v>968</v>
      </c>
      <c r="C289" s="43" t="s">
        <v>268</v>
      </c>
      <c r="D289" s="43" t="s">
        <v>290</v>
      </c>
      <c r="E289" s="41">
        <v>3</v>
      </c>
      <c r="F289" s="42">
        <v>44789</v>
      </c>
      <c r="G289" s="42">
        <v>44804</v>
      </c>
      <c r="H289" s="41">
        <v>7.9753999999999996</v>
      </c>
      <c r="I289" s="42">
        <v>44789.018055555556</v>
      </c>
      <c r="J289" s="42">
        <v>44806.492361111108</v>
      </c>
      <c r="K289" s="41" t="s">
        <v>793</v>
      </c>
      <c r="L289" s="41" t="s">
        <v>79</v>
      </c>
    </row>
    <row r="290" spans="1:12" x14ac:dyDescent="0.3">
      <c r="A290" s="41">
        <v>2021001046</v>
      </c>
      <c r="B290" s="45" t="s">
        <v>968</v>
      </c>
      <c r="C290" s="43" t="s">
        <v>268</v>
      </c>
      <c r="D290" s="43" t="s">
        <v>281</v>
      </c>
      <c r="E290" s="41">
        <v>2</v>
      </c>
      <c r="F290" s="42">
        <v>44789</v>
      </c>
      <c r="G290" s="42">
        <v>44804</v>
      </c>
      <c r="H290" s="41">
        <v>9.3537999999999997</v>
      </c>
      <c r="I290" s="42">
        <v>44789.018055555556</v>
      </c>
      <c r="J290" s="42">
        <v>44804.965277777781</v>
      </c>
      <c r="K290" s="41" t="s">
        <v>794</v>
      </c>
      <c r="L290" s="41" t="s">
        <v>79</v>
      </c>
    </row>
    <row r="291" spans="1:12" x14ac:dyDescent="0.3">
      <c r="A291" s="41">
        <v>2021001578</v>
      </c>
      <c r="B291" s="45" t="s">
        <v>968</v>
      </c>
      <c r="C291" s="43" t="s">
        <v>268</v>
      </c>
      <c r="D291" s="43" t="s">
        <v>269</v>
      </c>
      <c r="E291" s="41">
        <v>5</v>
      </c>
      <c r="F291" s="42">
        <v>44789</v>
      </c>
      <c r="G291" s="42">
        <v>44804</v>
      </c>
      <c r="H291" s="41">
        <v>4.4307999999999996</v>
      </c>
      <c r="I291" s="42">
        <v>44789.018055555556</v>
      </c>
      <c r="J291" s="42">
        <v>44804.964583333334</v>
      </c>
      <c r="K291" s="41" t="s">
        <v>795</v>
      </c>
      <c r="L291" s="41" t="s">
        <v>79</v>
      </c>
    </row>
    <row r="292" spans="1:12" x14ac:dyDescent="0.3">
      <c r="A292" s="41">
        <v>2021001604</v>
      </c>
      <c r="B292" s="45" t="s">
        <v>956</v>
      </c>
      <c r="C292" s="43" t="s">
        <v>212</v>
      </c>
      <c r="D292" s="43" t="s">
        <v>213</v>
      </c>
      <c r="E292" s="41">
        <v>3</v>
      </c>
      <c r="F292" s="42">
        <v>44792.333333333336</v>
      </c>
      <c r="G292" s="42">
        <v>44798.834016203706</v>
      </c>
      <c r="H292" s="41">
        <v>5.4470000000000001</v>
      </c>
      <c r="I292" s="42">
        <v>44792.456944444442</v>
      </c>
      <c r="J292" s="42">
        <v>44798.581944444442</v>
      </c>
      <c r="K292" s="41" t="s">
        <v>796</v>
      </c>
      <c r="L292" s="41" t="s">
        <v>79</v>
      </c>
    </row>
    <row r="293" spans="1:12" x14ac:dyDescent="0.3">
      <c r="A293" s="41">
        <v>2021000162</v>
      </c>
      <c r="B293" s="45" t="s">
        <v>969</v>
      </c>
      <c r="C293" s="43" t="s">
        <v>195</v>
      </c>
      <c r="D293" s="43" t="s">
        <v>202</v>
      </c>
      <c r="E293" s="41">
        <v>6</v>
      </c>
      <c r="F293" s="42">
        <v>44794.916666666664</v>
      </c>
      <c r="G293" s="42">
        <v>44798.75</v>
      </c>
      <c r="H293" s="41">
        <v>22</v>
      </c>
      <c r="I293" s="42">
        <v>44794.916666666664</v>
      </c>
      <c r="J293" s="42">
        <v>44798.256249999999</v>
      </c>
      <c r="K293" s="41" t="s">
        <v>797</v>
      </c>
      <c r="L293" s="41" t="s">
        <v>79</v>
      </c>
    </row>
    <row r="294" spans="1:12" x14ac:dyDescent="0.3">
      <c r="A294" s="41">
        <v>2021000821</v>
      </c>
      <c r="B294" s="45" t="s">
        <v>990</v>
      </c>
      <c r="C294" s="43" t="s">
        <v>745</v>
      </c>
      <c r="D294" s="43" t="s">
        <v>798</v>
      </c>
      <c r="E294" s="41">
        <v>19</v>
      </c>
      <c r="F294" s="42">
        <v>44795</v>
      </c>
      <c r="G294" s="42">
        <v>44809.958333333336</v>
      </c>
      <c r="H294" s="41" t="s">
        <v>1012</v>
      </c>
      <c r="I294" s="42">
        <v>44795.393750000003</v>
      </c>
      <c r="J294" s="42">
        <v>44824.829861111109</v>
      </c>
      <c r="K294" s="41" t="s">
        <v>799</v>
      </c>
      <c r="L294" s="41" t="s">
        <v>79</v>
      </c>
    </row>
    <row r="295" spans="1:12" x14ac:dyDescent="0.3">
      <c r="A295" s="41">
        <v>2021001023</v>
      </c>
      <c r="B295" s="45" t="s">
        <v>987</v>
      </c>
      <c r="C295" s="43" t="s">
        <v>167</v>
      </c>
      <c r="D295" s="43" t="s">
        <v>168</v>
      </c>
      <c r="E295" s="41">
        <v>22</v>
      </c>
      <c r="F295" s="42">
        <v>44795</v>
      </c>
      <c r="G295" s="42">
        <v>44804.999988425923</v>
      </c>
      <c r="H295" s="41">
        <v>81.599999999999994</v>
      </c>
      <c r="I295" s="42">
        <v>44795.367361111108</v>
      </c>
      <c r="J295" s="42">
        <v>44802.800694444442</v>
      </c>
      <c r="K295" s="41" t="s">
        <v>800</v>
      </c>
      <c r="L295" s="41" t="s">
        <v>79</v>
      </c>
    </row>
    <row r="296" spans="1:12" x14ac:dyDescent="0.3">
      <c r="A296" s="41">
        <v>2021000828</v>
      </c>
      <c r="B296" s="45" t="s">
        <v>992</v>
      </c>
      <c r="C296" s="43" t="s">
        <v>298</v>
      </c>
      <c r="D296" s="43" t="s">
        <v>299</v>
      </c>
      <c r="E296" s="41">
        <v>7</v>
      </c>
      <c r="F296" s="42">
        <v>44795</v>
      </c>
      <c r="G296" s="42">
        <v>44800.999988425923</v>
      </c>
      <c r="H296" s="41">
        <v>1.8029999999999999</v>
      </c>
      <c r="I296" s="42">
        <v>44795.310416666667</v>
      </c>
      <c r="J296" s="42">
        <v>44800.999305555553</v>
      </c>
      <c r="K296" s="41" t="s">
        <v>801</v>
      </c>
      <c r="L296" s="41" t="s">
        <v>79</v>
      </c>
    </row>
    <row r="297" spans="1:12" x14ac:dyDescent="0.3">
      <c r="A297" s="41">
        <v>2021001034</v>
      </c>
      <c r="B297" s="45" t="s">
        <v>992</v>
      </c>
      <c r="C297" s="43" t="s">
        <v>298</v>
      </c>
      <c r="D297" s="43" t="s">
        <v>769</v>
      </c>
      <c r="E297" s="41">
        <v>15</v>
      </c>
      <c r="F297" s="42">
        <v>44795</v>
      </c>
      <c r="G297" s="42">
        <v>44800.999988425923</v>
      </c>
      <c r="H297" s="41">
        <v>1.8029999999999999</v>
      </c>
      <c r="I297" s="42">
        <v>44795.310416666667</v>
      </c>
      <c r="J297" s="42">
        <v>44800.999305555553</v>
      </c>
      <c r="K297" s="41" t="s">
        <v>801</v>
      </c>
      <c r="L297" s="41" t="s">
        <v>79</v>
      </c>
    </row>
    <row r="298" spans="1:12" x14ac:dyDescent="0.3">
      <c r="A298" s="41">
        <v>2021000865</v>
      </c>
      <c r="B298" s="45" t="s">
        <v>992</v>
      </c>
      <c r="C298" s="43" t="s">
        <v>298</v>
      </c>
      <c r="D298" s="43" t="s">
        <v>761</v>
      </c>
      <c r="E298" s="41">
        <v>5</v>
      </c>
      <c r="F298" s="42">
        <v>44795</v>
      </c>
      <c r="G298" s="42">
        <v>44800.999988425923</v>
      </c>
      <c r="H298" s="41">
        <v>1.8029999999999999</v>
      </c>
      <c r="I298" s="42">
        <v>44795.310416666667</v>
      </c>
      <c r="J298" s="42">
        <v>44800.999305555553</v>
      </c>
      <c r="K298" s="41" t="s">
        <v>801</v>
      </c>
      <c r="L298" s="41" t="s">
        <v>79</v>
      </c>
    </row>
    <row r="299" spans="1:12" x14ac:dyDescent="0.3">
      <c r="A299" s="41">
        <v>2021001197</v>
      </c>
      <c r="B299" s="45" t="s">
        <v>992</v>
      </c>
      <c r="C299" s="43" t="s">
        <v>298</v>
      </c>
      <c r="D299" s="43" t="s">
        <v>802</v>
      </c>
      <c r="E299" s="41">
        <v>12</v>
      </c>
      <c r="F299" s="42">
        <v>44795</v>
      </c>
      <c r="G299" s="42">
        <v>44800.999988425923</v>
      </c>
      <c r="H299" s="41">
        <v>1.8029999999999999</v>
      </c>
      <c r="I299" s="42">
        <v>44795.310416666667</v>
      </c>
      <c r="J299" s="42">
        <v>44800.999305555553</v>
      </c>
      <c r="K299" s="41" t="s">
        <v>801</v>
      </c>
      <c r="L299" s="41" t="s">
        <v>79</v>
      </c>
    </row>
    <row r="300" spans="1:12" x14ac:dyDescent="0.3">
      <c r="A300" s="41">
        <v>2021001745</v>
      </c>
      <c r="B300" s="45" t="s">
        <v>992</v>
      </c>
      <c r="C300" s="43" t="s">
        <v>298</v>
      </c>
      <c r="D300" s="43" t="s">
        <v>803</v>
      </c>
      <c r="E300" s="41">
        <v>16</v>
      </c>
      <c r="F300" s="42">
        <v>44795</v>
      </c>
      <c r="G300" s="42">
        <v>44800.999988425923</v>
      </c>
      <c r="H300" s="41">
        <v>1.8029999999999999</v>
      </c>
      <c r="I300" s="42">
        <v>44795.310416666667</v>
      </c>
      <c r="J300" s="42">
        <v>44800.999305555553</v>
      </c>
      <c r="K300" s="41" t="s">
        <v>801</v>
      </c>
      <c r="L300" s="41" t="s">
        <v>79</v>
      </c>
    </row>
    <row r="301" spans="1:12" x14ac:dyDescent="0.3">
      <c r="A301" s="41">
        <v>2021001026</v>
      </c>
      <c r="B301" s="45" t="s">
        <v>992</v>
      </c>
      <c r="C301" s="43" t="s">
        <v>298</v>
      </c>
      <c r="D301" s="43" t="s">
        <v>804</v>
      </c>
      <c r="E301" s="41">
        <v>11</v>
      </c>
      <c r="F301" s="42">
        <v>44795</v>
      </c>
      <c r="G301" s="42">
        <v>44800.999988425923</v>
      </c>
      <c r="H301" s="41">
        <v>1.8029999999999999</v>
      </c>
      <c r="I301" s="42">
        <v>44795.310416666667</v>
      </c>
      <c r="J301" s="42">
        <v>44800.999305555553</v>
      </c>
      <c r="K301" s="41" t="s">
        <v>801</v>
      </c>
      <c r="L301" s="41" t="s">
        <v>79</v>
      </c>
    </row>
    <row r="302" spans="1:12" x14ac:dyDescent="0.3">
      <c r="A302" s="41">
        <v>2021000718</v>
      </c>
      <c r="B302" s="45" t="s">
        <v>992</v>
      </c>
      <c r="C302" s="43" t="s">
        <v>298</v>
      </c>
      <c r="D302" s="43" t="s">
        <v>805</v>
      </c>
      <c r="E302" s="41">
        <v>53</v>
      </c>
      <c r="F302" s="42">
        <v>44795</v>
      </c>
      <c r="G302" s="42">
        <v>44800.999988425923</v>
      </c>
      <c r="H302" s="41">
        <v>1.8029999999999999</v>
      </c>
      <c r="I302" s="42">
        <v>44795.310416666667</v>
      </c>
      <c r="J302" s="42">
        <v>44800.999305555553</v>
      </c>
      <c r="K302" s="41" t="s">
        <v>801</v>
      </c>
      <c r="L302" s="41" t="s">
        <v>79</v>
      </c>
    </row>
    <row r="303" spans="1:12" x14ac:dyDescent="0.3">
      <c r="A303" s="41">
        <v>2021000650</v>
      </c>
      <c r="B303" s="45" t="s">
        <v>992</v>
      </c>
      <c r="C303" s="43" t="s">
        <v>298</v>
      </c>
      <c r="D303" s="43" t="s">
        <v>806</v>
      </c>
      <c r="E303" s="41">
        <v>6</v>
      </c>
      <c r="F303" s="42">
        <v>44795</v>
      </c>
      <c r="G303" s="42">
        <v>44800.999988425923</v>
      </c>
      <c r="H303" s="41">
        <v>1.8029999999999999</v>
      </c>
      <c r="I303" s="42">
        <v>44795.310416666667</v>
      </c>
      <c r="J303" s="42">
        <v>44800.999305555553</v>
      </c>
      <c r="K303" s="41" t="s">
        <v>801</v>
      </c>
      <c r="L303" s="41" t="s">
        <v>79</v>
      </c>
    </row>
    <row r="304" spans="1:12" x14ac:dyDescent="0.3">
      <c r="A304" s="41">
        <v>2021001047</v>
      </c>
      <c r="B304" s="45" t="s">
        <v>992</v>
      </c>
      <c r="C304" s="43" t="s">
        <v>298</v>
      </c>
      <c r="D304" s="43" t="s">
        <v>807</v>
      </c>
      <c r="E304" s="41">
        <v>10</v>
      </c>
      <c r="F304" s="42">
        <v>44795</v>
      </c>
      <c r="G304" s="42">
        <v>44800.999988425923</v>
      </c>
      <c r="H304" s="41">
        <v>1.8029999999999999</v>
      </c>
      <c r="I304" s="42">
        <v>44795.310416666667</v>
      </c>
      <c r="J304" s="42">
        <v>44800.999305555553</v>
      </c>
      <c r="K304" s="41" t="s">
        <v>801</v>
      </c>
      <c r="L304" s="41" t="s">
        <v>79</v>
      </c>
    </row>
    <row r="305" spans="1:12" x14ac:dyDescent="0.3">
      <c r="A305" s="41">
        <v>2021001741</v>
      </c>
      <c r="B305" s="45" t="s">
        <v>992</v>
      </c>
      <c r="C305" s="43" t="s">
        <v>298</v>
      </c>
      <c r="D305" s="43" t="s">
        <v>808</v>
      </c>
      <c r="E305" s="41">
        <v>3</v>
      </c>
      <c r="F305" s="42">
        <v>44795</v>
      </c>
      <c r="G305" s="42">
        <v>44800.999988425923</v>
      </c>
      <c r="H305" s="41">
        <v>1.8029999999999999</v>
      </c>
      <c r="I305" s="42">
        <v>44795.310416666667</v>
      </c>
      <c r="J305" s="42">
        <v>44800.999305555553</v>
      </c>
      <c r="K305" s="41" t="s">
        <v>801</v>
      </c>
      <c r="L305" s="41" t="s">
        <v>79</v>
      </c>
    </row>
    <row r="306" spans="1:12" x14ac:dyDescent="0.3">
      <c r="A306" s="41">
        <v>2021001753</v>
      </c>
      <c r="B306" s="45" t="s">
        <v>949</v>
      </c>
      <c r="C306" s="43" t="s">
        <v>170</v>
      </c>
      <c r="D306" s="43" t="s">
        <v>171</v>
      </c>
      <c r="E306" s="41">
        <v>46</v>
      </c>
      <c r="F306" s="42">
        <v>44795</v>
      </c>
      <c r="G306" s="42">
        <v>44799.999305555553</v>
      </c>
      <c r="H306" s="41">
        <v>13.3</v>
      </c>
      <c r="I306" s="42">
        <v>44794.963888888888</v>
      </c>
      <c r="J306" s="42">
        <v>44799.755555555559</v>
      </c>
      <c r="K306" s="41" t="s">
        <v>809</v>
      </c>
      <c r="L306" s="41" t="s">
        <v>79</v>
      </c>
    </row>
    <row r="307" spans="1:12" x14ac:dyDescent="0.3">
      <c r="A307" s="41">
        <v>2021001048</v>
      </c>
      <c r="B307" s="45" t="s">
        <v>949</v>
      </c>
      <c r="C307" s="43" t="s">
        <v>170</v>
      </c>
      <c r="D307" s="43" t="s">
        <v>321</v>
      </c>
      <c r="E307" s="41">
        <v>14</v>
      </c>
      <c r="F307" s="42">
        <v>44795</v>
      </c>
      <c r="G307" s="42">
        <v>44799.999305555553</v>
      </c>
      <c r="H307" s="41">
        <v>13.3</v>
      </c>
      <c r="I307" s="42">
        <v>44794.963888888888</v>
      </c>
      <c r="J307" s="42">
        <v>44799.755555555559</v>
      </c>
      <c r="K307" s="41" t="s">
        <v>809</v>
      </c>
      <c r="L307" s="41" t="s">
        <v>79</v>
      </c>
    </row>
    <row r="308" spans="1:12" x14ac:dyDescent="0.3">
      <c r="A308" s="41">
        <v>2021000572</v>
      </c>
      <c r="B308" s="45" t="s">
        <v>949</v>
      </c>
      <c r="C308" s="43" t="s">
        <v>170</v>
      </c>
      <c r="D308" s="43" t="s">
        <v>302</v>
      </c>
      <c r="E308" s="41">
        <v>18</v>
      </c>
      <c r="F308" s="42">
        <v>44795</v>
      </c>
      <c r="G308" s="42">
        <v>44799.999305555553</v>
      </c>
      <c r="H308" s="41">
        <v>13.3</v>
      </c>
      <c r="I308" s="42">
        <v>44794.963888888888</v>
      </c>
      <c r="J308" s="42">
        <v>44799.755555555559</v>
      </c>
      <c r="K308" s="41" t="s">
        <v>809</v>
      </c>
      <c r="L308" s="41" t="s">
        <v>79</v>
      </c>
    </row>
    <row r="309" spans="1:12" x14ac:dyDescent="0.3">
      <c r="A309" s="41">
        <v>2021001755</v>
      </c>
      <c r="B309" s="45" t="s">
        <v>949</v>
      </c>
      <c r="C309" s="43" t="s">
        <v>233</v>
      </c>
      <c r="D309" s="43" t="s">
        <v>234</v>
      </c>
      <c r="E309" s="41">
        <v>12</v>
      </c>
      <c r="F309" s="42">
        <v>44795</v>
      </c>
      <c r="G309" s="42">
        <v>44799.999305555553</v>
      </c>
      <c r="H309" s="41">
        <v>6.4249999999999998</v>
      </c>
      <c r="I309" s="42">
        <v>44794.963888888888</v>
      </c>
      <c r="J309" s="42">
        <v>44800.042361111111</v>
      </c>
      <c r="K309" s="41" t="s">
        <v>810</v>
      </c>
      <c r="L309" s="41" t="s">
        <v>79</v>
      </c>
    </row>
    <row r="310" spans="1:12" x14ac:dyDescent="0.3">
      <c r="A310" s="41">
        <v>2021000184</v>
      </c>
      <c r="B310" s="45" t="s">
        <v>949</v>
      </c>
      <c r="C310" s="43" t="s">
        <v>233</v>
      </c>
      <c r="D310" s="43" t="s">
        <v>288</v>
      </c>
      <c r="E310" s="41">
        <v>2</v>
      </c>
      <c r="F310" s="42">
        <v>44795</v>
      </c>
      <c r="G310" s="42">
        <v>44799.999305555553</v>
      </c>
      <c r="H310" s="41">
        <v>6.4249999999999998</v>
      </c>
      <c r="I310" s="42">
        <v>44794.963888888888</v>
      </c>
      <c r="J310" s="42">
        <v>44800.042361111111</v>
      </c>
      <c r="K310" s="41" t="s">
        <v>810</v>
      </c>
      <c r="L310" s="41" t="s">
        <v>79</v>
      </c>
    </row>
    <row r="311" spans="1:12" x14ac:dyDescent="0.3">
      <c r="A311" s="41">
        <v>2021001757</v>
      </c>
      <c r="B311" s="45" t="s">
        <v>949</v>
      </c>
      <c r="C311" s="43" t="s">
        <v>233</v>
      </c>
      <c r="D311" s="43" t="s">
        <v>246</v>
      </c>
      <c r="E311" s="41">
        <v>2</v>
      </c>
      <c r="F311" s="42">
        <v>44795</v>
      </c>
      <c r="G311" s="42">
        <v>44799.999305555553</v>
      </c>
      <c r="H311" s="41">
        <v>6.4249999999999998</v>
      </c>
      <c r="I311" s="42">
        <v>44794.963888888888</v>
      </c>
      <c r="J311" s="42">
        <v>44800.042361111111</v>
      </c>
      <c r="K311" s="41" t="s">
        <v>810</v>
      </c>
      <c r="L311" s="41" t="s">
        <v>79</v>
      </c>
    </row>
    <row r="312" spans="1:12" x14ac:dyDescent="0.3">
      <c r="B312" s="45" t="s">
        <v>949</v>
      </c>
      <c r="C312" s="43" t="s">
        <v>233</v>
      </c>
      <c r="D312" s="43" t="s">
        <v>266</v>
      </c>
      <c r="E312" s="41">
        <f>_xlfn.DAYS(Tabla1345634[[#This Row],[Término Programado]],Tabla1345634[[#This Row],[Inicio Programado]])+1</f>
        <v>5</v>
      </c>
      <c r="F312" s="42">
        <v>44795</v>
      </c>
      <c r="G312" s="42">
        <v>44799.999305555553</v>
      </c>
      <c r="H312" s="41">
        <v>6.4249999999999998</v>
      </c>
      <c r="I312" s="42">
        <v>44794.963888888888</v>
      </c>
      <c r="J312" s="42">
        <v>44800.042361111111</v>
      </c>
      <c r="K312" s="41" t="s">
        <v>810</v>
      </c>
      <c r="L312" s="41" t="s">
        <v>79</v>
      </c>
    </row>
    <row r="313" spans="1:12" x14ac:dyDescent="0.3">
      <c r="B313" s="45" t="s">
        <v>996</v>
      </c>
      <c r="C313" s="43" t="s">
        <v>353</v>
      </c>
      <c r="D313" s="43" t="s">
        <v>354</v>
      </c>
      <c r="E313" s="41">
        <f>_xlfn.DAYS(Tabla1345634[[#This Row],[Término Programado]],Tabla1345634[[#This Row],[Inicio Programado]])+1</f>
        <v>60</v>
      </c>
      <c r="F313" s="42">
        <v>44799</v>
      </c>
      <c r="G313" s="42">
        <v>44858.999988425923</v>
      </c>
      <c r="H313" s="41">
        <v>174.26</v>
      </c>
      <c r="I313" s="42">
        <v>44799.341666666667</v>
      </c>
      <c r="J313" s="42">
        <v>44858.099305555559</v>
      </c>
      <c r="K313" s="41" t="s">
        <v>811</v>
      </c>
      <c r="L313" s="41" t="s">
        <v>79</v>
      </c>
    </row>
    <row r="314" spans="1:12" x14ac:dyDescent="0.3">
      <c r="B314" s="45" t="s">
        <v>992</v>
      </c>
      <c r="C314" s="43" t="s">
        <v>298</v>
      </c>
      <c r="D314" s="43" t="s">
        <v>804</v>
      </c>
      <c r="E314" s="41">
        <f>_xlfn.DAYS(Tabla1345634[[#This Row],[Término Programado]],Tabla1345634[[#This Row],[Inicio Programado]])+1</f>
        <v>34</v>
      </c>
      <c r="F314" s="42">
        <v>44799</v>
      </c>
      <c r="G314" s="42">
        <v>44832.999988425923</v>
      </c>
      <c r="H314" s="41">
        <v>1.8029999999999999</v>
      </c>
      <c r="I314" s="42">
        <v>44800.999305555553</v>
      </c>
      <c r="J314" s="42">
        <v>44818.073611111111</v>
      </c>
      <c r="K314" s="41" t="s">
        <v>812</v>
      </c>
      <c r="L314" s="41" t="s">
        <v>79</v>
      </c>
    </row>
    <row r="315" spans="1:12" x14ac:dyDescent="0.3">
      <c r="B315" s="45" t="s">
        <v>951</v>
      </c>
      <c r="C315" s="43" t="s">
        <v>129</v>
      </c>
      <c r="D315" s="43" t="s">
        <v>813</v>
      </c>
      <c r="E315" s="41">
        <f>_xlfn.DAYS(Tabla1345634[[#This Row],[Término Programado]],Tabla1345634[[#This Row],[Inicio Programado]])+1</f>
        <v>14</v>
      </c>
      <c r="F315" s="42">
        <v>44802</v>
      </c>
      <c r="G315" s="42">
        <v>44815.999988425923</v>
      </c>
      <c r="H315" s="41">
        <v>36</v>
      </c>
      <c r="I315" s="42">
        <v>44804.36041666667</v>
      </c>
      <c r="J315" s="42">
        <v>44819</v>
      </c>
      <c r="K315" s="41" t="s">
        <v>814</v>
      </c>
      <c r="L315" s="41" t="s">
        <v>79</v>
      </c>
    </row>
    <row r="316" spans="1:12" x14ac:dyDescent="0.3">
      <c r="B316" s="45" t="s">
        <v>948</v>
      </c>
      <c r="C316" s="43" t="s">
        <v>229</v>
      </c>
      <c r="D316" s="43" t="s">
        <v>230</v>
      </c>
      <c r="E316" s="41">
        <f>_xlfn.DAYS(Tabla1345634[[#This Row],[Término Programado]],Tabla1345634[[#This Row],[Inicio Programado]])+1</f>
        <v>4</v>
      </c>
      <c r="F316" s="42">
        <v>44804</v>
      </c>
      <c r="G316" s="42">
        <v>44807.999988425923</v>
      </c>
      <c r="H316" s="41">
        <v>160</v>
      </c>
      <c r="I316" s="42">
        <v>44804.334722222222</v>
      </c>
      <c r="J316" s="42">
        <v>44807.636805555558</v>
      </c>
      <c r="K316" s="41" t="s">
        <v>815</v>
      </c>
      <c r="L316" s="41" t="s">
        <v>79</v>
      </c>
    </row>
    <row r="317" spans="1:12" x14ac:dyDescent="0.3">
      <c r="B317" s="45" t="s">
        <v>964</v>
      </c>
      <c r="C317" s="43" t="s">
        <v>284</v>
      </c>
      <c r="D317" s="43" t="s">
        <v>285</v>
      </c>
      <c r="E317" s="41">
        <f>_xlfn.DAYS(Tabla1345634[[#This Row],[Término Programado]],Tabla1345634[[#This Row],[Inicio Programado]])+1</f>
        <v>10</v>
      </c>
      <c r="F317" s="42">
        <v>44805</v>
      </c>
      <c r="G317" s="42">
        <v>44814.957638888889</v>
      </c>
      <c r="H317" s="41">
        <v>92</v>
      </c>
      <c r="I317" s="42">
        <v>44805.352083333331</v>
      </c>
      <c r="J317" s="42">
        <v>44814.46597222222</v>
      </c>
      <c r="K317" s="41" t="s">
        <v>816</v>
      </c>
      <c r="L317" s="41" t="s">
        <v>79</v>
      </c>
    </row>
    <row r="318" spans="1:12" x14ac:dyDescent="0.3">
      <c r="B318" s="45" t="s">
        <v>966</v>
      </c>
      <c r="C318" s="43" t="s">
        <v>139</v>
      </c>
      <c r="D318" s="43" t="s">
        <v>140</v>
      </c>
      <c r="E318" s="41">
        <f>_xlfn.DAYS(Tabla1345634[[#This Row],[Término Programado]],Tabla1345634[[#This Row],[Inicio Programado]])+1</f>
        <v>3</v>
      </c>
      <c r="F318" s="42">
        <v>44805</v>
      </c>
      <c r="G318" s="42">
        <v>44807.999988425923</v>
      </c>
      <c r="H318" s="41">
        <v>77.5</v>
      </c>
      <c r="I318" s="42">
        <v>44805.004166666666</v>
      </c>
      <c r="J318" s="42">
        <v>44807.43472222222</v>
      </c>
      <c r="K318" s="41" t="s">
        <v>817</v>
      </c>
      <c r="L318" s="41" t="s">
        <v>79</v>
      </c>
    </row>
    <row r="319" spans="1:12" x14ac:dyDescent="0.3">
      <c r="B319" s="45" t="s">
        <v>966</v>
      </c>
      <c r="C319" s="43" t="s">
        <v>139</v>
      </c>
      <c r="D319" s="43" t="s">
        <v>147</v>
      </c>
      <c r="E319" s="41">
        <f>_xlfn.DAYS(Tabla1345634[[#This Row],[Término Programado]],Tabla1345634[[#This Row],[Inicio Programado]])+1</f>
        <v>3</v>
      </c>
      <c r="F319" s="42">
        <v>44805</v>
      </c>
      <c r="G319" s="42">
        <v>44807.999988425923</v>
      </c>
      <c r="H319" s="41">
        <v>77.5</v>
      </c>
      <c r="I319" s="42">
        <v>44805.004166666666</v>
      </c>
      <c r="J319" s="42">
        <v>44807.43472222222</v>
      </c>
      <c r="K319" s="41" t="s">
        <v>817</v>
      </c>
      <c r="L319" s="41" t="s">
        <v>79</v>
      </c>
    </row>
    <row r="320" spans="1:12" x14ac:dyDescent="0.3">
      <c r="B320" s="45" t="s">
        <v>964</v>
      </c>
      <c r="C320" s="43" t="s">
        <v>291</v>
      </c>
      <c r="D320" s="43" t="s">
        <v>292</v>
      </c>
      <c r="E320" s="41">
        <f>_xlfn.DAYS(Tabla1345634[[#This Row],[Término Programado]],Tabla1345634[[#This Row],[Inicio Programado]])+1</f>
        <v>10</v>
      </c>
      <c r="F320" s="42">
        <v>44805</v>
      </c>
      <c r="G320" s="42">
        <v>44814.957638888889</v>
      </c>
      <c r="H320" s="41">
        <v>40</v>
      </c>
      <c r="I320" s="42">
        <v>44805.352083333331</v>
      </c>
      <c r="J320" s="42">
        <v>44814.713888888888</v>
      </c>
      <c r="K320" s="41" t="s">
        <v>818</v>
      </c>
      <c r="L320" s="41" t="s">
        <v>79</v>
      </c>
    </row>
    <row r="321" spans="2:12" x14ac:dyDescent="0.3">
      <c r="B321" s="45" t="s">
        <v>958</v>
      </c>
      <c r="C321" s="43" t="s">
        <v>241</v>
      </c>
      <c r="D321" s="43" t="s">
        <v>504</v>
      </c>
      <c r="E321" s="41">
        <f>_xlfn.DAYS(Tabla1345634[[#This Row],[Término Programado]],Tabla1345634[[#This Row],[Inicio Programado]])+1</f>
        <v>3</v>
      </c>
      <c r="F321" s="42">
        <v>44808.958333333336</v>
      </c>
      <c r="G321" s="42">
        <v>44810.958321759259</v>
      </c>
      <c r="H321" s="41">
        <v>1.55</v>
      </c>
      <c r="I321" s="42">
        <v>44809.347222222219</v>
      </c>
      <c r="J321" s="42">
        <v>44810.556250000001</v>
      </c>
      <c r="K321" s="41" t="s">
        <v>819</v>
      </c>
      <c r="L321" s="41" t="s">
        <v>79</v>
      </c>
    </row>
    <row r="322" spans="2:12" x14ac:dyDescent="0.3">
      <c r="B322" s="45" t="s">
        <v>958</v>
      </c>
      <c r="C322" s="43" t="s">
        <v>241</v>
      </c>
      <c r="D322" s="43" t="s">
        <v>506</v>
      </c>
      <c r="E322" s="41">
        <f>_xlfn.DAYS(Tabla1345634[[#This Row],[Término Programado]],Tabla1345634[[#This Row],[Inicio Programado]])+1</f>
        <v>3</v>
      </c>
      <c r="F322" s="42">
        <v>44808.958333333336</v>
      </c>
      <c r="G322" s="42">
        <v>44810.958321759259</v>
      </c>
      <c r="H322" s="41">
        <v>1.55</v>
      </c>
      <c r="I322" s="42">
        <v>44809.347222222219</v>
      </c>
      <c r="J322" s="42">
        <v>44810.556250000001</v>
      </c>
      <c r="K322" s="41" t="s">
        <v>819</v>
      </c>
      <c r="L322" s="41" t="s">
        <v>79</v>
      </c>
    </row>
    <row r="323" spans="2:12" x14ac:dyDescent="0.3">
      <c r="B323" s="45" t="s">
        <v>982</v>
      </c>
      <c r="C323" s="43" t="s">
        <v>820</v>
      </c>
      <c r="D323" s="43" t="s">
        <v>821</v>
      </c>
      <c r="E323" s="41">
        <f>_xlfn.DAYS(Tabla1345634[[#This Row],[Término Programado]],Tabla1345634[[#This Row],[Inicio Programado]])+1</f>
        <v>22</v>
      </c>
      <c r="F323" s="42">
        <v>44808.958333333336</v>
      </c>
      <c r="G323" s="42">
        <v>44829.999988425923</v>
      </c>
      <c r="H323" s="41">
        <v>1.1200000000000001</v>
      </c>
      <c r="I323" s="42">
        <v>44809.502083333333</v>
      </c>
      <c r="J323" s="42">
        <v>44831.729166666664</v>
      </c>
      <c r="K323" s="41" t="s">
        <v>822</v>
      </c>
      <c r="L323" s="41" t="s">
        <v>79</v>
      </c>
    </row>
    <row r="324" spans="2:12" x14ac:dyDescent="0.3">
      <c r="B324" s="45" t="s">
        <v>997</v>
      </c>
      <c r="C324" s="43" t="s">
        <v>823</v>
      </c>
      <c r="D324" s="43" t="s">
        <v>824</v>
      </c>
      <c r="E324" s="41">
        <f>_xlfn.DAYS(Tabla1345634[[#This Row],[Término Programado]],Tabla1345634[[#This Row],[Inicio Programado]])+1</f>
        <v>5</v>
      </c>
      <c r="F324" s="42">
        <v>44808.958333333336</v>
      </c>
      <c r="G324" s="42">
        <v>44812.958333333336</v>
      </c>
      <c r="H324" s="41">
        <v>1.0249999999999999</v>
      </c>
      <c r="I324" s="42">
        <v>44809.6875</v>
      </c>
      <c r="J324" s="42">
        <v>44812.958333333336</v>
      </c>
      <c r="K324" s="41" t="s">
        <v>825</v>
      </c>
      <c r="L324" s="41" t="s">
        <v>79</v>
      </c>
    </row>
    <row r="325" spans="2:12" x14ac:dyDescent="0.3">
      <c r="B325" s="45" t="s">
        <v>948</v>
      </c>
      <c r="C325" s="43" t="s">
        <v>619</v>
      </c>
      <c r="D325" s="43" t="s">
        <v>643</v>
      </c>
      <c r="E325" s="41">
        <f>_xlfn.DAYS(Tabla1345634[[#This Row],[Término Programado]],Tabla1345634[[#This Row],[Inicio Programado]])+1</f>
        <v>10</v>
      </c>
      <c r="F325" s="42">
        <v>44808.958333333336</v>
      </c>
      <c r="G325" s="42">
        <v>44817.999305555553</v>
      </c>
      <c r="H325" s="41">
        <v>27.0808</v>
      </c>
      <c r="I325" s="42">
        <v>44809.515972222223</v>
      </c>
      <c r="J325" s="42">
        <v>44817.799305555556</v>
      </c>
      <c r="K325" s="41" t="s">
        <v>826</v>
      </c>
      <c r="L325" s="41" t="s">
        <v>79</v>
      </c>
    </row>
    <row r="326" spans="2:12" x14ac:dyDescent="0.3">
      <c r="B326" s="45" t="s">
        <v>948</v>
      </c>
      <c r="C326" s="43" t="s">
        <v>82</v>
      </c>
      <c r="D326" s="43" t="s">
        <v>327</v>
      </c>
      <c r="E326" s="41">
        <f>_xlfn.DAYS(Tabla1345634[[#This Row],[Término Programado]],Tabla1345634[[#This Row],[Inicio Programado]])+1</f>
        <v>104</v>
      </c>
      <c r="F326" s="42">
        <v>44808.958333333336</v>
      </c>
      <c r="G326" s="42">
        <v>44911.999988425923</v>
      </c>
      <c r="H326" s="41">
        <v>75.599999999999994</v>
      </c>
      <c r="I326" s="42">
        <v>44809.288888888892</v>
      </c>
      <c r="J326" s="42">
        <v>44813.634027777778</v>
      </c>
      <c r="K326" s="41" t="s">
        <v>827</v>
      </c>
      <c r="L326" s="41" t="s">
        <v>79</v>
      </c>
    </row>
    <row r="327" spans="2:12" x14ac:dyDescent="0.3">
      <c r="B327" s="45" t="s">
        <v>949</v>
      </c>
      <c r="C327" s="43" t="s">
        <v>170</v>
      </c>
      <c r="D327" s="43" t="s">
        <v>302</v>
      </c>
      <c r="E327" s="41">
        <f>_xlfn.DAYS(Tabla1345634[[#This Row],[Término Programado]],Tabla1345634[[#This Row],[Inicio Programado]])+1</f>
        <v>11</v>
      </c>
      <c r="F327" s="42">
        <v>44808.958333333336</v>
      </c>
      <c r="G327" s="42">
        <v>44818.999305555553</v>
      </c>
      <c r="H327" s="41">
        <v>13.3</v>
      </c>
      <c r="I327" s="42">
        <v>44809.210416666669</v>
      </c>
      <c r="J327" s="42">
        <v>44818.474305555559</v>
      </c>
      <c r="K327" s="41" t="s">
        <v>828</v>
      </c>
      <c r="L327" s="41" t="s">
        <v>79</v>
      </c>
    </row>
    <row r="328" spans="2:12" x14ac:dyDescent="0.3">
      <c r="B328" s="45" t="s">
        <v>949</v>
      </c>
      <c r="C328" s="43" t="s">
        <v>256</v>
      </c>
      <c r="D328" s="43" t="s">
        <v>313</v>
      </c>
      <c r="E328" s="41">
        <f>_xlfn.DAYS(Tabla1345634[[#This Row],[Término Programado]],Tabla1345634[[#This Row],[Inicio Programado]])+1</f>
        <v>28</v>
      </c>
      <c r="F328" s="42">
        <v>44809</v>
      </c>
      <c r="G328" s="42">
        <v>44836.040972222225</v>
      </c>
      <c r="H328" s="41">
        <v>19.86</v>
      </c>
      <c r="I328" s="42">
        <v>44809.47152777778</v>
      </c>
      <c r="J328" s="42">
        <v>44834.79791666667</v>
      </c>
      <c r="K328" s="41" t="s">
        <v>829</v>
      </c>
      <c r="L328" s="41" t="s">
        <v>79</v>
      </c>
    </row>
    <row r="329" spans="2:12" x14ac:dyDescent="0.3">
      <c r="B329" s="45" t="s">
        <v>962</v>
      </c>
      <c r="C329" s="43" t="s">
        <v>336</v>
      </c>
      <c r="D329" s="43" t="s">
        <v>337</v>
      </c>
      <c r="E329" s="41">
        <f>_xlfn.DAYS(Tabla1345634[[#This Row],[Término Programado]],Tabla1345634[[#This Row],[Inicio Programado]])+1</f>
        <v>4</v>
      </c>
      <c r="F329" s="42">
        <v>44809.958333333336</v>
      </c>
      <c r="G329" s="42">
        <v>44812.957638888889</v>
      </c>
      <c r="H329" s="41">
        <v>142.36000000000001</v>
      </c>
      <c r="I329" s="42">
        <v>44810.343055555553</v>
      </c>
      <c r="J329" s="42">
        <v>44812.724999999999</v>
      </c>
      <c r="K329" s="41" t="s">
        <v>830</v>
      </c>
      <c r="L329" s="41" t="s">
        <v>79</v>
      </c>
    </row>
    <row r="330" spans="2:12" x14ac:dyDescent="0.3">
      <c r="B330" s="45" t="s">
        <v>958</v>
      </c>
      <c r="C330" s="43" t="s">
        <v>153</v>
      </c>
      <c r="D330" s="43" t="s">
        <v>513</v>
      </c>
      <c r="E330" s="41">
        <f>_xlfn.DAYS(Tabla1345634[[#This Row],[Término Programado]],Tabla1345634[[#This Row],[Inicio Programado]])+1</f>
        <v>3</v>
      </c>
      <c r="F330" s="42">
        <v>44810.958333333336</v>
      </c>
      <c r="G330" s="42">
        <v>44812.958321759259</v>
      </c>
      <c r="H330" s="41">
        <v>1.6</v>
      </c>
      <c r="I330" s="42">
        <v>44811.340277777781</v>
      </c>
      <c r="J330" s="42">
        <v>44812.515277777777</v>
      </c>
      <c r="K330" s="41" t="s">
        <v>831</v>
      </c>
      <c r="L330" s="41" t="s">
        <v>79</v>
      </c>
    </row>
    <row r="331" spans="2:12" x14ac:dyDescent="0.3">
      <c r="B331" s="45" t="s">
        <v>958</v>
      </c>
      <c r="C331" s="43" t="s">
        <v>153</v>
      </c>
      <c r="D331" s="43" t="s">
        <v>515</v>
      </c>
      <c r="E331" s="41">
        <f>_xlfn.DAYS(Tabla1345634[[#This Row],[Término Programado]],Tabla1345634[[#This Row],[Inicio Programado]])+1</f>
        <v>3</v>
      </c>
      <c r="F331" s="42">
        <v>44810.958333333336</v>
      </c>
      <c r="G331" s="42">
        <v>44812.958321759259</v>
      </c>
      <c r="H331" s="41">
        <v>1.6</v>
      </c>
      <c r="I331" s="42">
        <v>44811.340277777781</v>
      </c>
      <c r="J331" s="42">
        <v>44812.515277777777</v>
      </c>
      <c r="K331" s="41" t="s">
        <v>831</v>
      </c>
      <c r="L331" s="41" t="s">
        <v>79</v>
      </c>
    </row>
    <row r="332" spans="2:12" x14ac:dyDescent="0.3">
      <c r="B332" s="45" t="s">
        <v>998</v>
      </c>
      <c r="C332" s="43" t="s">
        <v>240</v>
      </c>
      <c r="D332" s="43" t="s">
        <v>832</v>
      </c>
      <c r="E332" s="41">
        <f>_xlfn.DAYS(Tabla1345634[[#This Row],[Término Programado]],Tabla1345634[[#This Row],[Inicio Programado]])+1</f>
        <v>9</v>
      </c>
      <c r="F332" s="42">
        <v>44811.958333333336</v>
      </c>
      <c r="G332" s="42">
        <v>44819.999988425923</v>
      </c>
      <c r="H332" s="41">
        <v>20</v>
      </c>
      <c r="I332" s="42">
        <v>44812.352777777778</v>
      </c>
      <c r="J332" s="42">
        <v>44819.88958333333</v>
      </c>
      <c r="K332" s="41" t="s">
        <v>833</v>
      </c>
      <c r="L332" s="41" t="s">
        <v>79</v>
      </c>
    </row>
    <row r="333" spans="2:12" x14ac:dyDescent="0.3">
      <c r="B333" s="45" t="s">
        <v>998</v>
      </c>
      <c r="C333" s="43" t="s">
        <v>240</v>
      </c>
      <c r="D333" s="43" t="s">
        <v>834</v>
      </c>
      <c r="E333" s="41">
        <f>_xlfn.DAYS(Tabla1345634[[#This Row],[Término Programado]],Tabla1345634[[#This Row],[Inicio Programado]])+1</f>
        <v>9</v>
      </c>
      <c r="F333" s="42">
        <v>44811.958333333336</v>
      </c>
      <c r="G333" s="42">
        <v>44819.999988425923</v>
      </c>
      <c r="H333" s="41">
        <v>20</v>
      </c>
      <c r="I333" s="42">
        <v>44812.352777777778</v>
      </c>
      <c r="J333" s="42">
        <v>44819.88958333333</v>
      </c>
      <c r="K333" s="41" t="s">
        <v>833</v>
      </c>
      <c r="L333" s="41" t="s">
        <v>79</v>
      </c>
    </row>
    <row r="334" spans="2:12" x14ac:dyDescent="0.3">
      <c r="B334" s="45" t="s">
        <v>998</v>
      </c>
      <c r="C334" s="43" t="s">
        <v>240</v>
      </c>
      <c r="D334" s="43" t="s">
        <v>835</v>
      </c>
      <c r="E334" s="41">
        <f>_xlfn.DAYS(Tabla1345634[[#This Row],[Término Programado]],Tabla1345634[[#This Row],[Inicio Programado]])+1</f>
        <v>9</v>
      </c>
      <c r="F334" s="42">
        <v>44811.958333333336</v>
      </c>
      <c r="G334" s="42">
        <v>44819.999988425923</v>
      </c>
      <c r="H334" s="41">
        <v>20</v>
      </c>
      <c r="I334" s="42">
        <v>44812.352777777778</v>
      </c>
      <c r="J334" s="42">
        <v>44819.88958333333</v>
      </c>
      <c r="K334" s="41" t="s">
        <v>833</v>
      </c>
      <c r="L334" s="41" t="s">
        <v>79</v>
      </c>
    </row>
    <row r="335" spans="2:12" x14ac:dyDescent="0.3">
      <c r="B335" s="45" t="s">
        <v>998</v>
      </c>
      <c r="C335" s="43" t="s">
        <v>240</v>
      </c>
      <c r="D335" s="43" t="s">
        <v>832</v>
      </c>
      <c r="E335" s="41">
        <f>_xlfn.DAYS(Tabla1345634[[#This Row],[Término Programado]],Tabla1345634[[#This Row],[Inicio Programado]])+1</f>
        <v>6</v>
      </c>
      <c r="F335" s="42">
        <v>44814.958333333336</v>
      </c>
      <c r="G335" s="42">
        <v>44819.999988425923</v>
      </c>
      <c r="H335" s="41">
        <v>20</v>
      </c>
      <c r="I335" s="42">
        <v>44815.331944444442</v>
      </c>
      <c r="J335" s="42">
        <v>44819.88958333333</v>
      </c>
      <c r="K335" s="41" t="s">
        <v>836</v>
      </c>
      <c r="L335" s="41" t="s">
        <v>79</v>
      </c>
    </row>
    <row r="336" spans="2:12" x14ac:dyDescent="0.3">
      <c r="B336" s="45" t="s">
        <v>998</v>
      </c>
      <c r="C336" s="43" t="s">
        <v>240</v>
      </c>
      <c r="D336" s="43" t="s">
        <v>834</v>
      </c>
      <c r="E336" s="41">
        <f>_xlfn.DAYS(Tabla1345634[[#This Row],[Término Programado]],Tabla1345634[[#This Row],[Inicio Programado]])+1</f>
        <v>6</v>
      </c>
      <c r="F336" s="42">
        <v>44814.958333333336</v>
      </c>
      <c r="G336" s="42">
        <v>44819.999988425923</v>
      </c>
      <c r="H336" s="41">
        <v>20</v>
      </c>
      <c r="I336" s="42">
        <v>44815.331944444442</v>
      </c>
      <c r="J336" s="42">
        <v>44819.88958333333</v>
      </c>
      <c r="K336" s="41" t="s">
        <v>836</v>
      </c>
      <c r="L336" s="41" t="s">
        <v>79</v>
      </c>
    </row>
    <row r="337" spans="2:12" x14ac:dyDescent="0.3">
      <c r="B337" s="45" t="s">
        <v>998</v>
      </c>
      <c r="C337" s="43" t="s">
        <v>240</v>
      </c>
      <c r="D337" s="43" t="s">
        <v>835</v>
      </c>
      <c r="E337" s="41">
        <f>_xlfn.DAYS(Tabla1345634[[#This Row],[Término Programado]],Tabla1345634[[#This Row],[Inicio Programado]])+1</f>
        <v>6</v>
      </c>
      <c r="F337" s="42">
        <v>44814.958333333336</v>
      </c>
      <c r="G337" s="42">
        <v>44819.999988425923</v>
      </c>
      <c r="H337" s="41">
        <v>20</v>
      </c>
      <c r="I337" s="42">
        <v>44815.331944444442</v>
      </c>
      <c r="J337" s="42">
        <v>44819.88958333333</v>
      </c>
      <c r="K337" s="41" t="s">
        <v>836</v>
      </c>
      <c r="L337" s="41" t="s">
        <v>79</v>
      </c>
    </row>
    <row r="338" spans="2:12" x14ac:dyDescent="0.3">
      <c r="B338" s="45" t="s">
        <v>999</v>
      </c>
      <c r="C338" s="43" t="s">
        <v>189</v>
      </c>
      <c r="D338" s="43" t="s">
        <v>190</v>
      </c>
      <c r="E338" s="41">
        <f>_xlfn.DAYS(Tabla1345634[[#This Row],[Término Programado]],Tabla1345634[[#This Row],[Inicio Programado]])+1</f>
        <v>32</v>
      </c>
      <c r="F338" s="42">
        <v>44816</v>
      </c>
      <c r="G338" s="42">
        <v>44847.999305555553</v>
      </c>
      <c r="H338" s="41">
        <v>61</v>
      </c>
      <c r="I338" s="42">
        <v>44815.947222222225</v>
      </c>
      <c r="J338" s="42">
        <v>44847.70208333333</v>
      </c>
      <c r="K338" s="41" t="s">
        <v>837</v>
      </c>
      <c r="L338" s="41" t="s">
        <v>79</v>
      </c>
    </row>
    <row r="339" spans="2:12" x14ac:dyDescent="0.3">
      <c r="B339" s="45" t="s">
        <v>997</v>
      </c>
      <c r="C339" s="43" t="s">
        <v>823</v>
      </c>
      <c r="D339" s="43" t="s">
        <v>838</v>
      </c>
      <c r="E339" s="41">
        <f>_xlfn.DAYS(Tabla1345634[[#This Row],[Término Programado]],Tabla1345634[[#This Row],[Inicio Programado]])+1</f>
        <v>5</v>
      </c>
      <c r="F339" s="42">
        <v>44816</v>
      </c>
      <c r="G339" s="42">
        <v>44820</v>
      </c>
      <c r="H339" s="41">
        <v>1.0249999999999999</v>
      </c>
      <c r="I339" s="42">
        <v>44816</v>
      </c>
      <c r="J339" s="42">
        <v>44819.416666666664</v>
      </c>
      <c r="K339" s="41" t="s">
        <v>839</v>
      </c>
      <c r="L339" s="41" t="s">
        <v>79</v>
      </c>
    </row>
    <row r="340" spans="2:12" x14ac:dyDescent="0.3">
      <c r="B340" s="45" t="s">
        <v>956</v>
      </c>
      <c r="C340" s="43" t="s">
        <v>295</v>
      </c>
      <c r="D340" s="43" t="s">
        <v>545</v>
      </c>
      <c r="E340" s="41">
        <f>_xlfn.DAYS(Tabla1345634[[#This Row],[Término Programado]],Tabla1345634[[#This Row],[Inicio Programado]])+1</f>
        <v>17</v>
      </c>
      <c r="F340" s="42">
        <v>44819</v>
      </c>
      <c r="G340" s="42">
        <v>44835.999988425923</v>
      </c>
      <c r="H340" s="41">
        <v>156.15350000000001</v>
      </c>
      <c r="I340" s="42">
        <v>44819</v>
      </c>
      <c r="J340" s="42">
        <v>44834.463194444441</v>
      </c>
      <c r="K340" s="41" t="s">
        <v>840</v>
      </c>
      <c r="L340" s="41" t="s">
        <v>79</v>
      </c>
    </row>
    <row r="341" spans="2:12" x14ac:dyDescent="0.3">
      <c r="B341" s="45" t="s">
        <v>956</v>
      </c>
      <c r="C341" s="43" t="s">
        <v>295</v>
      </c>
      <c r="D341" s="43" t="s">
        <v>547</v>
      </c>
      <c r="E341" s="41">
        <f>_xlfn.DAYS(Tabla1345634[[#This Row],[Término Programado]],Tabla1345634[[#This Row],[Inicio Programado]])+1</f>
        <v>17</v>
      </c>
      <c r="F341" s="42">
        <v>44819</v>
      </c>
      <c r="G341" s="42">
        <v>44835.999988425923</v>
      </c>
      <c r="H341" s="41">
        <v>85.880200000000002</v>
      </c>
      <c r="I341" s="42">
        <v>44819</v>
      </c>
      <c r="J341" s="42">
        <v>44834.463194444441</v>
      </c>
      <c r="K341" s="41" t="s">
        <v>840</v>
      </c>
      <c r="L341" s="41" t="s">
        <v>79</v>
      </c>
    </row>
    <row r="342" spans="2:12" x14ac:dyDescent="0.3">
      <c r="B342" s="45" t="s">
        <v>962</v>
      </c>
      <c r="C342" s="43" t="s">
        <v>214</v>
      </c>
      <c r="D342" s="43" t="s">
        <v>689</v>
      </c>
      <c r="E342" s="41">
        <f>_xlfn.DAYS(Tabla1345634[[#This Row],[Término Programado]],Tabla1345634[[#This Row],[Inicio Programado]])+1</f>
        <v>16</v>
      </c>
      <c r="F342" s="42">
        <v>44821</v>
      </c>
      <c r="G342" s="42">
        <v>44836.00068287037</v>
      </c>
      <c r="H342" s="41">
        <v>170</v>
      </c>
      <c r="I342" s="42">
        <v>44821.038888888892</v>
      </c>
      <c r="J342" s="42">
        <v>44828.761111111111</v>
      </c>
      <c r="K342" s="41" t="s">
        <v>841</v>
      </c>
      <c r="L342" s="41" t="s">
        <v>79</v>
      </c>
    </row>
    <row r="343" spans="2:12" x14ac:dyDescent="0.3">
      <c r="B343" s="45" t="s">
        <v>962</v>
      </c>
      <c r="C343" s="43" t="s">
        <v>214</v>
      </c>
      <c r="D343" s="43" t="s">
        <v>215</v>
      </c>
      <c r="E343" s="41">
        <f>_xlfn.DAYS(Tabla1345634[[#This Row],[Término Programado]],Tabla1345634[[#This Row],[Inicio Programado]])+1</f>
        <v>16</v>
      </c>
      <c r="F343" s="42">
        <v>44821</v>
      </c>
      <c r="G343" s="42">
        <v>44836.00068287037</v>
      </c>
      <c r="H343" s="41">
        <v>210</v>
      </c>
      <c r="I343" s="42">
        <v>44821.038888888892</v>
      </c>
      <c r="J343" s="42">
        <v>44828.761111111111</v>
      </c>
      <c r="K343" s="41" t="s">
        <v>841</v>
      </c>
      <c r="L343" s="41" t="s">
        <v>79</v>
      </c>
    </row>
    <row r="344" spans="2:12" x14ac:dyDescent="0.3">
      <c r="B344" s="45" t="s">
        <v>997</v>
      </c>
      <c r="C344" s="43" t="s">
        <v>823</v>
      </c>
      <c r="D344" s="43" t="s">
        <v>842</v>
      </c>
      <c r="E344" s="41">
        <f>_xlfn.DAYS(Tabla1345634[[#This Row],[Término Programado]],Tabla1345634[[#This Row],[Inicio Programado]])+1</f>
        <v>5</v>
      </c>
      <c r="F344" s="42">
        <v>44824</v>
      </c>
      <c r="G344" s="42">
        <v>44828</v>
      </c>
      <c r="H344" s="41">
        <v>1.0249999999999999</v>
      </c>
      <c r="I344" s="42">
        <v>44823.959722222222</v>
      </c>
      <c r="J344" s="42">
        <v>44827.767361111109</v>
      </c>
      <c r="K344" s="41" t="s">
        <v>843</v>
      </c>
      <c r="L344" s="41" t="s">
        <v>79</v>
      </c>
    </row>
    <row r="345" spans="2:12" x14ac:dyDescent="0.3">
      <c r="B345" s="45" t="s">
        <v>949</v>
      </c>
      <c r="C345" s="43" t="s">
        <v>197</v>
      </c>
      <c r="D345" s="43" t="s">
        <v>297</v>
      </c>
      <c r="E345" s="41">
        <f>_xlfn.DAYS(Tabla1345634[[#This Row],[Término Programado]],Tabla1345634[[#This Row],[Inicio Programado]])+1</f>
        <v>17</v>
      </c>
      <c r="F345" s="42">
        <v>44825.041666666664</v>
      </c>
      <c r="G345" s="42">
        <v>44841.040972222225</v>
      </c>
      <c r="H345" s="41">
        <v>46.283499999999997</v>
      </c>
      <c r="I345" s="42">
        <v>44825.364583333336</v>
      </c>
      <c r="J345" s="42">
        <v>44840.965277777781</v>
      </c>
      <c r="K345" s="41" t="s">
        <v>844</v>
      </c>
      <c r="L345" s="41" t="s">
        <v>79</v>
      </c>
    </row>
    <row r="346" spans="2:12" x14ac:dyDescent="0.3">
      <c r="B346" s="45" t="s">
        <v>956</v>
      </c>
      <c r="C346" s="43" t="s">
        <v>212</v>
      </c>
      <c r="D346" s="43" t="s">
        <v>213</v>
      </c>
      <c r="E346" s="41">
        <f>_xlfn.DAYS(Tabla1345634[[#This Row],[Término Programado]],Tabla1345634[[#This Row],[Inicio Programado]])+1</f>
        <v>7</v>
      </c>
      <c r="F346" s="42">
        <v>44827</v>
      </c>
      <c r="G346" s="42">
        <v>44833.999988425923</v>
      </c>
      <c r="H346" s="41">
        <v>5.4470000000000001</v>
      </c>
      <c r="I346" s="42">
        <v>44827.965277777781</v>
      </c>
      <c r="J346" s="42">
        <v>44833.786111111112</v>
      </c>
      <c r="K346" s="41" t="s">
        <v>845</v>
      </c>
      <c r="L346" s="41" t="s">
        <v>79</v>
      </c>
    </row>
    <row r="347" spans="2:12" x14ac:dyDescent="0.3">
      <c r="B347" s="45" t="s">
        <v>948</v>
      </c>
      <c r="C347" s="43" t="s">
        <v>126</v>
      </c>
      <c r="D347" s="43" t="s">
        <v>127</v>
      </c>
      <c r="E347" s="41">
        <f>_xlfn.DAYS(Tabla1345634[[#This Row],[Término Programado]],Tabla1345634[[#This Row],[Inicio Programado]])+1</f>
        <v>4</v>
      </c>
      <c r="F347" s="42">
        <v>44828</v>
      </c>
      <c r="G347" s="42">
        <v>44831.999988425923</v>
      </c>
      <c r="H347" s="41">
        <v>128</v>
      </c>
      <c r="I347" s="42">
        <v>44828.188888888886</v>
      </c>
      <c r="J347" s="42">
        <v>44829.786111111112</v>
      </c>
      <c r="K347" s="41" t="s">
        <v>846</v>
      </c>
      <c r="L347" s="41" t="s">
        <v>780</v>
      </c>
    </row>
    <row r="348" spans="2:12" x14ac:dyDescent="0.3">
      <c r="B348" s="45" t="s">
        <v>997</v>
      </c>
      <c r="C348" s="43" t="s">
        <v>823</v>
      </c>
      <c r="D348" s="43" t="s">
        <v>847</v>
      </c>
      <c r="E348" s="41">
        <f>_xlfn.DAYS(Tabla1345634[[#This Row],[Término Programado]],Tabla1345634[[#This Row],[Inicio Programado]])+1</f>
        <v>5</v>
      </c>
      <c r="F348" s="42">
        <v>44830</v>
      </c>
      <c r="G348" s="42">
        <v>44834</v>
      </c>
      <c r="H348" s="41">
        <v>1.0249999999999999</v>
      </c>
      <c r="I348" s="42">
        <v>44830</v>
      </c>
      <c r="J348" s="42">
        <v>44834</v>
      </c>
      <c r="K348" s="41" t="s">
        <v>848</v>
      </c>
      <c r="L348" s="41" t="s">
        <v>780</v>
      </c>
    </row>
    <row r="349" spans="2:12" x14ac:dyDescent="0.3">
      <c r="B349" s="45" t="s">
        <v>975</v>
      </c>
      <c r="C349" s="43" t="s">
        <v>225</v>
      </c>
      <c r="D349" s="43" t="s">
        <v>289</v>
      </c>
      <c r="E349" s="41">
        <f>_xlfn.DAYS(Tabla1345634[[#This Row],[Término Programado]],Tabla1345634[[#This Row],[Inicio Programado]])+1</f>
        <v>12</v>
      </c>
      <c r="F349" s="42">
        <v>44830</v>
      </c>
      <c r="G349" s="42">
        <v>44841.999988425923</v>
      </c>
      <c r="H349" s="41">
        <v>56</v>
      </c>
      <c r="I349" s="42">
        <v>44830</v>
      </c>
      <c r="J349" s="42">
        <v>44840.740972222222</v>
      </c>
      <c r="K349" s="41" t="s">
        <v>849</v>
      </c>
      <c r="L349" s="41" t="s">
        <v>79</v>
      </c>
    </row>
    <row r="350" spans="2:12" x14ac:dyDescent="0.3">
      <c r="B350" s="45" t="s">
        <v>992</v>
      </c>
      <c r="C350" s="43" t="s">
        <v>298</v>
      </c>
      <c r="D350" s="43" t="s">
        <v>805</v>
      </c>
      <c r="E350" s="41">
        <f>_xlfn.DAYS(Tabla1345634[[#This Row],[Término Programado]],Tabla1345634[[#This Row],[Inicio Programado]])+1</f>
        <v>48</v>
      </c>
      <c r="F350" s="42">
        <v>44830</v>
      </c>
      <c r="G350" s="42">
        <v>44877.999988425923</v>
      </c>
      <c r="H350" s="41">
        <v>1.8029999999999999</v>
      </c>
      <c r="I350" s="42">
        <v>44831.606249999997</v>
      </c>
      <c r="J350" s="42">
        <v>44838.568749999999</v>
      </c>
      <c r="K350" s="41" t="s">
        <v>850</v>
      </c>
      <c r="L350" s="41" t="s">
        <v>79</v>
      </c>
    </row>
    <row r="351" spans="2:12" x14ac:dyDescent="0.3">
      <c r="B351" s="45" t="s">
        <v>982</v>
      </c>
      <c r="C351" s="43" t="s">
        <v>851</v>
      </c>
      <c r="D351" s="43" t="s">
        <v>852</v>
      </c>
      <c r="E351" s="41">
        <f>_xlfn.DAYS(Tabla1345634[[#This Row],[Término Programado]],Tabla1345634[[#This Row],[Inicio Programado]])+1</f>
        <v>3</v>
      </c>
      <c r="F351" s="42">
        <v>44831</v>
      </c>
      <c r="G351" s="42">
        <v>44833.999305555553</v>
      </c>
      <c r="H351" s="41">
        <v>0.42499999999999999</v>
      </c>
      <c r="I351" s="42">
        <v>44831.383333333331</v>
      </c>
      <c r="J351" s="42">
        <v>44833.791666666664</v>
      </c>
      <c r="K351" s="41" t="s">
        <v>853</v>
      </c>
      <c r="L351" s="41" t="s">
        <v>79</v>
      </c>
    </row>
    <row r="352" spans="2:12" x14ac:dyDescent="0.3">
      <c r="B352" s="45" t="s">
        <v>1000</v>
      </c>
      <c r="C352" s="43" t="s">
        <v>328</v>
      </c>
      <c r="D352" s="43" t="s">
        <v>329</v>
      </c>
      <c r="E352" s="41">
        <f>_xlfn.DAYS(Tabla1345634[[#This Row],[Término Programado]],Tabla1345634[[#This Row],[Inicio Programado]])+1</f>
        <v>14</v>
      </c>
      <c r="F352" s="42">
        <v>44831</v>
      </c>
      <c r="G352" s="42">
        <v>44844.999988425923</v>
      </c>
      <c r="H352" s="41">
        <v>154.94499999999999</v>
      </c>
      <c r="I352" s="42">
        <v>44831.008333333331</v>
      </c>
      <c r="J352" s="42">
        <v>44840.145833333336</v>
      </c>
      <c r="K352" s="41" t="s">
        <v>854</v>
      </c>
      <c r="L352" s="41" t="s">
        <v>79</v>
      </c>
    </row>
    <row r="353" spans="2:12" x14ac:dyDescent="0.3">
      <c r="B353" s="45" t="s">
        <v>948</v>
      </c>
      <c r="C353" s="43" t="s">
        <v>739</v>
      </c>
      <c r="D353" s="43" t="s">
        <v>742</v>
      </c>
      <c r="E353" s="41">
        <f>_xlfn.DAYS(Tabla1345634[[#This Row],[Término Programado]],Tabla1345634[[#This Row],[Inicio Programado]])+1</f>
        <v>70</v>
      </c>
      <c r="F353" s="42">
        <v>44832</v>
      </c>
      <c r="G353" s="42">
        <v>44901.999305555553</v>
      </c>
      <c r="H353" s="41">
        <v>128.29300000000001</v>
      </c>
      <c r="I353" s="42">
        <v>44832.027777777781</v>
      </c>
      <c r="J353" s="42">
        <v>44898.851388888892</v>
      </c>
      <c r="K353" s="41" t="s">
        <v>855</v>
      </c>
      <c r="L353" s="41" t="s">
        <v>79</v>
      </c>
    </row>
    <row r="354" spans="2:12" x14ac:dyDescent="0.3">
      <c r="B354" s="45" t="s">
        <v>948</v>
      </c>
      <c r="C354" s="43" t="s">
        <v>739</v>
      </c>
      <c r="D354" s="43" t="s">
        <v>740</v>
      </c>
      <c r="E354" s="41">
        <f>_xlfn.DAYS(Tabla1345634[[#This Row],[Término Programado]],Tabla1345634[[#This Row],[Inicio Programado]])+1</f>
        <v>70</v>
      </c>
      <c r="F354" s="42">
        <v>44832</v>
      </c>
      <c r="G354" s="42">
        <v>44901.999305555553</v>
      </c>
      <c r="H354" s="41">
        <v>259.44799999999998</v>
      </c>
      <c r="I354" s="42">
        <v>44832.027777777781</v>
      </c>
      <c r="J354" s="42">
        <v>44898.851388888892</v>
      </c>
      <c r="K354" s="41" t="s">
        <v>856</v>
      </c>
      <c r="L354" s="41" t="s">
        <v>79</v>
      </c>
    </row>
    <row r="355" spans="2:12" x14ac:dyDescent="0.3">
      <c r="B355" s="45" t="s">
        <v>971</v>
      </c>
      <c r="C355" s="43" t="s">
        <v>300</v>
      </c>
      <c r="D355" s="43" t="s">
        <v>698</v>
      </c>
      <c r="E355" s="41">
        <f>_xlfn.DAYS(Tabla1345634[[#This Row],[Término Programado]],Tabla1345634[[#This Row],[Inicio Programado]])+1</f>
        <v>3</v>
      </c>
      <c r="F355" s="42">
        <v>44834.333333333336</v>
      </c>
      <c r="G355" s="42">
        <v>44836.999988425923</v>
      </c>
      <c r="H355" s="41">
        <v>89</v>
      </c>
      <c r="I355" s="42">
        <v>44834.431250000001</v>
      </c>
      <c r="J355" s="42">
        <v>44842.705555555556</v>
      </c>
      <c r="K355" s="41" t="s">
        <v>857</v>
      </c>
      <c r="L355" s="41" t="s">
        <v>79</v>
      </c>
    </row>
    <row r="356" spans="2:12" x14ac:dyDescent="0.3">
      <c r="B356" s="45" t="s">
        <v>957</v>
      </c>
      <c r="C356" s="43" t="s">
        <v>99</v>
      </c>
      <c r="D356" s="43" t="s">
        <v>103</v>
      </c>
      <c r="E356" s="41">
        <f>_xlfn.DAYS(Tabla1345634[[#This Row],[Término Programado]],Tabla1345634[[#This Row],[Inicio Programado]])+1</f>
        <v>13</v>
      </c>
      <c r="F356" s="42">
        <v>44835</v>
      </c>
      <c r="G356" s="42">
        <v>44847.999988425923</v>
      </c>
      <c r="H356" s="41">
        <v>16.05</v>
      </c>
      <c r="I356" s="42">
        <v>44835.354861111111</v>
      </c>
      <c r="J356" s="42">
        <v>44851.375</v>
      </c>
      <c r="K356" s="41" t="s">
        <v>858</v>
      </c>
      <c r="L356" s="41" t="s">
        <v>79</v>
      </c>
    </row>
    <row r="357" spans="2:12" x14ac:dyDescent="0.3">
      <c r="B357" s="45" t="s">
        <v>957</v>
      </c>
      <c r="C357" s="43" t="s">
        <v>99</v>
      </c>
      <c r="D357" s="43" t="s">
        <v>503</v>
      </c>
      <c r="E357" s="41">
        <f>_xlfn.DAYS(Tabla1345634[[#This Row],[Término Programado]],Tabla1345634[[#This Row],[Inicio Programado]])+1</f>
        <v>13</v>
      </c>
      <c r="F357" s="42">
        <v>44835</v>
      </c>
      <c r="G357" s="42">
        <v>44847.999988425923</v>
      </c>
      <c r="H357" s="41">
        <v>11.45</v>
      </c>
      <c r="I357" s="42">
        <v>44835.354861111111</v>
      </c>
      <c r="J357" s="42">
        <v>44851.375</v>
      </c>
      <c r="K357" s="41" t="s">
        <v>858</v>
      </c>
      <c r="L357" s="41" t="s">
        <v>79</v>
      </c>
    </row>
    <row r="358" spans="2:12" x14ac:dyDescent="0.3">
      <c r="B358" s="45" t="s">
        <v>1001</v>
      </c>
      <c r="C358" s="43" t="s">
        <v>859</v>
      </c>
      <c r="D358" s="43" t="s">
        <v>860</v>
      </c>
      <c r="E358" s="41">
        <f>_xlfn.DAYS(Tabla1345634[[#This Row],[Término Programado]],Tabla1345634[[#This Row],[Inicio Programado]])+1</f>
        <v>61</v>
      </c>
      <c r="F358" s="42">
        <v>44835.833333333336</v>
      </c>
      <c r="G358" s="42">
        <v>44895.999988425923</v>
      </c>
      <c r="H358" s="41">
        <v>15.6</v>
      </c>
      <c r="I358" s="42">
        <v>44835.76458333333</v>
      </c>
      <c r="J358" s="42">
        <v>44910.416666666664</v>
      </c>
      <c r="K358" s="41" t="s">
        <v>861</v>
      </c>
      <c r="L358" s="41" t="s">
        <v>79</v>
      </c>
    </row>
    <row r="359" spans="2:12" x14ac:dyDescent="0.3">
      <c r="B359" s="45" t="s">
        <v>969</v>
      </c>
      <c r="C359" s="43" t="s">
        <v>195</v>
      </c>
      <c r="D359" s="43" t="s">
        <v>196</v>
      </c>
      <c r="E359" s="41">
        <f>_xlfn.DAYS(Tabla1345634[[#This Row],[Término Programado]],Tabla1345634[[#This Row],[Inicio Programado]])+1</f>
        <v>4</v>
      </c>
      <c r="F359" s="42">
        <v>44836.291666666664</v>
      </c>
      <c r="G359" s="42">
        <v>44839.5</v>
      </c>
      <c r="H359" s="41">
        <v>26</v>
      </c>
      <c r="I359" s="42">
        <v>44836.265972222223</v>
      </c>
      <c r="J359" s="42">
        <v>44840.144444444442</v>
      </c>
      <c r="K359" s="41" t="s">
        <v>862</v>
      </c>
      <c r="L359" s="41" t="s">
        <v>79</v>
      </c>
    </row>
    <row r="360" spans="2:12" x14ac:dyDescent="0.3">
      <c r="B360" s="45" t="s">
        <v>948</v>
      </c>
      <c r="C360" s="43" t="s">
        <v>619</v>
      </c>
      <c r="D360" s="43" t="s">
        <v>164</v>
      </c>
      <c r="E360" s="41">
        <f>_xlfn.DAYS(Tabla1345634[[#This Row],[Término Programado]],Tabla1345634[[#This Row],[Inicio Programado]])+1</f>
        <v>7</v>
      </c>
      <c r="F360" s="42">
        <v>44837</v>
      </c>
      <c r="G360" s="42">
        <v>44843.999988425923</v>
      </c>
      <c r="H360" s="41">
        <v>28.0534</v>
      </c>
      <c r="I360" s="42">
        <v>44837</v>
      </c>
      <c r="J360" s="42">
        <v>44842.746527777781</v>
      </c>
      <c r="K360" s="41" t="s">
        <v>863</v>
      </c>
      <c r="L360" s="41" t="s">
        <v>79</v>
      </c>
    </row>
    <row r="361" spans="2:12" x14ac:dyDescent="0.3">
      <c r="B361" s="45" t="s">
        <v>992</v>
      </c>
      <c r="C361" s="43" t="s">
        <v>298</v>
      </c>
      <c r="D361" s="43" t="s">
        <v>808</v>
      </c>
      <c r="E361" s="41">
        <f>_xlfn.DAYS(Tabla1345634[[#This Row],[Término Programado]],Tabla1345634[[#This Row],[Inicio Programado]])+1</f>
        <v>42</v>
      </c>
      <c r="F361" s="42">
        <v>44837</v>
      </c>
      <c r="G361" s="42">
        <v>44878.999988425923</v>
      </c>
      <c r="H361" s="41">
        <v>1.8029999999999999</v>
      </c>
      <c r="I361" s="42">
        <v>44838.382638888892</v>
      </c>
      <c r="J361" s="42">
        <v>44855.756944444445</v>
      </c>
      <c r="K361" s="41" t="s">
        <v>864</v>
      </c>
      <c r="L361" s="41" t="s">
        <v>79</v>
      </c>
    </row>
    <row r="362" spans="2:12" x14ac:dyDescent="0.3">
      <c r="B362" s="45" t="s">
        <v>949</v>
      </c>
      <c r="C362" s="43" t="s">
        <v>256</v>
      </c>
      <c r="D362" s="43" t="s">
        <v>257</v>
      </c>
      <c r="E362" s="41">
        <f>_xlfn.DAYS(Tabla1345634[[#This Row],[Término Programado]],Tabla1345634[[#This Row],[Inicio Programado]])+1</f>
        <v>35</v>
      </c>
      <c r="F362" s="42">
        <v>44837.041666666664</v>
      </c>
      <c r="G362" s="42">
        <v>44871.040972222225</v>
      </c>
      <c r="H362" s="41">
        <v>19.86</v>
      </c>
      <c r="I362" s="42">
        <v>44837.422222222223</v>
      </c>
      <c r="J362" s="42">
        <v>44867.671527777777</v>
      </c>
      <c r="K362" s="41" t="s">
        <v>865</v>
      </c>
      <c r="L362" s="41" t="s">
        <v>79</v>
      </c>
    </row>
    <row r="363" spans="2:12" x14ac:dyDescent="0.3">
      <c r="B363" s="45" t="s">
        <v>1002</v>
      </c>
      <c r="C363" s="43" t="s">
        <v>333</v>
      </c>
      <c r="D363" s="43" t="s">
        <v>334</v>
      </c>
      <c r="E363" s="41">
        <f>_xlfn.DAYS(Tabla1345634[[#This Row],[Término Programado]],Tabla1345634[[#This Row],[Inicio Programado]])+1</f>
        <v>39</v>
      </c>
      <c r="F363" s="42">
        <v>44838</v>
      </c>
      <c r="G363" s="42">
        <v>44876.999988425923</v>
      </c>
      <c r="H363" s="41">
        <v>13</v>
      </c>
      <c r="I363" s="42">
        <v>44837.972222222219</v>
      </c>
      <c r="J363" s="42">
        <v>44878.715277777781</v>
      </c>
      <c r="K363" s="41" t="s">
        <v>866</v>
      </c>
      <c r="L363" s="41" t="s">
        <v>79</v>
      </c>
    </row>
    <row r="364" spans="2:12" x14ac:dyDescent="0.3">
      <c r="B364" s="45" t="s">
        <v>949</v>
      </c>
      <c r="C364" s="43" t="s">
        <v>191</v>
      </c>
      <c r="D364" s="43" t="s">
        <v>192</v>
      </c>
      <c r="E364" s="41">
        <f>_xlfn.DAYS(Tabla1345634[[#This Row],[Término Programado]],Tabla1345634[[#This Row],[Inicio Programado]])+1</f>
        <v>10</v>
      </c>
      <c r="F364" s="42">
        <v>44839</v>
      </c>
      <c r="G364" s="42">
        <v>44848.999305555553</v>
      </c>
      <c r="H364" s="41">
        <v>1.52</v>
      </c>
      <c r="I364" s="42">
        <v>44839.711805555555</v>
      </c>
      <c r="J364" s="42">
        <v>44851.436805555553</v>
      </c>
      <c r="K364" s="41" t="s">
        <v>867</v>
      </c>
      <c r="L364" s="41" t="s">
        <v>79</v>
      </c>
    </row>
    <row r="365" spans="2:12" x14ac:dyDescent="0.3">
      <c r="B365" s="45" t="s">
        <v>966</v>
      </c>
      <c r="C365" s="43" t="s">
        <v>139</v>
      </c>
      <c r="D365" s="43" t="s">
        <v>140</v>
      </c>
      <c r="E365" s="41">
        <f>_xlfn.DAYS(Tabla1345634[[#This Row],[Término Programado]],Tabla1345634[[#This Row],[Inicio Programado]])+1</f>
        <v>10</v>
      </c>
      <c r="F365" s="42">
        <v>44839</v>
      </c>
      <c r="G365" s="42">
        <v>44848.999988425923</v>
      </c>
      <c r="H365" s="41">
        <v>77.5</v>
      </c>
      <c r="I365" s="42">
        <v>44839.000694444447</v>
      </c>
      <c r="J365" s="42">
        <v>44843.887499999997</v>
      </c>
      <c r="K365" s="41" t="s">
        <v>868</v>
      </c>
      <c r="L365" s="41" t="s">
        <v>79</v>
      </c>
    </row>
    <row r="366" spans="2:12" x14ac:dyDescent="0.3">
      <c r="B366" s="45" t="s">
        <v>1003</v>
      </c>
      <c r="C366" s="43" t="s">
        <v>175</v>
      </c>
      <c r="D366" s="43" t="s">
        <v>176</v>
      </c>
      <c r="E366" s="41">
        <f>_xlfn.DAYS(Tabla1345634[[#This Row],[Término Programado]],Tabla1345634[[#This Row],[Inicio Programado]])+1</f>
        <v>27</v>
      </c>
      <c r="F366" s="42">
        <v>44841</v>
      </c>
      <c r="G366" s="42">
        <v>44867.5</v>
      </c>
      <c r="H366" s="41">
        <v>281.3</v>
      </c>
      <c r="I366" s="42">
        <v>44840.964583333334</v>
      </c>
      <c r="J366" s="42">
        <v>44862.805555555555</v>
      </c>
      <c r="K366" s="41" t="s">
        <v>869</v>
      </c>
      <c r="L366" s="41" t="s">
        <v>79</v>
      </c>
    </row>
    <row r="367" spans="2:12" x14ac:dyDescent="0.3">
      <c r="B367" s="45" t="s">
        <v>1004</v>
      </c>
      <c r="C367" s="43" t="s">
        <v>303</v>
      </c>
      <c r="D367" s="43" t="s">
        <v>304</v>
      </c>
      <c r="E367" s="41">
        <f>_xlfn.DAYS(Tabla1345634[[#This Row],[Término Programado]],Tabla1345634[[#This Row],[Inicio Programado]])+1</f>
        <v>9</v>
      </c>
      <c r="F367" s="42">
        <v>44842</v>
      </c>
      <c r="G367" s="42">
        <v>44850.999988425923</v>
      </c>
      <c r="H367" s="41">
        <v>267.07600000000002</v>
      </c>
      <c r="I367" s="42">
        <v>44842</v>
      </c>
      <c r="J367" s="42">
        <v>44850.833333333336</v>
      </c>
      <c r="K367" s="41" t="s">
        <v>870</v>
      </c>
      <c r="L367" s="41" t="s">
        <v>79</v>
      </c>
    </row>
    <row r="368" spans="2:12" x14ac:dyDescent="0.3">
      <c r="B368" s="45" t="s">
        <v>971</v>
      </c>
      <c r="C368" s="43" t="s">
        <v>300</v>
      </c>
      <c r="D368" s="43" t="s">
        <v>698</v>
      </c>
      <c r="E368" s="41">
        <f>_xlfn.DAYS(Tabla1345634[[#This Row],[Término Programado]],Tabla1345634[[#This Row],[Inicio Programado]])+1</f>
        <v>14</v>
      </c>
      <c r="F368" s="42">
        <v>44844</v>
      </c>
      <c r="G368" s="42">
        <v>44857.999988425923</v>
      </c>
      <c r="H368" s="41">
        <v>89</v>
      </c>
      <c r="I368" s="42">
        <v>44844.019444444442</v>
      </c>
      <c r="J368" s="42">
        <v>44858.022916666669</v>
      </c>
      <c r="K368" s="41" t="s">
        <v>871</v>
      </c>
      <c r="L368" s="41" t="s">
        <v>79</v>
      </c>
    </row>
    <row r="369" spans="2:12" x14ac:dyDescent="0.3">
      <c r="B369" s="45" t="s">
        <v>956</v>
      </c>
      <c r="C369" s="43" t="s">
        <v>124</v>
      </c>
      <c r="D369" s="43" t="s">
        <v>349</v>
      </c>
      <c r="E369" s="41">
        <f>_xlfn.DAYS(Tabla1345634[[#This Row],[Término Programado]],Tabla1345634[[#This Row],[Inicio Programado]])+1</f>
        <v>12</v>
      </c>
      <c r="F369" s="42">
        <v>44844</v>
      </c>
      <c r="G369" s="42">
        <v>44855.999988425923</v>
      </c>
      <c r="H369" s="41">
        <v>1.10945</v>
      </c>
      <c r="I369" s="42">
        <v>44844.363888888889</v>
      </c>
      <c r="J369" s="42">
        <v>44855.722222222219</v>
      </c>
      <c r="K369" s="41" t="s">
        <v>872</v>
      </c>
      <c r="L369" s="41" t="s">
        <v>79</v>
      </c>
    </row>
    <row r="370" spans="2:12" x14ac:dyDescent="0.3">
      <c r="B370" s="45" t="s">
        <v>971</v>
      </c>
      <c r="C370" s="43" t="s">
        <v>300</v>
      </c>
      <c r="D370" s="43" t="s">
        <v>301</v>
      </c>
      <c r="E370" s="41">
        <f>_xlfn.DAYS(Tabla1345634[[#This Row],[Término Programado]],Tabla1345634[[#This Row],[Inicio Programado]])+1</f>
        <v>7</v>
      </c>
      <c r="F370" s="42">
        <v>44844</v>
      </c>
      <c r="G370" s="42">
        <v>44850.999988425923</v>
      </c>
      <c r="H370" s="41">
        <v>89</v>
      </c>
      <c r="I370" s="42">
        <v>44844.019444444442</v>
      </c>
      <c r="J370" s="42">
        <v>44853.669444444444</v>
      </c>
      <c r="K370" s="41" t="s">
        <v>873</v>
      </c>
      <c r="L370" s="41" t="s">
        <v>79</v>
      </c>
    </row>
    <row r="371" spans="2:12" x14ac:dyDescent="0.3">
      <c r="B371" s="45" t="s">
        <v>979</v>
      </c>
      <c r="C371" s="43" t="s">
        <v>85</v>
      </c>
      <c r="D371" s="43" t="s">
        <v>322</v>
      </c>
      <c r="E371" s="41">
        <f>_xlfn.DAYS(Tabla1345634[[#This Row],[Término Programado]],Tabla1345634[[#This Row],[Inicio Programado]])+1</f>
        <v>20</v>
      </c>
      <c r="F371" s="42">
        <v>44845</v>
      </c>
      <c r="G371" s="42">
        <v>44864.999988425923</v>
      </c>
      <c r="H371" s="41">
        <v>156.215</v>
      </c>
      <c r="I371" s="42">
        <v>44845.032638888886</v>
      </c>
      <c r="J371" s="42">
        <v>44864.988888888889</v>
      </c>
      <c r="K371" s="41" t="s">
        <v>874</v>
      </c>
      <c r="L371" s="41" t="s">
        <v>79</v>
      </c>
    </row>
    <row r="372" spans="2:12" x14ac:dyDescent="0.3">
      <c r="B372" s="45" t="s">
        <v>949</v>
      </c>
      <c r="C372" s="43" t="s">
        <v>111</v>
      </c>
      <c r="D372" s="43" t="s">
        <v>112</v>
      </c>
      <c r="E372" s="41">
        <f>_xlfn.DAYS(Tabla1345634[[#This Row],[Término Programado]],Tabla1345634[[#This Row],[Inicio Programado]])+1</f>
        <v>19</v>
      </c>
      <c r="F372" s="42">
        <v>44845</v>
      </c>
      <c r="G372" s="42">
        <v>44863.999305555553</v>
      </c>
      <c r="H372" s="41">
        <v>86</v>
      </c>
      <c r="I372" s="42">
        <v>44845.232638888891</v>
      </c>
      <c r="J372" s="42">
        <v>44861.887499999997</v>
      </c>
      <c r="K372" s="41" t="s">
        <v>875</v>
      </c>
      <c r="L372" s="41" t="s">
        <v>79</v>
      </c>
    </row>
    <row r="373" spans="2:12" x14ac:dyDescent="0.3">
      <c r="B373" s="45" t="s">
        <v>982</v>
      </c>
      <c r="C373" s="43" t="s">
        <v>820</v>
      </c>
      <c r="D373" s="43" t="s">
        <v>821</v>
      </c>
      <c r="E373" s="41">
        <f>_xlfn.DAYS(Tabla1345634[[#This Row],[Término Programado]],Tabla1345634[[#This Row],[Inicio Programado]])+1</f>
        <v>39</v>
      </c>
      <c r="F373" s="42">
        <v>44845</v>
      </c>
      <c r="G373" s="42">
        <v>44883.999988425923</v>
      </c>
      <c r="H373" s="41">
        <v>1.1200000000000001</v>
      </c>
      <c r="I373" s="42">
        <v>44845.465277777781</v>
      </c>
      <c r="J373" s="42">
        <v>44883.503472222219</v>
      </c>
      <c r="K373" s="41" t="s">
        <v>876</v>
      </c>
      <c r="L373" s="41" t="s">
        <v>79</v>
      </c>
    </row>
    <row r="374" spans="2:12" x14ac:dyDescent="0.3">
      <c r="B374" s="45" t="s">
        <v>969</v>
      </c>
      <c r="C374" s="43" t="s">
        <v>195</v>
      </c>
      <c r="D374" s="43" t="s">
        <v>202</v>
      </c>
      <c r="E374" s="41">
        <f>_xlfn.DAYS(Tabla1345634[[#This Row],[Término Programado]],Tabla1345634[[#This Row],[Inicio Programado]])+1</f>
        <v>63</v>
      </c>
      <c r="F374" s="42">
        <v>44848</v>
      </c>
      <c r="G374" s="42">
        <v>44910.75</v>
      </c>
      <c r="H374" s="41">
        <v>22</v>
      </c>
      <c r="I374" s="42">
        <v>44848.009722222225</v>
      </c>
      <c r="J374" s="42">
        <v>44910.213194444441</v>
      </c>
      <c r="K374" s="41" t="s">
        <v>877</v>
      </c>
      <c r="L374" s="41" t="s">
        <v>79</v>
      </c>
    </row>
    <row r="375" spans="2:12" x14ac:dyDescent="0.3">
      <c r="B375" s="45" t="s">
        <v>1005</v>
      </c>
      <c r="C375" s="43" t="s">
        <v>878</v>
      </c>
      <c r="D375" s="43" t="s">
        <v>878</v>
      </c>
      <c r="E375" s="41">
        <f>_xlfn.DAYS(Tabla1345634[[#This Row],[Término Programado]],Tabla1345634[[#This Row],[Inicio Programado]])+1</f>
        <v>6</v>
      </c>
      <c r="F375" s="42">
        <v>44848.75</v>
      </c>
      <c r="G375" s="42">
        <v>44853.833333333336</v>
      </c>
      <c r="H375" s="41">
        <v>86.75</v>
      </c>
      <c r="I375" s="42">
        <v>44848.71597222222</v>
      </c>
      <c r="J375" s="42">
        <v>44854.293749999997</v>
      </c>
      <c r="K375" s="41" t="s">
        <v>879</v>
      </c>
      <c r="L375" s="41" t="s">
        <v>79</v>
      </c>
    </row>
    <row r="376" spans="2:12" x14ac:dyDescent="0.3">
      <c r="B376" s="45" t="s">
        <v>956</v>
      </c>
      <c r="C376" s="43" t="s">
        <v>119</v>
      </c>
      <c r="D376" s="43" t="s">
        <v>231</v>
      </c>
      <c r="E376" s="41">
        <f>_xlfn.DAYS(Tabla1345634[[#This Row],[Término Programado]],Tabla1345634[[#This Row],[Inicio Programado]])+1</f>
        <v>29</v>
      </c>
      <c r="F376" s="42">
        <v>44849</v>
      </c>
      <c r="G376" s="42">
        <v>44877.999988425923</v>
      </c>
      <c r="H376" s="41">
        <v>357.49</v>
      </c>
      <c r="I376" s="42">
        <v>44848.956944444442</v>
      </c>
      <c r="J376" s="42">
        <v>44877.894444444442</v>
      </c>
      <c r="K376" s="41" t="s">
        <v>880</v>
      </c>
      <c r="L376" s="41" t="s">
        <v>79</v>
      </c>
    </row>
    <row r="377" spans="2:12" x14ac:dyDescent="0.3">
      <c r="B377" s="45" t="s">
        <v>1006</v>
      </c>
      <c r="C377" s="43" t="s">
        <v>183</v>
      </c>
      <c r="D377" s="43" t="s">
        <v>184</v>
      </c>
      <c r="E377" s="41">
        <f>_xlfn.DAYS(Tabla1345634[[#This Row],[Término Programado]],Tabla1345634[[#This Row],[Inicio Programado]])+1</f>
        <v>14</v>
      </c>
      <c r="F377" s="42">
        <v>44851</v>
      </c>
      <c r="G377" s="42">
        <v>44864.999988425923</v>
      </c>
      <c r="H377" s="41">
        <v>58.261000000000003</v>
      </c>
      <c r="I377" s="42">
        <v>44851</v>
      </c>
      <c r="J377" s="42">
        <v>44859.5625</v>
      </c>
      <c r="K377" s="41" t="s">
        <v>881</v>
      </c>
      <c r="L377" s="41" t="s">
        <v>79</v>
      </c>
    </row>
    <row r="378" spans="2:12" x14ac:dyDescent="0.3">
      <c r="B378" s="45" t="s">
        <v>948</v>
      </c>
      <c r="C378" s="43" t="s">
        <v>619</v>
      </c>
      <c r="D378" s="43" t="s">
        <v>106</v>
      </c>
      <c r="E378" s="41">
        <f>_xlfn.DAYS(Tabla1345634[[#This Row],[Término Programado]],Tabla1345634[[#This Row],[Inicio Programado]])+1</f>
        <v>7</v>
      </c>
      <c r="F378" s="42">
        <v>44851</v>
      </c>
      <c r="G378" s="42">
        <v>44857.999305555553</v>
      </c>
      <c r="H378" s="41">
        <v>27.973600000000001</v>
      </c>
      <c r="I378" s="42">
        <v>44851.1875</v>
      </c>
      <c r="J378" s="42">
        <v>44856.789583333331</v>
      </c>
      <c r="K378" s="41" t="s">
        <v>882</v>
      </c>
      <c r="L378" s="41" t="s">
        <v>79</v>
      </c>
    </row>
    <row r="379" spans="2:12" x14ac:dyDescent="0.3">
      <c r="B379" s="45" t="s">
        <v>986</v>
      </c>
      <c r="C379" s="43" t="s">
        <v>255</v>
      </c>
      <c r="D379" s="43" t="s">
        <v>343</v>
      </c>
      <c r="E379" s="41">
        <f>_xlfn.DAYS(Tabla1345634[[#This Row],[Término Programado]],Tabla1345634[[#This Row],[Inicio Programado]])+1</f>
        <v>5</v>
      </c>
      <c r="F379" s="42">
        <v>44851.000694444447</v>
      </c>
      <c r="G379" s="42">
        <v>44855.999305555553</v>
      </c>
      <c r="H379" s="41">
        <v>7.1</v>
      </c>
      <c r="I379" s="42">
        <v>44851.000694444447</v>
      </c>
      <c r="J379" s="42">
        <v>44856</v>
      </c>
      <c r="K379" s="41" t="s">
        <v>883</v>
      </c>
      <c r="L379" s="41" t="s">
        <v>79</v>
      </c>
    </row>
    <row r="380" spans="2:12" x14ac:dyDescent="0.3">
      <c r="B380" s="45" t="s">
        <v>951</v>
      </c>
      <c r="C380" s="43" t="s">
        <v>270</v>
      </c>
      <c r="D380" s="43" t="s">
        <v>271</v>
      </c>
      <c r="E380" s="41">
        <f>_xlfn.DAYS(Tabla1345634[[#This Row],[Término Programado]],Tabla1345634[[#This Row],[Inicio Programado]])+1</f>
        <v>13</v>
      </c>
      <c r="F380" s="42">
        <v>44852</v>
      </c>
      <c r="G380" s="42">
        <v>44864.999988425923</v>
      </c>
      <c r="H380" s="41">
        <v>6</v>
      </c>
      <c r="I380" s="42">
        <v>44853.364583333336</v>
      </c>
      <c r="J380" s="42">
        <v>44864.333333333336</v>
      </c>
      <c r="K380" s="41" t="s">
        <v>884</v>
      </c>
      <c r="L380" s="41" t="s">
        <v>79</v>
      </c>
    </row>
    <row r="381" spans="2:12" x14ac:dyDescent="0.3">
      <c r="B381" s="45" t="s">
        <v>949</v>
      </c>
      <c r="C381" s="43" t="s">
        <v>97</v>
      </c>
      <c r="D381" s="43" t="s">
        <v>347</v>
      </c>
      <c r="E381" s="41">
        <f>_xlfn.DAYS(Tabla1345634[[#This Row],[Término Programado]],Tabla1345634[[#This Row],[Inicio Programado]])+1</f>
        <v>32</v>
      </c>
      <c r="F381" s="42">
        <v>44852.041666666664</v>
      </c>
      <c r="G381" s="42">
        <v>44883.041655092595</v>
      </c>
      <c r="H381" s="41">
        <v>125.05</v>
      </c>
      <c r="I381" s="42">
        <v>44852.006249999999</v>
      </c>
      <c r="J381" s="42">
        <v>44883.086805555555</v>
      </c>
      <c r="K381" s="41" t="s">
        <v>885</v>
      </c>
      <c r="L381" s="41" t="s">
        <v>79</v>
      </c>
    </row>
    <row r="382" spans="2:12" x14ac:dyDescent="0.3">
      <c r="B382" s="45" t="s">
        <v>948</v>
      </c>
      <c r="C382" s="43" t="s">
        <v>535</v>
      </c>
      <c r="D382" s="43" t="s">
        <v>536</v>
      </c>
      <c r="E382" s="41">
        <f>_xlfn.DAYS(Tabla1345634[[#This Row],[Término Programado]],Tabla1345634[[#This Row],[Inicio Programado]])+1</f>
        <v>5</v>
      </c>
      <c r="F382" s="42">
        <v>44854</v>
      </c>
      <c r="G382" s="42">
        <v>44858.999988425923</v>
      </c>
      <c r="H382" s="41">
        <v>135.30000000000001</v>
      </c>
      <c r="I382" s="42">
        <v>44854.509027777778</v>
      </c>
      <c r="J382" s="42">
        <v>44856.161111111112</v>
      </c>
      <c r="K382" s="41" t="s">
        <v>886</v>
      </c>
      <c r="L382" s="41" t="s">
        <v>79</v>
      </c>
    </row>
    <row r="383" spans="2:12" x14ac:dyDescent="0.3">
      <c r="B383" s="45" t="s">
        <v>992</v>
      </c>
      <c r="C383" s="43" t="s">
        <v>298</v>
      </c>
      <c r="D383" s="43" t="s">
        <v>806</v>
      </c>
      <c r="E383" s="41">
        <f>_xlfn.DAYS(Tabla1345634[[#This Row],[Término Programado]],Tabla1345634[[#This Row],[Inicio Programado]])+1</f>
        <v>37</v>
      </c>
      <c r="F383" s="42">
        <v>44858</v>
      </c>
      <c r="G383" s="42">
        <v>44894.999988425923</v>
      </c>
      <c r="H383" s="41">
        <v>1.8029999999999999</v>
      </c>
      <c r="I383" s="42">
        <v>44859.425000000003</v>
      </c>
      <c r="J383" s="42">
        <v>44875.618750000001</v>
      </c>
      <c r="K383" s="41" t="s">
        <v>887</v>
      </c>
      <c r="L383" s="41" t="s">
        <v>79</v>
      </c>
    </row>
    <row r="384" spans="2:12" x14ac:dyDescent="0.3">
      <c r="B384" s="45" t="s">
        <v>986</v>
      </c>
      <c r="C384" s="43" t="s">
        <v>255</v>
      </c>
      <c r="D384" s="43" t="s">
        <v>348</v>
      </c>
      <c r="E384" s="41">
        <f>_xlfn.DAYS(Tabla1345634[[#This Row],[Término Programado]],Tabla1345634[[#This Row],[Inicio Programado]])+1</f>
        <v>5</v>
      </c>
      <c r="F384" s="42">
        <v>44858.000694444447</v>
      </c>
      <c r="G384" s="42">
        <v>44862.999305555553</v>
      </c>
      <c r="H384" s="41">
        <v>7.1</v>
      </c>
      <c r="I384" s="42">
        <v>44858</v>
      </c>
      <c r="J384" s="42">
        <v>44862.995833333334</v>
      </c>
      <c r="K384" s="41" t="s">
        <v>888</v>
      </c>
      <c r="L384" s="41" t="s">
        <v>79</v>
      </c>
    </row>
    <row r="385" spans="2:12" x14ac:dyDescent="0.3">
      <c r="B385" s="45" t="s">
        <v>971</v>
      </c>
      <c r="C385" s="43" t="s">
        <v>889</v>
      </c>
      <c r="D385" s="43" t="s">
        <v>890</v>
      </c>
      <c r="E385" s="41">
        <f>_xlfn.DAYS(Tabla1345634[[#This Row],[Término Programado]],Tabla1345634[[#This Row],[Inicio Programado]])+1</f>
        <v>15</v>
      </c>
      <c r="F385" s="42">
        <v>44858.208333333336</v>
      </c>
      <c r="G385" s="42">
        <v>44872.75</v>
      </c>
      <c r="H385" s="41">
        <v>16.333300000000001</v>
      </c>
      <c r="I385" s="42">
        <v>44858.212500000001</v>
      </c>
      <c r="J385" s="42">
        <v>44873.783333333333</v>
      </c>
      <c r="K385" s="41" t="s">
        <v>891</v>
      </c>
      <c r="L385" s="41" t="s">
        <v>79</v>
      </c>
    </row>
    <row r="386" spans="2:12" x14ac:dyDescent="0.3">
      <c r="B386" s="45" t="s">
        <v>956</v>
      </c>
      <c r="C386" s="43" t="s">
        <v>295</v>
      </c>
      <c r="D386" s="43" t="s">
        <v>545</v>
      </c>
      <c r="E386" s="41">
        <f>_xlfn.DAYS(Tabla1345634[[#This Row],[Término Programado]],Tabla1345634[[#This Row],[Inicio Programado]])+1</f>
        <v>2</v>
      </c>
      <c r="F386" s="42">
        <v>44863</v>
      </c>
      <c r="G386" s="42">
        <v>44864.999988425923</v>
      </c>
      <c r="H386" s="41">
        <v>156.15350000000001</v>
      </c>
      <c r="I386" s="42">
        <v>44864.09375</v>
      </c>
      <c r="J386" s="42">
        <v>44865</v>
      </c>
      <c r="K386" s="41" t="s">
        <v>892</v>
      </c>
      <c r="L386" s="41" t="s">
        <v>79</v>
      </c>
    </row>
    <row r="387" spans="2:12" x14ac:dyDescent="0.3">
      <c r="B387" s="45" t="s">
        <v>956</v>
      </c>
      <c r="C387" s="43" t="s">
        <v>295</v>
      </c>
      <c r="D387" s="43" t="s">
        <v>547</v>
      </c>
      <c r="E387" s="41">
        <f>_xlfn.DAYS(Tabla1345634[[#This Row],[Término Programado]],Tabla1345634[[#This Row],[Inicio Programado]])+1</f>
        <v>2</v>
      </c>
      <c r="F387" s="42">
        <v>44863</v>
      </c>
      <c r="G387" s="42">
        <v>44864.999988425923</v>
      </c>
      <c r="H387" s="41">
        <v>85.880200000000002</v>
      </c>
      <c r="I387" s="42">
        <v>44864.09375</v>
      </c>
      <c r="J387" s="42">
        <v>44865</v>
      </c>
      <c r="K387" s="41" t="s">
        <v>892</v>
      </c>
      <c r="L387" s="41" t="s">
        <v>79</v>
      </c>
    </row>
    <row r="388" spans="2:12" x14ac:dyDescent="0.3">
      <c r="B388" s="45" t="s">
        <v>1003</v>
      </c>
      <c r="C388" s="43" t="s">
        <v>175</v>
      </c>
      <c r="D388" s="43" t="s">
        <v>278</v>
      </c>
      <c r="E388" s="41">
        <f>_xlfn.DAYS(Tabla1345634[[#This Row],[Término Programado]],Tabla1345634[[#This Row],[Inicio Programado]])+1</f>
        <v>42</v>
      </c>
      <c r="F388" s="42">
        <v>44867</v>
      </c>
      <c r="G388" s="42">
        <v>44908.50068287037</v>
      </c>
      <c r="H388" s="41">
        <v>276.89999999999998</v>
      </c>
      <c r="I388" s="42">
        <v>44866.865277777775</v>
      </c>
      <c r="J388" s="42">
        <v>44899.13958333333</v>
      </c>
      <c r="K388" s="41" t="s">
        <v>893</v>
      </c>
      <c r="L388" s="41" t="s">
        <v>79</v>
      </c>
    </row>
    <row r="389" spans="2:12" x14ac:dyDescent="0.3">
      <c r="B389" s="45" t="s">
        <v>949</v>
      </c>
      <c r="C389" s="43" t="s">
        <v>111</v>
      </c>
      <c r="D389" s="43" t="s">
        <v>128</v>
      </c>
      <c r="E389" s="41">
        <f>_xlfn.DAYS(Tabla1345634[[#This Row],[Término Programado]],Tabla1345634[[#This Row],[Inicio Programado]])+1</f>
        <v>20</v>
      </c>
      <c r="F389" s="42">
        <v>44867</v>
      </c>
      <c r="G389" s="42">
        <v>44886.999305555553</v>
      </c>
      <c r="H389" s="41">
        <v>86</v>
      </c>
      <c r="I389" s="42">
        <v>44867.208333333336</v>
      </c>
      <c r="J389" s="42">
        <v>44883.084027777775</v>
      </c>
      <c r="K389" s="41" t="s">
        <v>894</v>
      </c>
      <c r="L389" s="41" t="s">
        <v>79</v>
      </c>
    </row>
    <row r="390" spans="2:12" x14ac:dyDescent="0.3">
      <c r="B390" s="45" t="s">
        <v>992</v>
      </c>
      <c r="C390" s="43" t="s">
        <v>298</v>
      </c>
      <c r="D390" s="43" t="s">
        <v>802</v>
      </c>
      <c r="E390" s="41">
        <f>_xlfn.DAYS(Tabla1345634[[#This Row],[Término Programado]],Tabla1345634[[#This Row],[Inicio Programado]])+1</f>
        <v>28</v>
      </c>
      <c r="F390" s="42">
        <v>44867</v>
      </c>
      <c r="G390" s="42">
        <v>44894.999988425923</v>
      </c>
      <c r="H390" s="41">
        <v>1.8029999999999999</v>
      </c>
      <c r="I390" s="42">
        <v>44873.509027777778</v>
      </c>
      <c r="J390" s="42">
        <v>44894.751388888886</v>
      </c>
      <c r="K390" s="41" t="s">
        <v>895</v>
      </c>
      <c r="L390" s="41" t="s">
        <v>79</v>
      </c>
    </row>
    <row r="391" spans="2:12" x14ac:dyDescent="0.3">
      <c r="B391" s="45" t="s">
        <v>949</v>
      </c>
      <c r="C391" s="43" t="s">
        <v>165</v>
      </c>
      <c r="D391" s="43" t="s">
        <v>166</v>
      </c>
      <c r="E391" s="41">
        <f>_xlfn.DAYS(Tabla1345634[[#This Row],[Término Programado]],Tabla1345634[[#This Row],[Inicio Programado]])+1</f>
        <v>45</v>
      </c>
      <c r="F391" s="42">
        <v>44868</v>
      </c>
      <c r="G391" s="42">
        <v>44912.999988425923</v>
      </c>
      <c r="H391" s="41">
        <v>107.7</v>
      </c>
      <c r="I391" s="42">
        <v>44868.345138888886</v>
      </c>
      <c r="J391" s="42">
        <v>44911.899305555555</v>
      </c>
      <c r="K391" s="41" t="s">
        <v>896</v>
      </c>
      <c r="L391" s="41" t="s">
        <v>79</v>
      </c>
    </row>
    <row r="392" spans="2:12" x14ac:dyDescent="0.3">
      <c r="B392" s="45" t="s">
        <v>1007</v>
      </c>
      <c r="C392" s="43" t="s">
        <v>187</v>
      </c>
      <c r="D392" s="43" t="s">
        <v>188</v>
      </c>
      <c r="E392" s="41">
        <f>_xlfn.DAYS(Tabla1345634[[#This Row],[Término Programado]],Tabla1345634[[#This Row],[Inicio Programado]])+1</f>
        <v>20</v>
      </c>
      <c r="F392" s="42">
        <v>44870.041666666664</v>
      </c>
      <c r="G392" s="42">
        <v>44889.040972222225</v>
      </c>
      <c r="H392" s="41">
        <v>11</v>
      </c>
      <c r="I392" s="42">
        <v>44870</v>
      </c>
      <c r="J392" s="42">
        <v>44890.374305555553</v>
      </c>
      <c r="K392" s="41" t="s">
        <v>897</v>
      </c>
      <c r="L392" s="41" t="s">
        <v>79</v>
      </c>
    </row>
    <row r="393" spans="2:12" x14ac:dyDescent="0.3">
      <c r="B393" s="45" t="s">
        <v>1002</v>
      </c>
      <c r="C393" s="43" t="s">
        <v>344</v>
      </c>
      <c r="D393" s="43" t="s">
        <v>345</v>
      </c>
      <c r="E393" s="41">
        <f>_xlfn.DAYS(Tabla1345634[[#This Row],[Término Programado]],Tabla1345634[[#This Row],[Inicio Programado]])+1</f>
        <v>30</v>
      </c>
      <c r="F393" s="42">
        <v>44872</v>
      </c>
      <c r="G393" s="42">
        <v>44901.999988425923</v>
      </c>
      <c r="H393" s="41">
        <v>22</v>
      </c>
      <c r="I393" s="42">
        <v>44872</v>
      </c>
      <c r="J393" s="42">
        <v>44885.24722222222</v>
      </c>
      <c r="K393" s="41" t="s">
        <v>898</v>
      </c>
      <c r="L393" s="41" t="s">
        <v>79</v>
      </c>
    </row>
    <row r="394" spans="2:12" x14ac:dyDescent="0.3">
      <c r="B394" s="45" t="s">
        <v>972</v>
      </c>
      <c r="C394" s="43" t="s">
        <v>156</v>
      </c>
      <c r="D394" s="43" t="s">
        <v>157</v>
      </c>
      <c r="E394" s="41">
        <f>_xlfn.DAYS(Tabla1345634[[#This Row],[Término Programado]],Tabla1345634[[#This Row],[Inicio Programado]])+1</f>
        <v>5</v>
      </c>
      <c r="F394" s="42">
        <v>44872</v>
      </c>
      <c r="G394" s="42">
        <v>44876.999988425923</v>
      </c>
      <c r="H394" s="41">
        <v>3.9</v>
      </c>
      <c r="I394" s="42">
        <v>44872.15</v>
      </c>
      <c r="J394" s="42">
        <v>44881.75</v>
      </c>
      <c r="K394" s="41" t="s">
        <v>899</v>
      </c>
      <c r="L394" s="41" t="s">
        <v>79</v>
      </c>
    </row>
    <row r="395" spans="2:12" x14ac:dyDescent="0.3">
      <c r="B395" s="45" t="s">
        <v>949</v>
      </c>
      <c r="C395" s="43" t="s">
        <v>338</v>
      </c>
      <c r="D395" s="43" t="s">
        <v>339</v>
      </c>
      <c r="E395" s="41">
        <f>_xlfn.DAYS(Tabla1345634[[#This Row],[Término Programado]],Tabla1345634[[#This Row],[Inicio Programado]])+1</f>
        <v>26</v>
      </c>
      <c r="F395" s="42">
        <v>44873</v>
      </c>
      <c r="G395" s="42">
        <v>44898.999305555553</v>
      </c>
      <c r="H395" s="41">
        <v>373.99</v>
      </c>
      <c r="I395" s="42">
        <v>44873.336111111108</v>
      </c>
      <c r="J395" s="42">
        <v>44899.416666666664</v>
      </c>
      <c r="K395" s="41" t="s">
        <v>900</v>
      </c>
      <c r="L395" s="41" t="s">
        <v>79</v>
      </c>
    </row>
    <row r="396" spans="2:12" x14ac:dyDescent="0.3">
      <c r="B396" s="45" t="s">
        <v>958</v>
      </c>
      <c r="C396" s="43" t="s">
        <v>241</v>
      </c>
      <c r="D396" s="43" t="s">
        <v>504</v>
      </c>
      <c r="E396" s="41">
        <f>_xlfn.DAYS(Tabla1345634[[#This Row],[Término Programado]],Tabla1345634[[#This Row],[Inicio Programado]])+1</f>
        <v>2</v>
      </c>
      <c r="F396" s="42">
        <v>44873</v>
      </c>
      <c r="G396" s="42">
        <v>44874.999988425923</v>
      </c>
      <c r="H396" s="41">
        <v>1.55</v>
      </c>
      <c r="I396" s="42">
        <v>44873.355555555558</v>
      </c>
      <c r="J396" s="42">
        <v>44874.768750000003</v>
      </c>
      <c r="K396" s="41" t="s">
        <v>901</v>
      </c>
      <c r="L396" s="41" t="s">
        <v>79</v>
      </c>
    </row>
    <row r="397" spans="2:12" x14ac:dyDescent="0.3">
      <c r="B397" s="45" t="s">
        <v>958</v>
      </c>
      <c r="C397" s="43" t="s">
        <v>241</v>
      </c>
      <c r="D397" s="43" t="s">
        <v>506</v>
      </c>
      <c r="E397" s="41">
        <f>_xlfn.DAYS(Tabla1345634[[#This Row],[Término Programado]],Tabla1345634[[#This Row],[Inicio Programado]])+1</f>
        <v>2</v>
      </c>
      <c r="F397" s="42">
        <v>44873</v>
      </c>
      <c r="G397" s="42">
        <v>44874.999988425923</v>
      </c>
      <c r="H397" s="41">
        <v>1.55</v>
      </c>
      <c r="I397" s="42">
        <v>44873.355555555558</v>
      </c>
      <c r="J397" s="42">
        <v>44874.768750000003</v>
      </c>
      <c r="K397" s="41" t="s">
        <v>901</v>
      </c>
      <c r="L397" s="41" t="s">
        <v>79</v>
      </c>
    </row>
    <row r="398" spans="2:12" x14ac:dyDescent="0.3">
      <c r="B398" s="45" t="s">
        <v>958</v>
      </c>
      <c r="C398" s="43" t="s">
        <v>153</v>
      </c>
      <c r="D398" s="43" t="s">
        <v>513</v>
      </c>
      <c r="E398" s="41">
        <f>_xlfn.DAYS(Tabla1345634[[#This Row],[Término Programado]],Tabla1345634[[#This Row],[Inicio Programado]])+1</f>
        <v>2</v>
      </c>
      <c r="F398" s="42">
        <v>44875</v>
      </c>
      <c r="G398" s="42">
        <v>44876.999988425923</v>
      </c>
      <c r="H398" s="41">
        <v>1.6</v>
      </c>
      <c r="I398" s="42">
        <v>44875.337500000001</v>
      </c>
      <c r="J398" s="42">
        <v>44876.654166666667</v>
      </c>
      <c r="K398" s="41" t="s">
        <v>902</v>
      </c>
      <c r="L398" s="41" t="s">
        <v>79</v>
      </c>
    </row>
    <row r="399" spans="2:12" x14ac:dyDescent="0.3">
      <c r="B399" s="45" t="s">
        <v>958</v>
      </c>
      <c r="C399" s="43" t="s">
        <v>153</v>
      </c>
      <c r="D399" s="43" t="s">
        <v>515</v>
      </c>
      <c r="E399" s="41">
        <f>_xlfn.DAYS(Tabla1345634[[#This Row],[Término Programado]],Tabla1345634[[#This Row],[Inicio Programado]])+1</f>
        <v>2</v>
      </c>
      <c r="F399" s="42">
        <v>44875</v>
      </c>
      <c r="G399" s="42">
        <v>44876.999988425923</v>
      </c>
      <c r="H399" s="41">
        <v>1.6</v>
      </c>
      <c r="I399" s="42">
        <v>44875.337500000001</v>
      </c>
      <c r="J399" s="42">
        <v>44876.654166666667</v>
      </c>
      <c r="K399" s="41" t="s">
        <v>902</v>
      </c>
      <c r="L399" s="41" t="s">
        <v>79</v>
      </c>
    </row>
    <row r="400" spans="2:12" x14ac:dyDescent="0.3">
      <c r="B400" s="45" t="s">
        <v>971</v>
      </c>
      <c r="C400" s="43" t="s">
        <v>300</v>
      </c>
      <c r="D400" s="43" t="s">
        <v>301</v>
      </c>
      <c r="E400" s="41">
        <f>_xlfn.DAYS(Tabla1345634[[#This Row],[Término Programado]],Tabla1345634[[#This Row],[Inicio Programado]])+1</f>
        <v>13</v>
      </c>
      <c r="F400" s="42">
        <v>44876</v>
      </c>
      <c r="G400" s="42">
        <v>44888.999305555553</v>
      </c>
      <c r="H400" s="41">
        <v>89</v>
      </c>
      <c r="I400" s="42">
        <v>44876</v>
      </c>
      <c r="J400" s="42">
        <v>44889.185416666667</v>
      </c>
      <c r="K400" s="41" t="s">
        <v>903</v>
      </c>
      <c r="L400" s="41" t="s">
        <v>79</v>
      </c>
    </row>
    <row r="401" spans="2:12" x14ac:dyDescent="0.3">
      <c r="B401" s="45" t="s">
        <v>971</v>
      </c>
      <c r="C401" s="43" t="s">
        <v>300</v>
      </c>
      <c r="D401" s="43" t="s">
        <v>698</v>
      </c>
      <c r="E401" s="41">
        <f>_xlfn.DAYS(Tabla1345634[[#This Row],[Término Programado]],Tabla1345634[[#This Row],[Inicio Programado]])+1</f>
        <v>13</v>
      </c>
      <c r="F401" s="42">
        <v>44876</v>
      </c>
      <c r="G401" s="42">
        <v>44888.999305555553</v>
      </c>
      <c r="H401" s="41">
        <v>89</v>
      </c>
      <c r="I401" s="42">
        <v>44876</v>
      </c>
      <c r="J401" s="42">
        <v>44889.185416666667</v>
      </c>
      <c r="K401" s="41" t="s">
        <v>903</v>
      </c>
      <c r="L401" s="41" t="s">
        <v>79</v>
      </c>
    </row>
    <row r="402" spans="2:12" x14ac:dyDescent="0.3">
      <c r="B402" s="45" t="s">
        <v>951</v>
      </c>
      <c r="C402" s="43" t="s">
        <v>129</v>
      </c>
      <c r="D402" s="43" t="s">
        <v>904</v>
      </c>
      <c r="E402" s="41">
        <f>_xlfn.DAYS(Tabla1345634[[#This Row],[Término Programado]],Tabla1345634[[#This Row],[Inicio Programado]])+1</f>
        <v>18</v>
      </c>
      <c r="F402" s="42">
        <v>44878</v>
      </c>
      <c r="G402" s="42">
        <v>44895.999988425923</v>
      </c>
      <c r="H402" s="41">
        <v>31</v>
      </c>
      <c r="I402" s="42">
        <v>44878.885416666664</v>
      </c>
      <c r="J402" s="42">
        <v>44899.291666666664</v>
      </c>
      <c r="K402" s="41" t="s">
        <v>905</v>
      </c>
      <c r="L402" s="41" t="s">
        <v>79</v>
      </c>
    </row>
    <row r="403" spans="2:12" x14ac:dyDescent="0.3">
      <c r="B403" s="45" t="s">
        <v>948</v>
      </c>
      <c r="C403" s="43" t="s">
        <v>104</v>
      </c>
      <c r="D403" s="43" t="s">
        <v>906</v>
      </c>
      <c r="E403" s="41">
        <f>_xlfn.DAYS(Tabla1345634[[#This Row],[Término Programado]],Tabla1345634[[#This Row],[Inicio Programado]])+1</f>
        <v>4</v>
      </c>
      <c r="F403" s="42">
        <v>44879</v>
      </c>
      <c r="G403" s="42">
        <v>44882.999305555553</v>
      </c>
      <c r="H403" s="41">
        <v>21.5</v>
      </c>
      <c r="I403" s="42">
        <v>44880.679166666669</v>
      </c>
      <c r="J403" s="42">
        <v>44887.731249999997</v>
      </c>
      <c r="K403" s="41" t="s">
        <v>907</v>
      </c>
      <c r="L403" s="41" t="s">
        <v>79</v>
      </c>
    </row>
    <row r="404" spans="2:12" x14ac:dyDescent="0.3">
      <c r="B404" s="45" t="s">
        <v>956</v>
      </c>
      <c r="C404" s="43" t="s">
        <v>193</v>
      </c>
      <c r="D404" s="43" t="s">
        <v>194</v>
      </c>
      <c r="E404" s="41">
        <f>_xlfn.DAYS(Tabla1345634[[#This Row],[Término Programado]],Tabla1345634[[#This Row],[Inicio Programado]])+1</f>
        <v>22</v>
      </c>
      <c r="F404" s="42">
        <v>44879</v>
      </c>
      <c r="G404" s="42">
        <v>44900.999988425923</v>
      </c>
      <c r="H404" s="41">
        <v>376.96</v>
      </c>
      <c r="I404" s="42">
        <v>44879.004861111112</v>
      </c>
      <c r="J404" s="42">
        <v>44902.548611111109</v>
      </c>
      <c r="K404" s="41" t="s">
        <v>908</v>
      </c>
      <c r="L404" s="41" t="s">
        <v>79</v>
      </c>
    </row>
    <row r="405" spans="2:12" x14ac:dyDescent="0.3">
      <c r="B405" s="45" t="s">
        <v>956</v>
      </c>
      <c r="C405" s="43" t="s">
        <v>124</v>
      </c>
      <c r="D405" s="43" t="s">
        <v>355</v>
      </c>
      <c r="E405" s="41">
        <f>_xlfn.DAYS(Tabla1345634[[#This Row],[Término Programado]],Tabla1345634[[#This Row],[Inicio Programado]])+1</f>
        <v>12</v>
      </c>
      <c r="F405" s="42">
        <v>44879</v>
      </c>
      <c r="G405" s="42">
        <v>44890.999988425923</v>
      </c>
      <c r="H405" s="41">
        <v>0.92406999999999995</v>
      </c>
      <c r="I405" s="42">
        <v>44879.424305555556</v>
      </c>
      <c r="J405" s="42">
        <v>44890.6875</v>
      </c>
      <c r="K405" s="41" t="s">
        <v>909</v>
      </c>
      <c r="L405" s="41" t="s">
        <v>79</v>
      </c>
    </row>
    <row r="406" spans="2:12" x14ac:dyDescent="0.3">
      <c r="B406" s="45" t="s">
        <v>1008</v>
      </c>
      <c r="C406" s="43" t="s">
        <v>305</v>
      </c>
      <c r="D406" s="43" t="s">
        <v>306</v>
      </c>
      <c r="E406" s="41">
        <f>_xlfn.DAYS(Tabla1345634[[#This Row],[Término Programado]],Tabla1345634[[#This Row],[Inicio Programado]])+1</f>
        <v>5</v>
      </c>
      <c r="F406" s="42">
        <v>44879</v>
      </c>
      <c r="G406" s="42">
        <v>44883.999988425923</v>
      </c>
      <c r="H406" s="41">
        <v>35.426000000000002</v>
      </c>
      <c r="I406" s="42">
        <v>44880.790277777778</v>
      </c>
      <c r="J406" s="42">
        <v>44881.89166666667</v>
      </c>
      <c r="K406" s="41" t="s">
        <v>910</v>
      </c>
      <c r="L406" s="41" t="s">
        <v>79</v>
      </c>
    </row>
    <row r="407" spans="2:12" x14ac:dyDescent="0.3">
      <c r="B407" s="45" t="s">
        <v>1009</v>
      </c>
      <c r="C407" s="43" t="s">
        <v>96</v>
      </c>
      <c r="D407" s="43" t="s">
        <v>911</v>
      </c>
      <c r="E407" s="41">
        <f>_xlfn.DAYS(Tabla1345634[[#This Row],[Término Programado]],Tabla1345634[[#This Row],[Inicio Programado]])+1</f>
        <v>5</v>
      </c>
      <c r="F407" s="42">
        <v>44879</v>
      </c>
      <c r="G407" s="42">
        <v>44883.999988425923</v>
      </c>
      <c r="H407" s="41">
        <v>135.041</v>
      </c>
      <c r="I407" s="42">
        <v>44879.306250000001</v>
      </c>
      <c r="J407" s="42">
        <v>44883.734027777777</v>
      </c>
      <c r="K407" s="41" t="s">
        <v>912</v>
      </c>
      <c r="L407" s="41" t="s">
        <v>79</v>
      </c>
    </row>
    <row r="408" spans="2:12" x14ac:dyDescent="0.3">
      <c r="B408" s="45" t="s">
        <v>1008</v>
      </c>
      <c r="C408" s="43" t="s">
        <v>305</v>
      </c>
      <c r="D408" s="43" t="s">
        <v>307</v>
      </c>
      <c r="E408" s="41">
        <f>_xlfn.DAYS(Tabla1345634[[#This Row],[Término Programado]],Tabla1345634[[#This Row],[Inicio Programado]])+1</f>
        <v>2</v>
      </c>
      <c r="F408" s="42">
        <v>44879</v>
      </c>
      <c r="G408" s="42">
        <v>44880.999988425923</v>
      </c>
      <c r="H408" s="41">
        <v>36.526000000000003</v>
      </c>
      <c r="I408" s="42">
        <v>44879.009722222225</v>
      </c>
      <c r="J408" s="42">
        <v>44880.867361111108</v>
      </c>
      <c r="K408" s="41" t="s">
        <v>913</v>
      </c>
      <c r="L408" s="41" t="s">
        <v>79</v>
      </c>
    </row>
    <row r="409" spans="2:12" x14ac:dyDescent="0.3">
      <c r="B409" s="45" t="s">
        <v>971</v>
      </c>
      <c r="C409" s="43" t="s">
        <v>243</v>
      </c>
      <c r="D409" s="43" t="s">
        <v>245</v>
      </c>
      <c r="E409" s="41">
        <f>_xlfn.DAYS(Tabla1345634[[#This Row],[Término Programado]],Tabla1345634[[#This Row],[Inicio Programado]])+1</f>
        <v>10</v>
      </c>
      <c r="F409" s="42">
        <v>44880</v>
      </c>
      <c r="G409" s="42">
        <v>44889</v>
      </c>
      <c r="H409" s="41">
        <v>8.6999999999999993</v>
      </c>
      <c r="I409" s="42">
        <v>44880</v>
      </c>
      <c r="J409" s="42">
        <v>44890.922222222223</v>
      </c>
      <c r="K409" s="41" t="s">
        <v>914</v>
      </c>
      <c r="L409" s="41" t="s">
        <v>79</v>
      </c>
    </row>
    <row r="410" spans="2:12" x14ac:dyDescent="0.3">
      <c r="B410" s="45" t="s">
        <v>971</v>
      </c>
      <c r="C410" s="43" t="s">
        <v>243</v>
      </c>
      <c r="D410" s="43" t="s">
        <v>244</v>
      </c>
      <c r="E410" s="41">
        <f>_xlfn.DAYS(Tabla1345634[[#This Row],[Término Programado]],Tabla1345634[[#This Row],[Inicio Programado]])+1</f>
        <v>10</v>
      </c>
      <c r="F410" s="42">
        <v>44880</v>
      </c>
      <c r="G410" s="42">
        <v>44889</v>
      </c>
      <c r="H410" s="41">
        <v>3.9</v>
      </c>
      <c r="I410" s="42">
        <v>44880</v>
      </c>
      <c r="J410" s="42">
        <v>44890.922222222223</v>
      </c>
      <c r="K410" s="41" t="s">
        <v>914</v>
      </c>
      <c r="L410" s="41" t="s">
        <v>79</v>
      </c>
    </row>
    <row r="411" spans="2:12" x14ac:dyDescent="0.3">
      <c r="B411" s="45" t="s">
        <v>948</v>
      </c>
      <c r="C411" s="43" t="s">
        <v>208</v>
      </c>
      <c r="D411" s="43" t="s">
        <v>346</v>
      </c>
      <c r="E411" s="41">
        <f>_xlfn.DAYS(Tabla1345634[[#This Row],[Término Programado]],Tabla1345634[[#This Row],[Inicio Programado]])+1</f>
        <v>6</v>
      </c>
      <c r="F411" s="42">
        <v>44880</v>
      </c>
      <c r="G411" s="42">
        <v>44885.999305555553</v>
      </c>
      <c r="H411" s="41">
        <v>9</v>
      </c>
      <c r="I411" s="42">
        <v>44880.420138888891</v>
      </c>
      <c r="J411" s="42">
        <v>44883.708333333336</v>
      </c>
      <c r="K411" s="41" t="s">
        <v>915</v>
      </c>
      <c r="L411" s="41" t="s">
        <v>79</v>
      </c>
    </row>
    <row r="412" spans="2:12" x14ac:dyDescent="0.3">
      <c r="B412" s="45" t="s">
        <v>990</v>
      </c>
      <c r="C412" s="43" t="s">
        <v>745</v>
      </c>
      <c r="D412" s="43" t="s">
        <v>746</v>
      </c>
      <c r="E412" s="41">
        <f>_xlfn.DAYS(Tabla1345634[[#This Row],[Término Programado]],Tabla1345634[[#This Row],[Inicio Programado]])+1</f>
        <v>9</v>
      </c>
      <c r="F412" s="42">
        <v>44880</v>
      </c>
      <c r="G412" s="42">
        <v>44888.999305555553</v>
      </c>
      <c r="H412" s="41" t="s">
        <v>1012</v>
      </c>
      <c r="I412" s="42">
        <v>44880.257638888892</v>
      </c>
      <c r="J412" s="42">
        <v>44889.568055555559</v>
      </c>
      <c r="K412" s="41" t="s">
        <v>916</v>
      </c>
      <c r="L412" s="41" t="s">
        <v>79</v>
      </c>
    </row>
    <row r="413" spans="2:12" x14ac:dyDescent="0.3">
      <c r="B413" s="45" t="s">
        <v>949</v>
      </c>
      <c r="C413" s="43" t="s">
        <v>97</v>
      </c>
      <c r="D413" s="43" t="s">
        <v>98</v>
      </c>
      <c r="E413" s="41">
        <f>_xlfn.DAYS(Tabla1345634[[#This Row],[Término Programado]],Tabla1345634[[#This Row],[Inicio Programado]])+1</f>
        <v>32</v>
      </c>
      <c r="F413" s="42">
        <v>44883.041666666664</v>
      </c>
      <c r="G413" s="42">
        <v>44914.041655092595</v>
      </c>
      <c r="H413" s="41">
        <v>124.66</v>
      </c>
      <c r="I413" s="42">
        <v>44882.979166666664</v>
      </c>
      <c r="J413" s="42">
        <v>44912.775000000001</v>
      </c>
      <c r="K413" s="41" t="s">
        <v>917</v>
      </c>
      <c r="L413" s="41" t="s">
        <v>79</v>
      </c>
    </row>
    <row r="414" spans="2:12" x14ac:dyDescent="0.3">
      <c r="B414" s="45" t="s">
        <v>992</v>
      </c>
      <c r="C414" s="43" t="s">
        <v>298</v>
      </c>
      <c r="D414" s="43" t="s">
        <v>299</v>
      </c>
      <c r="E414" s="41">
        <f>_xlfn.DAYS(Tabla1345634[[#This Row],[Término Programado]],Tabla1345634[[#This Row],[Inicio Programado]])+1</f>
        <v>38</v>
      </c>
      <c r="F414" s="42">
        <v>44886</v>
      </c>
      <c r="G414" s="42">
        <v>44923.999988425923</v>
      </c>
      <c r="H414" s="41">
        <v>1.8029999999999999</v>
      </c>
      <c r="I414" s="42">
        <v>44887.531944444447</v>
      </c>
      <c r="J414" s="42">
        <v>44918.613888888889</v>
      </c>
      <c r="K414" s="41" t="s">
        <v>918</v>
      </c>
      <c r="L414" s="41" t="s">
        <v>79</v>
      </c>
    </row>
    <row r="415" spans="2:12" x14ac:dyDescent="0.3">
      <c r="B415" s="45" t="s">
        <v>983</v>
      </c>
      <c r="C415" s="43" t="s">
        <v>250</v>
      </c>
      <c r="D415" s="43" t="s">
        <v>649</v>
      </c>
      <c r="E415" s="41">
        <f>_xlfn.DAYS(Tabla1345634[[#This Row],[Término Programado]],Tabla1345634[[#This Row],[Inicio Programado]])+1</f>
        <v>14</v>
      </c>
      <c r="F415" s="42">
        <v>44887</v>
      </c>
      <c r="G415" s="42">
        <v>44900.999988425923</v>
      </c>
      <c r="H415" s="41">
        <v>52.45</v>
      </c>
      <c r="I415" s="42">
        <v>44887</v>
      </c>
      <c r="J415" s="42">
        <v>44897.769444444442</v>
      </c>
      <c r="K415" s="41" t="s">
        <v>919</v>
      </c>
      <c r="L415" s="41" t="s">
        <v>79</v>
      </c>
    </row>
    <row r="416" spans="2:12" x14ac:dyDescent="0.3">
      <c r="B416" s="45" t="s">
        <v>983</v>
      </c>
      <c r="C416" s="43" t="s">
        <v>250</v>
      </c>
      <c r="D416" s="43" t="s">
        <v>651</v>
      </c>
      <c r="E416" s="41">
        <f>_xlfn.DAYS(Tabla1345634[[#This Row],[Término Programado]],Tabla1345634[[#This Row],[Inicio Programado]])+1</f>
        <v>14</v>
      </c>
      <c r="F416" s="42">
        <v>44887</v>
      </c>
      <c r="G416" s="42">
        <v>44900.999988425923</v>
      </c>
      <c r="H416" s="41">
        <v>54.86</v>
      </c>
      <c r="I416" s="42">
        <v>44887</v>
      </c>
      <c r="J416" s="42">
        <v>44897.769444444442</v>
      </c>
      <c r="K416" s="41" t="s">
        <v>919</v>
      </c>
      <c r="L416" s="41" t="s">
        <v>79</v>
      </c>
    </row>
    <row r="417" spans="2:12" x14ac:dyDescent="0.3">
      <c r="B417" s="45" t="s">
        <v>983</v>
      </c>
      <c r="C417" s="43" t="s">
        <v>250</v>
      </c>
      <c r="D417" s="43" t="s">
        <v>652</v>
      </c>
      <c r="E417" s="41">
        <f>_xlfn.DAYS(Tabla1345634[[#This Row],[Término Programado]],Tabla1345634[[#This Row],[Inicio Programado]])+1</f>
        <v>14</v>
      </c>
      <c r="F417" s="42">
        <v>44887</v>
      </c>
      <c r="G417" s="42">
        <v>44900.999988425923</v>
      </c>
      <c r="H417" s="41">
        <v>54.47</v>
      </c>
      <c r="I417" s="42">
        <v>44887</v>
      </c>
      <c r="J417" s="42">
        <v>44897.769444444442</v>
      </c>
      <c r="K417" s="41" t="s">
        <v>919</v>
      </c>
      <c r="L417" s="41" t="s">
        <v>79</v>
      </c>
    </row>
    <row r="418" spans="2:12" x14ac:dyDescent="0.3">
      <c r="B418" s="45" t="s">
        <v>983</v>
      </c>
      <c r="C418" s="43" t="s">
        <v>250</v>
      </c>
      <c r="D418" s="43" t="s">
        <v>251</v>
      </c>
      <c r="E418" s="41">
        <f>_xlfn.DAYS(Tabla1345634[[#This Row],[Término Programado]],Tabla1345634[[#This Row],[Inicio Programado]])+1</f>
        <v>14</v>
      </c>
      <c r="F418" s="42">
        <v>44887</v>
      </c>
      <c r="G418" s="42">
        <v>44900.999988425923</v>
      </c>
      <c r="H418" s="41">
        <v>36.9</v>
      </c>
      <c r="I418" s="42">
        <v>44887</v>
      </c>
      <c r="J418" s="42">
        <v>44897.769444444442</v>
      </c>
      <c r="K418" s="41" t="s">
        <v>919</v>
      </c>
      <c r="L418" s="41" t="s">
        <v>79</v>
      </c>
    </row>
    <row r="419" spans="2:12" x14ac:dyDescent="0.3">
      <c r="B419" s="45" t="s">
        <v>948</v>
      </c>
      <c r="C419" s="43" t="s">
        <v>104</v>
      </c>
      <c r="D419" s="43" t="s">
        <v>169</v>
      </c>
      <c r="E419" s="41">
        <f>_xlfn.DAYS(Tabla1345634[[#This Row],[Término Programado]],Tabla1345634[[#This Row],[Inicio Programado]])+1</f>
        <v>4</v>
      </c>
      <c r="F419" s="42">
        <v>44888</v>
      </c>
      <c r="G419" s="42">
        <v>44891.999305555553</v>
      </c>
      <c r="H419" s="41">
        <v>21.5</v>
      </c>
      <c r="I419" s="42">
        <v>44888.37777777778</v>
      </c>
      <c r="J419" s="42">
        <v>44890.685416666667</v>
      </c>
      <c r="K419" s="41" t="s">
        <v>920</v>
      </c>
      <c r="L419" s="41" t="s">
        <v>79</v>
      </c>
    </row>
    <row r="420" spans="2:12" x14ac:dyDescent="0.3">
      <c r="B420" s="45" t="s">
        <v>948</v>
      </c>
      <c r="C420" s="43" t="s">
        <v>82</v>
      </c>
      <c r="D420" s="43" t="s">
        <v>350</v>
      </c>
      <c r="E420" s="41">
        <f>_xlfn.DAYS(Tabla1345634[[#This Row],[Término Programado]],Tabla1345634[[#This Row],[Inicio Programado]])+1</f>
        <v>8</v>
      </c>
      <c r="F420" s="42">
        <v>44893</v>
      </c>
      <c r="G420" s="42">
        <v>44900.999305555553</v>
      </c>
      <c r="H420" s="41">
        <v>75.599999999999994</v>
      </c>
      <c r="I420" s="42">
        <v>44893.306250000001</v>
      </c>
      <c r="J420" s="42">
        <v>44897.79791666667</v>
      </c>
      <c r="K420" s="41" t="s">
        <v>921</v>
      </c>
      <c r="L420" s="41" t="s">
        <v>79</v>
      </c>
    </row>
    <row r="421" spans="2:12" x14ac:dyDescent="0.3">
      <c r="B421" s="45" t="s">
        <v>948</v>
      </c>
      <c r="C421" s="43" t="s">
        <v>311</v>
      </c>
      <c r="D421" s="43" t="s">
        <v>312</v>
      </c>
      <c r="E421" s="41">
        <f>_xlfn.DAYS(Tabla1345634[[#This Row],[Término Programado]],Tabla1345634[[#This Row],[Inicio Programado]])+1</f>
        <v>10</v>
      </c>
      <c r="F421" s="42">
        <v>44893</v>
      </c>
      <c r="G421" s="42">
        <v>44902.999305555553</v>
      </c>
      <c r="H421" s="41">
        <v>112.5</v>
      </c>
      <c r="I421" s="42">
        <v>44893.448611111111</v>
      </c>
      <c r="J421" s="42">
        <v>44903.114583333336</v>
      </c>
      <c r="K421" s="41" t="s">
        <v>922</v>
      </c>
      <c r="L421" s="41" t="s">
        <v>79</v>
      </c>
    </row>
    <row r="422" spans="2:12" x14ac:dyDescent="0.3">
      <c r="B422" s="45" t="s">
        <v>980</v>
      </c>
      <c r="C422" s="43" t="s">
        <v>227</v>
      </c>
      <c r="D422" s="43" t="s">
        <v>228</v>
      </c>
      <c r="E422" s="41">
        <f>_xlfn.DAYS(Tabla1345634[[#This Row],[Término Programado]],Tabla1345634[[#This Row],[Inicio Programado]])+1</f>
        <v>3</v>
      </c>
      <c r="F422" s="42">
        <v>44894</v>
      </c>
      <c r="G422" s="42">
        <v>44896.999988425923</v>
      </c>
      <c r="H422" s="41">
        <v>12</v>
      </c>
      <c r="I422" s="42">
        <v>44894.291666666664</v>
      </c>
      <c r="J422" s="42">
        <v>44897.132638888892</v>
      </c>
      <c r="K422" s="41" t="s">
        <v>923</v>
      </c>
      <c r="L422" s="41" t="s">
        <v>79</v>
      </c>
    </row>
    <row r="423" spans="2:12" x14ac:dyDescent="0.3">
      <c r="B423" s="45" t="s">
        <v>974</v>
      </c>
      <c r="C423" s="43" t="s">
        <v>324</v>
      </c>
      <c r="D423" s="43" t="s">
        <v>325</v>
      </c>
      <c r="E423" s="41">
        <f>_xlfn.DAYS(Tabla1345634[[#This Row],[Término Programado]],Tabla1345634[[#This Row],[Inicio Programado]])+1</f>
        <v>9</v>
      </c>
      <c r="F423" s="42">
        <v>44896</v>
      </c>
      <c r="G423" s="42">
        <v>44904.999988425923</v>
      </c>
      <c r="H423" s="41">
        <v>48.725000000000001</v>
      </c>
      <c r="I423" s="42">
        <v>44896.399305555555</v>
      </c>
      <c r="J423" s="42">
        <v>44904.666666666664</v>
      </c>
      <c r="K423" s="41" t="s">
        <v>924</v>
      </c>
      <c r="L423" s="41" t="s">
        <v>79</v>
      </c>
    </row>
    <row r="424" spans="2:12" x14ac:dyDescent="0.3">
      <c r="B424" s="45" t="s">
        <v>949</v>
      </c>
      <c r="C424" s="43" t="s">
        <v>97</v>
      </c>
      <c r="D424" s="43" t="s">
        <v>347</v>
      </c>
      <c r="E424" s="41">
        <f>_xlfn.DAYS(Tabla1345634[[#This Row],[Término Programado]],Tabla1345634[[#This Row],[Inicio Programado]])+1</f>
        <v>14</v>
      </c>
      <c r="F424" s="42">
        <v>44897.041666666664</v>
      </c>
      <c r="G424" s="42">
        <v>44910.999988425923</v>
      </c>
      <c r="H424" s="41">
        <v>125.05</v>
      </c>
      <c r="I424" s="42">
        <v>44897</v>
      </c>
      <c r="J424" s="42">
        <v>44911.059027777781</v>
      </c>
      <c r="K424" s="41" t="s">
        <v>925</v>
      </c>
      <c r="L424" s="41" t="s">
        <v>79</v>
      </c>
    </row>
    <row r="425" spans="2:12" x14ac:dyDescent="0.3">
      <c r="B425" s="45" t="s">
        <v>1010</v>
      </c>
      <c r="C425" s="43" t="s">
        <v>89</v>
      </c>
      <c r="D425" s="43" t="s">
        <v>90</v>
      </c>
      <c r="E425" s="41">
        <f>_xlfn.DAYS(Tabla1345634[[#This Row],[Término Programado]],Tabla1345634[[#This Row],[Inicio Programado]])+1</f>
        <v>15</v>
      </c>
      <c r="F425" s="42">
        <v>44899</v>
      </c>
      <c r="G425" s="42">
        <v>44913.999988425923</v>
      </c>
      <c r="H425" s="41">
        <v>269.66000000000003</v>
      </c>
      <c r="I425" s="42">
        <v>44899</v>
      </c>
      <c r="J425" s="42">
        <v>44914.659722222219</v>
      </c>
      <c r="K425" s="41" t="s">
        <v>926</v>
      </c>
      <c r="L425" s="41" t="s">
        <v>79</v>
      </c>
    </row>
    <row r="426" spans="2:12" x14ac:dyDescent="0.3">
      <c r="B426" s="45" t="s">
        <v>957</v>
      </c>
      <c r="C426" s="43" t="s">
        <v>80</v>
      </c>
      <c r="D426" s="43" t="s">
        <v>927</v>
      </c>
      <c r="E426" s="41">
        <f>_xlfn.DAYS(Tabla1345634[[#This Row],[Término Programado]],Tabla1345634[[#This Row],[Inicio Programado]])+1</f>
        <v>13</v>
      </c>
      <c r="F426" s="42">
        <v>44900</v>
      </c>
      <c r="G426" s="42">
        <v>44912.999988425923</v>
      </c>
      <c r="H426" s="41">
        <v>13.59</v>
      </c>
      <c r="I426" s="42">
        <v>44900.542361111111</v>
      </c>
      <c r="J426" s="42">
        <v>44916.727777777778</v>
      </c>
      <c r="K426" s="41" t="s">
        <v>928</v>
      </c>
      <c r="L426" s="41" t="s">
        <v>79</v>
      </c>
    </row>
    <row r="427" spans="2:12" x14ac:dyDescent="0.3">
      <c r="B427" s="45" t="s">
        <v>957</v>
      </c>
      <c r="C427" s="43" t="s">
        <v>80</v>
      </c>
      <c r="D427" s="43" t="s">
        <v>81</v>
      </c>
      <c r="E427" s="41">
        <f>_xlfn.DAYS(Tabla1345634[[#This Row],[Término Programado]],Tabla1345634[[#This Row],[Inicio Programado]])+1</f>
        <v>13</v>
      </c>
      <c r="F427" s="42">
        <v>44900</v>
      </c>
      <c r="G427" s="42">
        <v>44912.999988425923</v>
      </c>
      <c r="H427" s="41">
        <v>11.41</v>
      </c>
      <c r="I427" s="42">
        <v>44900.542361111111</v>
      </c>
      <c r="J427" s="42">
        <v>44916.727777777778</v>
      </c>
      <c r="K427" s="41" t="s">
        <v>928</v>
      </c>
      <c r="L427" s="41" t="s">
        <v>79</v>
      </c>
    </row>
    <row r="428" spans="2:12" x14ac:dyDescent="0.3">
      <c r="B428" s="45" t="s">
        <v>949</v>
      </c>
      <c r="C428" s="43" t="s">
        <v>150</v>
      </c>
      <c r="D428" s="43" t="s">
        <v>151</v>
      </c>
      <c r="E428" s="41">
        <f>_xlfn.DAYS(Tabla1345634[[#This Row],[Término Programado]],Tabla1345634[[#This Row],[Inicio Programado]])+1</f>
        <v>3</v>
      </c>
      <c r="F428" s="42">
        <v>44900</v>
      </c>
      <c r="G428" s="42">
        <v>44902.999988425923</v>
      </c>
      <c r="H428" s="41">
        <v>53</v>
      </c>
      <c r="I428" s="42">
        <v>44899.959722222222</v>
      </c>
      <c r="J428" s="42">
        <v>44902.638888888891</v>
      </c>
      <c r="K428" s="41" t="s">
        <v>929</v>
      </c>
      <c r="L428" s="41" t="s">
        <v>79</v>
      </c>
    </row>
    <row r="429" spans="2:12" x14ac:dyDescent="0.3">
      <c r="B429" s="45" t="s">
        <v>979</v>
      </c>
      <c r="C429" s="43" t="s">
        <v>85</v>
      </c>
      <c r="D429" s="43" t="s">
        <v>186</v>
      </c>
      <c r="E429" s="41">
        <f>_xlfn.DAYS(Tabla1345634[[#This Row],[Término Programado]],Tabla1345634[[#This Row],[Inicio Programado]])+1</f>
        <v>21</v>
      </c>
      <c r="F429" s="42">
        <v>44901</v>
      </c>
      <c r="G429" s="42">
        <v>44921.999988425923</v>
      </c>
      <c r="H429" s="41">
        <v>153.93</v>
      </c>
      <c r="I429" s="42">
        <v>44902.324305555558</v>
      </c>
      <c r="J429" s="42">
        <v>44919.885416666664</v>
      </c>
      <c r="K429" s="41" t="s">
        <v>930</v>
      </c>
      <c r="L429" s="41" t="s">
        <v>79</v>
      </c>
    </row>
    <row r="430" spans="2:12" x14ac:dyDescent="0.3">
      <c r="B430" s="45" t="s">
        <v>956</v>
      </c>
      <c r="C430" s="43" t="s">
        <v>295</v>
      </c>
      <c r="D430" s="43" t="s">
        <v>296</v>
      </c>
      <c r="E430" s="41">
        <f>_xlfn.DAYS(Tabla1345634[[#This Row],[Término Programado]],Tabla1345634[[#This Row],[Inicio Programado]])+1</f>
        <v>15</v>
      </c>
      <c r="F430" s="42">
        <v>44901</v>
      </c>
      <c r="G430" s="42">
        <v>44915.999988425923</v>
      </c>
      <c r="H430" s="41">
        <v>171.989</v>
      </c>
      <c r="I430" s="42">
        <v>44901</v>
      </c>
      <c r="J430" s="42">
        <v>44914.594444444447</v>
      </c>
      <c r="K430" s="41" t="s">
        <v>931</v>
      </c>
      <c r="L430" s="41" t="s">
        <v>79</v>
      </c>
    </row>
    <row r="431" spans="2:12" x14ac:dyDescent="0.3">
      <c r="B431" s="45" t="s">
        <v>949</v>
      </c>
      <c r="C431" s="43" t="s">
        <v>101</v>
      </c>
      <c r="D431" s="43" t="s">
        <v>102</v>
      </c>
      <c r="E431" s="41">
        <f>_xlfn.DAYS(Tabla1345634[[#This Row],[Término Programado]],Tabla1345634[[#This Row],[Inicio Programado]])+1</f>
        <v>11</v>
      </c>
      <c r="F431" s="42">
        <v>44903</v>
      </c>
      <c r="G431" s="42">
        <v>44913.999988425923</v>
      </c>
      <c r="H431" s="41">
        <v>250</v>
      </c>
      <c r="I431" s="42">
        <v>44903.104166666664</v>
      </c>
      <c r="J431" s="42">
        <v>44912.916666666664</v>
      </c>
      <c r="K431" s="41" t="s">
        <v>932</v>
      </c>
      <c r="L431" s="41" t="s">
        <v>79</v>
      </c>
    </row>
    <row r="432" spans="2:12" x14ac:dyDescent="0.3">
      <c r="B432" s="45" t="s">
        <v>949</v>
      </c>
      <c r="C432" s="43" t="s">
        <v>101</v>
      </c>
      <c r="D432" s="43" t="s">
        <v>933</v>
      </c>
      <c r="E432" s="41">
        <f>_xlfn.DAYS(Tabla1345634[[#This Row],[Término Programado]],Tabla1345634[[#This Row],[Inicio Programado]])+1</f>
        <v>11</v>
      </c>
      <c r="F432" s="42">
        <v>44903</v>
      </c>
      <c r="G432" s="42">
        <v>44913.999988425923</v>
      </c>
      <c r="H432" s="41">
        <v>148.30000000000001</v>
      </c>
      <c r="I432" s="42">
        <v>44903.104166666664</v>
      </c>
      <c r="J432" s="42">
        <v>44912.916666666664</v>
      </c>
      <c r="K432" s="41" t="s">
        <v>932</v>
      </c>
      <c r="L432" s="41" t="s">
        <v>79</v>
      </c>
    </row>
    <row r="433" spans="2:12" x14ac:dyDescent="0.3">
      <c r="B433" s="45" t="s">
        <v>974</v>
      </c>
      <c r="C433" s="43" t="s">
        <v>324</v>
      </c>
      <c r="D433" s="43" t="s">
        <v>330</v>
      </c>
      <c r="E433" s="41">
        <f>_xlfn.DAYS(Tabla1345634[[#This Row],[Término Programado]],Tabla1345634[[#This Row],[Inicio Programado]])+1</f>
        <v>11</v>
      </c>
      <c r="F433" s="42">
        <v>44904</v>
      </c>
      <c r="G433" s="42">
        <v>44914.999988425923</v>
      </c>
      <c r="H433" s="41">
        <v>47.198</v>
      </c>
      <c r="I433" s="42">
        <v>44904.666666666664</v>
      </c>
      <c r="J433" s="42">
        <v>44911.8125</v>
      </c>
      <c r="K433" s="41" t="s">
        <v>934</v>
      </c>
      <c r="L433" s="41" t="s">
        <v>79</v>
      </c>
    </row>
    <row r="434" spans="2:12" x14ac:dyDescent="0.3">
      <c r="B434" s="45" t="s">
        <v>953</v>
      </c>
      <c r="C434" s="43" t="s">
        <v>935</v>
      </c>
      <c r="D434" s="43" t="s">
        <v>935</v>
      </c>
      <c r="E434" s="41">
        <f>_xlfn.DAYS(Tabla1345634[[#This Row],[Término Programado]],Tabla1345634[[#This Row],[Inicio Programado]])+1</f>
        <v>9</v>
      </c>
      <c r="F434" s="42">
        <v>44906.791666666664</v>
      </c>
      <c r="G434" s="42">
        <v>44914.999988425923</v>
      </c>
      <c r="H434" s="41">
        <v>152.28</v>
      </c>
      <c r="I434" s="42">
        <v>44906.796527777777</v>
      </c>
      <c r="J434" s="42">
        <v>44914.869444444441</v>
      </c>
      <c r="K434" s="41" t="s">
        <v>936</v>
      </c>
      <c r="L434" s="41" t="s">
        <v>79</v>
      </c>
    </row>
    <row r="435" spans="2:12" x14ac:dyDescent="0.3">
      <c r="B435" s="45" t="s">
        <v>968</v>
      </c>
      <c r="C435" s="43" t="s">
        <v>94</v>
      </c>
      <c r="D435" s="43" t="s">
        <v>95</v>
      </c>
      <c r="E435" s="41">
        <f>_xlfn.DAYS(Tabla1345634[[#This Row],[Término Programado]],Tabla1345634[[#This Row],[Inicio Programado]])+1</f>
        <v>12</v>
      </c>
      <c r="F435" s="42">
        <v>44907</v>
      </c>
      <c r="G435" s="42">
        <v>44918</v>
      </c>
      <c r="H435" s="41">
        <v>10</v>
      </c>
      <c r="I435" s="42">
        <v>44907.384722222225</v>
      </c>
      <c r="J435" s="42">
        <v>44917.375</v>
      </c>
      <c r="K435" s="41" t="s">
        <v>937</v>
      </c>
      <c r="L435" s="41" t="s">
        <v>79</v>
      </c>
    </row>
    <row r="436" spans="2:12" x14ac:dyDescent="0.3">
      <c r="B436" s="45" t="s">
        <v>977</v>
      </c>
      <c r="C436" s="43" t="s">
        <v>177</v>
      </c>
      <c r="D436" s="43" t="s">
        <v>178</v>
      </c>
      <c r="E436" s="41">
        <f>_xlfn.DAYS(Tabla1345634[[#This Row],[Término Programado]],Tabla1345634[[#This Row],[Inicio Programado]])+1</f>
        <v>5</v>
      </c>
      <c r="F436" s="42">
        <v>44907</v>
      </c>
      <c r="G436" s="42">
        <v>44911.999988425923</v>
      </c>
      <c r="H436" s="41">
        <v>45.673999999999999</v>
      </c>
      <c r="I436" s="42">
        <v>44907.336805555555</v>
      </c>
      <c r="J436" s="42">
        <v>44911.536805555559</v>
      </c>
      <c r="K436" s="41" t="s">
        <v>938</v>
      </c>
      <c r="L436" s="41" t="s">
        <v>79</v>
      </c>
    </row>
    <row r="437" spans="2:12" x14ac:dyDescent="0.3">
      <c r="B437" s="45" t="s">
        <v>948</v>
      </c>
      <c r="C437" s="43" t="s">
        <v>311</v>
      </c>
      <c r="D437" s="43" t="s">
        <v>331</v>
      </c>
      <c r="E437" s="41">
        <f>_xlfn.DAYS(Tabla1345634[[#This Row],[Término Programado]],Tabla1345634[[#This Row],[Inicio Programado]])+1</f>
        <v>5</v>
      </c>
      <c r="F437" s="42">
        <v>44907</v>
      </c>
      <c r="G437" s="42">
        <v>44911.999305555553</v>
      </c>
      <c r="H437" s="41">
        <v>112.5</v>
      </c>
      <c r="I437" s="42">
        <v>44907.373611111114</v>
      </c>
      <c r="J437" s="42">
        <v>44911.760416666664</v>
      </c>
      <c r="K437" s="41" t="s">
        <v>939</v>
      </c>
      <c r="L437" s="41" t="s">
        <v>79</v>
      </c>
    </row>
    <row r="438" spans="2:12" x14ac:dyDescent="0.3">
      <c r="B438" s="45" t="s">
        <v>948</v>
      </c>
      <c r="C438" s="43" t="s">
        <v>82</v>
      </c>
      <c r="D438" s="43" t="s">
        <v>83</v>
      </c>
      <c r="E438" s="41">
        <f>_xlfn.DAYS(Tabla1345634[[#This Row],[Término Programado]],Tabla1345634[[#This Row],[Inicio Programado]])+1</f>
        <v>10</v>
      </c>
      <c r="F438" s="42">
        <v>44907</v>
      </c>
      <c r="G438" s="42">
        <v>44916.999305555553</v>
      </c>
      <c r="H438" s="41">
        <v>75.599999999999994</v>
      </c>
      <c r="I438" s="42">
        <v>44907.333333333336</v>
      </c>
      <c r="J438" s="42">
        <v>44914.825694444444</v>
      </c>
      <c r="K438" s="41" t="s">
        <v>940</v>
      </c>
      <c r="L438" s="41" t="s">
        <v>79</v>
      </c>
    </row>
    <row r="439" spans="2:12" x14ac:dyDescent="0.3">
      <c r="B439" s="45" t="s">
        <v>948</v>
      </c>
      <c r="C439" s="43" t="s">
        <v>314</v>
      </c>
      <c r="D439" s="43" t="s">
        <v>315</v>
      </c>
      <c r="E439" s="41">
        <f>_xlfn.DAYS(Tabla1345634[[#This Row],[Término Programado]],Tabla1345634[[#This Row],[Inicio Programado]])+1</f>
        <v>2</v>
      </c>
      <c r="F439" s="42">
        <v>44908</v>
      </c>
      <c r="G439" s="42">
        <v>44909.999988425923</v>
      </c>
      <c r="H439" s="41">
        <v>32</v>
      </c>
      <c r="I439" s="42">
        <v>44908.322916666664</v>
      </c>
      <c r="J439" s="42">
        <v>44909.761805555558</v>
      </c>
      <c r="K439" s="41" t="s">
        <v>941</v>
      </c>
      <c r="L439" s="41" t="s">
        <v>79</v>
      </c>
    </row>
  </sheetData>
  <conditionalFormatting sqref="A1:A1048576">
    <cfRule type="duplicateValues" dxfId="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40B3-F0D1-471E-8134-6D6982753D30}">
  <sheetPr codeName="Hoja13">
    <tabColor theme="0"/>
  </sheetPr>
  <dimension ref="A1:AA27"/>
  <sheetViews>
    <sheetView showGridLines="0" zoomScale="70" zoomScaleNormal="70" workbookViewId="0"/>
  </sheetViews>
  <sheetFormatPr baseColWidth="10" defaultColWidth="10.6640625" defaultRowHeight="14.4" x14ac:dyDescent="0.3"/>
  <cols>
    <col min="1" max="1" width="6.6640625" style="41" customWidth="1"/>
    <col min="2" max="13" width="8.6640625" customWidth="1"/>
    <col min="14" max="14" width="13" bestFit="1" customWidth="1"/>
    <col min="15" max="15" width="37" bestFit="1" customWidth="1"/>
    <col min="16" max="16" width="8.33203125" bestFit="1" customWidth="1"/>
    <col min="17" max="17" width="10.33203125" bestFit="1" customWidth="1"/>
    <col min="18" max="18" width="46.33203125" bestFit="1" customWidth="1"/>
    <col min="19" max="19" width="29.88671875" bestFit="1" customWidth="1"/>
    <col min="20" max="20" width="22.88671875" bestFit="1" customWidth="1"/>
    <col min="23" max="23" width="8.44140625" customWidth="1"/>
    <col min="25" max="25" width="12.33203125" customWidth="1"/>
    <col min="26" max="27" width="20.33203125" customWidth="1"/>
  </cols>
  <sheetData>
    <row r="1" spans="2:27" x14ac:dyDescent="0.3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3" spans="2:27" x14ac:dyDescent="0.3">
      <c r="N3" s="41" t="s">
        <v>1046</v>
      </c>
      <c r="O3" s="41" t="s">
        <v>356</v>
      </c>
      <c r="R3" s="41" t="s">
        <v>1023</v>
      </c>
      <c r="S3" t="s">
        <v>1050</v>
      </c>
      <c r="T3" t="s">
        <v>1051</v>
      </c>
      <c r="U3" t="s">
        <v>1052</v>
      </c>
      <c r="Y3" s="210" t="s">
        <v>1055</v>
      </c>
      <c r="Z3" s="210"/>
      <c r="AA3" s="210"/>
    </row>
    <row r="4" spans="2:27" ht="28.5" customHeight="1" x14ac:dyDescent="0.3">
      <c r="M4" s="30" t="s">
        <v>12</v>
      </c>
      <c r="N4" s="187"/>
      <c r="O4" s="188">
        <v>0.13297942917764893</v>
      </c>
      <c r="P4" s="63"/>
      <c r="R4" s="30">
        <v>44927</v>
      </c>
      <c r="S4" s="38">
        <v>289.45023252539721</v>
      </c>
      <c r="T4" s="38">
        <v>292.54445473857925</v>
      </c>
      <c r="U4" s="87">
        <v>1.0689997331097434E-2</v>
      </c>
      <c r="Y4" s="192" t="s">
        <v>1023</v>
      </c>
      <c r="Z4" s="193" t="s">
        <v>1053</v>
      </c>
      <c r="AA4" s="193" t="s">
        <v>1054</v>
      </c>
    </row>
    <row r="5" spans="2:27" x14ac:dyDescent="0.3">
      <c r="M5" s="30" t="s">
        <v>13</v>
      </c>
      <c r="N5" s="187"/>
      <c r="O5" s="188">
        <v>9.7916878662986262E-2</v>
      </c>
      <c r="P5" s="63"/>
      <c r="R5" s="30">
        <v>44958</v>
      </c>
      <c r="S5" s="38">
        <v>296.43299224872231</v>
      </c>
      <c r="T5" s="38">
        <v>313.77071512843463</v>
      </c>
      <c r="U5" s="87">
        <v>5.8487831425879433E-2</v>
      </c>
      <c r="Y5" s="194">
        <v>45292</v>
      </c>
      <c r="Z5" s="195">
        <v>109.08515761641524</v>
      </c>
      <c r="AA5" s="195">
        <v>123.591239608</v>
      </c>
    </row>
    <row r="6" spans="2:27" x14ac:dyDescent="0.3">
      <c r="M6" s="30" t="s">
        <v>14</v>
      </c>
      <c r="N6" s="187"/>
      <c r="O6" s="188">
        <v>0.16154341334951394</v>
      </c>
      <c r="P6" s="63"/>
      <c r="R6" s="30">
        <v>44986</v>
      </c>
      <c r="S6" s="38">
        <v>353.65556401403222</v>
      </c>
      <c r="T6" s="38">
        <v>361.51570302499613</v>
      </c>
      <c r="U6" s="87">
        <v>2.2225407460723767E-2</v>
      </c>
      <c r="Y6" s="194">
        <v>45323</v>
      </c>
      <c r="Z6" s="195">
        <v>151.98406591444777</v>
      </c>
      <c r="AA6" s="195">
        <v>166.86587125530005</v>
      </c>
    </row>
    <row r="7" spans="2:27" x14ac:dyDescent="0.3">
      <c r="M7" s="30" t="s">
        <v>15</v>
      </c>
      <c r="N7" s="187"/>
      <c r="O7" s="188">
        <v>0.13377611438833537</v>
      </c>
      <c r="P7" s="63"/>
      <c r="R7" s="30">
        <v>45017</v>
      </c>
      <c r="S7" s="38">
        <v>363.26329956395085</v>
      </c>
      <c r="T7" s="38">
        <v>370.47795684009907</v>
      </c>
      <c r="U7" s="87">
        <v>1.9860683104537369E-2</v>
      </c>
      <c r="Y7" s="194">
        <v>45352</v>
      </c>
      <c r="Z7" s="195">
        <v>169.78723416389175</v>
      </c>
      <c r="AA7" s="195">
        <v>197.21524351390002</v>
      </c>
    </row>
    <row r="8" spans="2:27" x14ac:dyDescent="0.3">
      <c r="M8" s="30" t="s">
        <v>16</v>
      </c>
      <c r="N8" s="187"/>
      <c r="O8" s="188">
        <v>0.22839321445481753</v>
      </c>
      <c r="P8" s="63"/>
      <c r="R8" s="30">
        <v>45047</v>
      </c>
      <c r="S8" s="38">
        <v>341.8861407025384</v>
      </c>
      <c r="T8" s="38">
        <v>366.01754408807449</v>
      </c>
      <c r="U8" s="87">
        <v>7.058315770258683E-2</v>
      </c>
      <c r="Y8" s="194">
        <v>45383</v>
      </c>
      <c r="Z8" s="195">
        <v>174.72647913470465</v>
      </c>
      <c r="AA8" s="195">
        <v>198.10070859409998</v>
      </c>
    </row>
    <row r="9" spans="2:27" x14ac:dyDescent="0.3">
      <c r="M9" s="30" t="s">
        <v>17</v>
      </c>
      <c r="N9" s="187"/>
      <c r="O9" s="188">
        <v>0.14897315683721768</v>
      </c>
      <c r="P9" s="63"/>
      <c r="R9" s="30">
        <v>45078</v>
      </c>
      <c r="S9" s="38">
        <v>268.12481736237561</v>
      </c>
      <c r="T9" s="38">
        <v>266.59283268040042</v>
      </c>
      <c r="U9" s="87">
        <v>-5.713699675568229E-3</v>
      </c>
      <c r="Y9" s="194">
        <v>45413</v>
      </c>
      <c r="Z9" s="195">
        <v>196.24990037859496</v>
      </c>
      <c r="AA9" s="195">
        <v>241.07204596249997</v>
      </c>
    </row>
    <row r="10" spans="2:27" x14ac:dyDescent="0.3">
      <c r="M10" s="30" t="s">
        <v>18</v>
      </c>
      <c r="N10" s="187"/>
      <c r="O10" s="188">
        <v>0.11386427953774736</v>
      </c>
      <c r="P10" s="63"/>
      <c r="R10" s="30">
        <v>45108</v>
      </c>
      <c r="S10" s="38">
        <v>166.51207534594127</v>
      </c>
      <c r="T10" s="38">
        <v>172.4986197845972</v>
      </c>
      <c r="U10" s="87">
        <v>3.5952614404801686E-2</v>
      </c>
      <c r="Y10" s="194">
        <v>45444</v>
      </c>
      <c r="Z10" s="195">
        <v>132.88300000000001</v>
      </c>
      <c r="AA10" s="195">
        <v>152.679</v>
      </c>
    </row>
    <row r="11" spans="2:27" x14ac:dyDescent="0.3">
      <c r="M11" s="30" t="s">
        <v>19</v>
      </c>
      <c r="N11" s="187"/>
      <c r="O11" s="188">
        <v>9.6108097953382599E-2</v>
      </c>
      <c r="P11" s="63"/>
      <c r="R11" s="30">
        <v>45139</v>
      </c>
      <c r="S11" s="38">
        <v>152.60539330260445</v>
      </c>
      <c r="T11" s="38">
        <v>171.05271954087812</v>
      </c>
      <c r="U11" s="87">
        <v>0.12088253133815563</v>
      </c>
      <c r="Y11" s="194">
        <v>45474</v>
      </c>
      <c r="Z11" s="195">
        <v>113.975897520554</v>
      </c>
      <c r="AA11" s="195">
        <v>126.95368097640001</v>
      </c>
    </row>
    <row r="12" spans="2:27" x14ac:dyDescent="0.3">
      <c r="M12" s="30" t="s">
        <v>357</v>
      </c>
      <c r="N12" s="187"/>
      <c r="O12" s="188">
        <v>0.15351044584189033</v>
      </c>
      <c r="P12" s="63"/>
      <c r="R12" s="30">
        <v>45170</v>
      </c>
      <c r="S12" s="38">
        <v>106.54428008195011</v>
      </c>
      <c r="T12" s="38">
        <v>128.11944788709053</v>
      </c>
      <c r="U12" s="87">
        <v>0.2024995409283874</v>
      </c>
      <c r="Y12" s="194">
        <v>45505</v>
      </c>
      <c r="Z12" s="195">
        <v>111.905256549721</v>
      </c>
      <c r="AA12" s="195">
        <v>122.6602579077</v>
      </c>
    </row>
    <row r="13" spans="2:27" x14ac:dyDescent="0.3">
      <c r="M13" s="30" t="s">
        <v>21</v>
      </c>
      <c r="N13" s="187"/>
      <c r="O13" s="188">
        <v>0.15135381216901056</v>
      </c>
      <c r="P13" s="63"/>
      <c r="R13" s="30">
        <v>45200</v>
      </c>
      <c r="S13" s="38">
        <v>97.306839730093543</v>
      </c>
      <c r="T13" s="38">
        <v>102.5480207702</v>
      </c>
      <c r="U13" s="87">
        <v>5.3862411467110238E-2</v>
      </c>
      <c r="Y13" s="194">
        <v>45536</v>
      </c>
      <c r="Z13" s="195">
        <v>83.867937357020196</v>
      </c>
      <c r="AA13" s="195">
        <v>96.742541812536103</v>
      </c>
    </row>
    <row r="14" spans="2:27" x14ac:dyDescent="0.3">
      <c r="M14" s="30" t="s">
        <v>22</v>
      </c>
      <c r="N14" s="187"/>
      <c r="O14" s="188">
        <v>0.19834425222934771</v>
      </c>
      <c r="P14" s="63"/>
      <c r="R14" s="30">
        <v>45231</v>
      </c>
      <c r="S14" s="38">
        <v>88.319244784929822</v>
      </c>
      <c r="T14" s="38">
        <v>92.619212214699999</v>
      </c>
      <c r="U14" s="87">
        <v>4.8686641742025971E-2</v>
      </c>
      <c r="Y14" s="194">
        <v>45566</v>
      </c>
      <c r="Z14" s="195">
        <v>73.938387831301711</v>
      </c>
      <c r="AA14" s="195">
        <v>85.129244695200001</v>
      </c>
    </row>
    <row r="15" spans="2:27" x14ac:dyDescent="0.3">
      <c r="M15" s="30" t="s">
        <v>23</v>
      </c>
      <c r="N15" s="187"/>
      <c r="O15" s="188">
        <v>9.0990535104772619E-2</v>
      </c>
      <c r="P15" s="63"/>
      <c r="R15" s="30">
        <v>45261</v>
      </c>
      <c r="S15" s="38">
        <v>102.6101603694044</v>
      </c>
      <c r="T15" s="38">
        <v>107.10209562530001</v>
      </c>
      <c r="U15" s="87">
        <v>4.377671021782148E-2</v>
      </c>
      <c r="Y15" s="194">
        <v>45597</v>
      </c>
      <c r="Z15" s="195">
        <v>60.416963963576897</v>
      </c>
      <c r="AA15" s="195">
        <v>72.400321502899999</v>
      </c>
    </row>
    <row r="16" spans="2:27" x14ac:dyDescent="0.3">
      <c r="R16" s="30">
        <v>45292</v>
      </c>
      <c r="S16" s="38">
        <v>109.08515761641524</v>
      </c>
      <c r="T16" s="38">
        <v>123.591239608</v>
      </c>
      <c r="U16" s="87">
        <v>0.13297942917764893</v>
      </c>
      <c r="Y16" s="194">
        <v>45627</v>
      </c>
      <c r="Z16" s="195">
        <v>79.75065008922769</v>
      </c>
      <c r="AA16" s="195">
        <v>87.007204415800004</v>
      </c>
    </row>
    <row r="17" spans="18:27" x14ac:dyDescent="0.3">
      <c r="R17" s="30">
        <v>45323</v>
      </c>
      <c r="S17" s="38">
        <v>151.98406591444777</v>
      </c>
      <c r="T17" s="38">
        <v>166.86587125530005</v>
      </c>
      <c r="U17" s="87">
        <v>9.7916878662986262E-2</v>
      </c>
      <c r="Y17" s="196" t="s">
        <v>400</v>
      </c>
      <c r="Z17" s="195">
        <f>AVERAGE(Z5:Z16)</f>
        <v>121.547577543288</v>
      </c>
      <c r="AA17" s="195">
        <f>AVERAGE(AA5:AA16)</f>
        <v>139.20144668702801</v>
      </c>
    </row>
    <row r="18" spans="18:27" x14ac:dyDescent="0.3">
      <c r="R18" s="30">
        <v>45352</v>
      </c>
      <c r="S18" s="38">
        <v>169.78723416389175</v>
      </c>
      <c r="T18" s="38">
        <v>197.21524351390002</v>
      </c>
      <c r="U18" s="87">
        <v>0.16154341334951394</v>
      </c>
      <c r="Y18" s="194" t="s">
        <v>7</v>
      </c>
      <c r="Z18" s="195">
        <f>SUM(Z5:Z16)</f>
        <v>1458.5709305194559</v>
      </c>
      <c r="AA18" s="195">
        <f>SUM(AA5:AA16)</f>
        <v>1670.4173602443361</v>
      </c>
    </row>
    <row r="19" spans="18:27" x14ac:dyDescent="0.3">
      <c r="R19" s="30">
        <v>45383</v>
      </c>
      <c r="S19" s="38">
        <v>174.72647913470465</v>
      </c>
      <c r="T19" s="38">
        <v>198.10070859409998</v>
      </c>
      <c r="U19" s="87">
        <v>0.13377611438833537</v>
      </c>
    </row>
    <row r="20" spans="18:27" x14ac:dyDescent="0.3">
      <c r="R20" s="30">
        <v>45413</v>
      </c>
      <c r="S20" s="38">
        <v>196.24990037859496</v>
      </c>
      <c r="T20" s="38">
        <v>241.07204596249997</v>
      </c>
      <c r="U20" s="87">
        <v>0.22839321445481753</v>
      </c>
    </row>
    <row r="21" spans="18:27" x14ac:dyDescent="0.3">
      <c r="R21" s="30">
        <v>45444</v>
      </c>
      <c r="S21" s="38">
        <v>132.88300000000001</v>
      </c>
      <c r="T21" s="38">
        <v>152.679</v>
      </c>
      <c r="U21" s="87">
        <v>0.14897315683721768</v>
      </c>
    </row>
    <row r="22" spans="18:27" x14ac:dyDescent="0.3">
      <c r="R22" s="30">
        <v>45474</v>
      </c>
      <c r="S22" s="38">
        <v>113.975897520554</v>
      </c>
      <c r="T22" s="38">
        <v>126.95368097640001</v>
      </c>
      <c r="U22" s="87">
        <v>0.11386427953774736</v>
      </c>
      <c r="Z22" s="38"/>
    </row>
    <row r="23" spans="18:27" x14ac:dyDescent="0.3">
      <c r="R23" s="30">
        <v>45505</v>
      </c>
      <c r="S23" s="38">
        <v>111.905256549721</v>
      </c>
      <c r="T23" s="38">
        <v>122.6602579077</v>
      </c>
      <c r="U23" s="87">
        <v>9.6108097953382599E-2</v>
      </c>
      <c r="Z23" s="87"/>
    </row>
    <row r="24" spans="18:27" x14ac:dyDescent="0.3">
      <c r="R24" s="30">
        <v>45536</v>
      </c>
      <c r="S24" s="38">
        <v>83.867937357020196</v>
      </c>
      <c r="T24" s="38">
        <v>96.742541812536103</v>
      </c>
      <c r="U24" s="87">
        <v>0.15351044584189033</v>
      </c>
    </row>
    <row r="25" spans="18:27" x14ac:dyDescent="0.3">
      <c r="R25" s="30">
        <v>45566</v>
      </c>
      <c r="S25" s="38">
        <v>73.938387831301711</v>
      </c>
      <c r="T25" s="38">
        <v>85.129244695200001</v>
      </c>
      <c r="U25" s="87">
        <v>0.15135381216901056</v>
      </c>
    </row>
    <row r="26" spans="18:27" x14ac:dyDescent="0.3">
      <c r="R26" s="30">
        <v>45597</v>
      </c>
      <c r="S26" s="38">
        <v>60.416963963576897</v>
      </c>
      <c r="T26" s="38">
        <v>72.400321502899999</v>
      </c>
      <c r="U26" s="87">
        <v>0.19834425222934771</v>
      </c>
    </row>
    <row r="27" spans="18:27" x14ac:dyDescent="0.3">
      <c r="R27" s="30">
        <v>45627</v>
      </c>
      <c r="S27" s="38">
        <v>79.75065008922769</v>
      </c>
      <c r="T27" s="38">
        <v>87.007204415800004</v>
      </c>
      <c r="U27" s="87">
        <v>9.0990535104772619E-2</v>
      </c>
    </row>
  </sheetData>
  <mergeCells count="1">
    <mergeCell ref="Y3:AA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3656-0225-47DC-9B4C-170FEA0BDC9D}">
  <sheetPr codeName="Hoja16">
    <tabColor theme="0"/>
  </sheetPr>
  <dimension ref="A2:BB117"/>
  <sheetViews>
    <sheetView zoomScale="55" zoomScaleNormal="55" zoomScaleSheetLayoutView="70" workbookViewId="0"/>
  </sheetViews>
  <sheetFormatPr baseColWidth="10" defaultColWidth="11.44140625" defaultRowHeight="14.4" x14ac:dyDescent="0.3"/>
  <cols>
    <col min="1" max="1" width="13.33203125" customWidth="1"/>
    <col min="2" max="2" width="27.6640625" bestFit="1" customWidth="1"/>
    <col min="3" max="7" width="11.5546875" bestFit="1" customWidth="1"/>
    <col min="8" max="8" width="11.88671875" bestFit="1" customWidth="1"/>
    <col min="9" max="9" width="10" bestFit="1" customWidth="1"/>
    <col min="10" max="26" width="11.5546875" bestFit="1" customWidth="1"/>
    <col min="27" max="27" width="11.5546875" style="87" bestFit="1" customWidth="1"/>
    <col min="28" max="46" width="11.5546875" bestFit="1" customWidth="1"/>
  </cols>
  <sheetData>
    <row r="2" spans="1:54" ht="28.8" x14ac:dyDescent="0.55000000000000004">
      <c r="B2" s="77" t="s">
        <v>358</v>
      </c>
    </row>
    <row r="4" spans="1:54" x14ac:dyDescent="0.3">
      <c r="B4" s="30"/>
      <c r="C4" s="17"/>
      <c r="D4" s="17"/>
      <c r="E4" s="17"/>
      <c r="F4" s="17"/>
      <c r="H4" s="33"/>
      <c r="J4" s="30"/>
      <c r="K4" s="53"/>
      <c r="L4" s="53"/>
      <c r="M4" s="53"/>
      <c r="N4" s="53"/>
      <c r="O4" s="1"/>
    </row>
    <row r="5" spans="1:54" x14ac:dyDescent="0.3">
      <c r="B5" s="211" t="s">
        <v>359</v>
      </c>
      <c r="C5" t="s">
        <v>360</v>
      </c>
      <c r="G5" t="s">
        <v>361</v>
      </c>
      <c r="J5" s="76"/>
      <c r="K5" t="s">
        <v>362</v>
      </c>
      <c r="N5" s="76"/>
      <c r="O5" t="s">
        <v>363</v>
      </c>
      <c r="R5" s="76"/>
      <c r="S5" t="s">
        <v>364</v>
      </c>
      <c r="V5" s="76"/>
      <c r="W5" t="s">
        <v>377</v>
      </c>
      <c r="AA5" s="87" t="s">
        <v>378</v>
      </c>
      <c r="AE5" t="s">
        <v>379</v>
      </c>
      <c r="AI5" t="s">
        <v>380</v>
      </c>
      <c r="AM5" t="s">
        <v>381</v>
      </c>
      <c r="AQ5" t="s">
        <v>382</v>
      </c>
      <c r="AU5" t="s">
        <v>383</v>
      </c>
      <c r="AY5" t="s">
        <v>376</v>
      </c>
    </row>
    <row r="6" spans="1:54" x14ac:dyDescent="0.3">
      <c r="B6" s="211"/>
      <c r="C6" t="s">
        <v>365</v>
      </c>
      <c r="D6" t="s">
        <v>366</v>
      </c>
      <c r="E6" t="s">
        <v>367</v>
      </c>
      <c r="F6" t="s">
        <v>368</v>
      </c>
      <c r="G6" t="s">
        <v>365</v>
      </c>
      <c r="H6" t="s">
        <v>366</v>
      </c>
      <c r="I6" t="s">
        <v>367</v>
      </c>
      <c r="J6" t="s">
        <v>368</v>
      </c>
      <c r="K6" t="s">
        <v>365</v>
      </c>
      <c r="L6" t="s">
        <v>366</v>
      </c>
      <c r="M6" t="s">
        <v>367</v>
      </c>
      <c r="N6" t="s">
        <v>368</v>
      </c>
      <c r="O6" t="s">
        <v>365</v>
      </c>
      <c r="P6" t="s">
        <v>366</v>
      </c>
      <c r="Q6" t="s">
        <v>367</v>
      </c>
      <c r="R6" t="s">
        <v>368</v>
      </c>
      <c r="S6" t="s">
        <v>365</v>
      </c>
      <c r="T6" t="s">
        <v>366</v>
      </c>
      <c r="U6" t="s">
        <v>367</v>
      </c>
      <c r="V6" t="s">
        <v>368</v>
      </c>
      <c r="W6" t="s">
        <v>365</v>
      </c>
      <c r="X6" t="s">
        <v>366</v>
      </c>
      <c r="Y6" t="s">
        <v>367</v>
      </c>
      <c r="Z6" t="s">
        <v>368</v>
      </c>
      <c r="AA6" s="87" t="s">
        <v>365</v>
      </c>
      <c r="AB6" t="s">
        <v>366</v>
      </c>
      <c r="AC6" t="s">
        <v>367</v>
      </c>
      <c r="AD6" t="s">
        <v>368</v>
      </c>
      <c r="AE6" t="s">
        <v>365</v>
      </c>
      <c r="AF6" t="s">
        <v>366</v>
      </c>
      <c r="AG6" t="s">
        <v>367</v>
      </c>
      <c r="AH6" t="s">
        <v>368</v>
      </c>
      <c r="AI6" t="s">
        <v>365</v>
      </c>
      <c r="AJ6" t="s">
        <v>366</v>
      </c>
      <c r="AK6" t="s">
        <v>367</v>
      </c>
      <c r="AL6" t="s">
        <v>368</v>
      </c>
      <c r="AM6" t="s">
        <v>365</v>
      </c>
      <c r="AN6" t="s">
        <v>366</v>
      </c>
      <c r="AO6" t="s">
        <v>367</v>
      </c>
      <c r="AP6" t="s">
        <v>368</v>
      </c>
      <c r="AQ6" t="s">
        <v>365</v>
      </c>
      <c r="AR6" t="s">
        <v>366</v>
      </c>
      <c r="AS6" t="s">
        <v>367</v>
      </c>
      <c r="AT6" t="s">
        <v>368</v>
      </c>
      <c r="AU6" t="s">
        <v>365</v>
      </c>
      <c r="AV6" t="s">
        <v>366</v>
      </c>
      <c r="AW6" t="s">
        <v>367</v>
      </c>
      <c r="AX6" t="s">
        <v>368</v>
      </c>
      <c r="AY6" t="s">
        <v>365</v>
      </c>
      <c r="AZ6" t="s">
        <v>366</v>
      </c>
      <c r="BA6" t="s">
        <v>367</v>
      </c>
      <c r="BB6" t="s">
        <v>368</v>
      </c>
    </row>
    <row r="7" spans="1:54" x14ac:dyDescent="0.3">
      <c r="B7" t="s">
        <v>369</v>
      </c>
      <c r="C7" s="86"/>
      <c r="D7" s="86"/>
      <c r="E7" s="86"/>
      <c r="F7" s="86"/>
      <c r="G7" s="86">
        <v>445.31000000000006</v>
      </c>
      <c r="H7" s="86">
        <v>412.95999999999964</v>
      </c>
      <c r="I7" s="86">
        <v>418.53999999999962</v>
      </c>
      <c r="J7" s="86">
        <v>433.51999999999975</v>
      </c>
      <c r="K7" s="86">
        <v>441.64999999999947</v>
      </c>
      <c r="L7" s="86">
        <v>480.63999999999976</v>
      </c>
      <c r="M7" s="86">
        <v>460.34</v>
      </c>
      <c r="N7" s="86">
        <v>497.97999999999968</v>
      </c>
      <c r="O7" s="86">
        <v>421.13999999999959</v>
      </c>
      <c r="P7" s="86">
        <v>472.67</v>
      </c>
      <c r="Q7" s="86">
        <v>423.41999999999962</v>
      </c>
      <c r="R7" s="86">
        <v>540.05000000000007</v>
      </c>
      <c r="S7" s="86">
        <v>511.00999999999982</v>
      </c>
      <c r="T7" s="86">
        <v>564.2900000000003</v>
      </c>
      <c r="U7" s="86">
        <v>579.09999999999991</v>
      </c>
      <c r="V7" s="86">
        <v>540.22000000000014</v>
      </c>
      <c r="W7" s="86">
        <v>447.0499999999999</v>
      </c>
      <c r="X7" s="86">
        <v>542.7000000000005</v>
      </c>
      <c r="Y7" s="86">
        <v>509.09000000000009</v>
      </c>
      <c r="Z7" s="86">
        <v>632.39000000000033</v>
      </c>
      <c r="AA7" s="197">
        <v>519.71999999999991</v>
      </c>
      <c r="AB7" s="86">
        <v>562.4</v>
      </c>
      <c r="AC7" s="86">
        <v>516.68000000000018</v>
      </c>
      <c r="AD7" s="86">
        <v>530.92999999999984</v>
      </c>
      <c r="AE7" s="86">
        <v>511.6</v>
      </c>
      <c r="AF7" s="86">
        <v>578.97999999999968</v>
      </c>
      <c r="AG7" s="86">
        <v>567.56999999999971</v>
      </c>
      <c r="AH7" s="86">
        <v>548.35000000000025</v>
      </c>
      <c r="AI7" s="86">
        <v>514.75</v>
      </c>
      <c r="AJ7" s="86">
        <v>600.47999999999979</v>
      </c>
      <c r="AK7" s="86">
        <v>517.23999999999978</v>
      </c>
      <c r="AL7" s="86">
        <v>556.52999999999963</v>
      </c>
      <c r="AM7" s="86">
        <v>475.9500000000001</v>
      </c>
      <c r="AN7" s="86">
        <v>576.2700000000001</v>
      </c>
      <c r="AO7" s="86">
        <v>600.0699999999996</v>
      </c>
      <c r="AP7" s="86">
        <v>636.20999999999981</v>
      </c>
      <c r="AQ7" s="86">
        <v>551.29999999999984</v>
      </c>
      <c r="AR7" s="86">
        <v>634.61000000000024</v>
      </c>
      <c r="AS7" s="86">
        <v>567.74999999999989</v>
      </c>
      <c r="AT7" s="86">
        <v>617.61999999999978</v>
      </c>
      <c r="AU7" s="81">
        <v>568.82999999999947</v>
      </c>
      <c r="AV7" s="81">
        <v>645.8399999999998</v>
      </c>
      <c r="AW7" s="81">
        <v>649.85999999999979</v>
      </c>
      <c r="AX7" s="81">
        <v>594.97999999999979</v>
      </c>
      <c r="AY7" s="81">
        <v>561.14999999999941</v>
      </c>
      <c r="AZ7" s="81">
        <v>620.87000000000023</v>
      </c>
      <c r="BA7" s="81">
        <v>602.50000000000011</v>
      </c>
      <c r="BB7" s="81">
        <v>578.35</v>
      </c>
    </row>
    <row r="8" spans="1:54" x14ac:dyDescent="0.3">
      <c r="B8" t="s">
        <v>370</v>
      </c>
      <c r="C8" s="86"/>
      <c r="D8" s="86"/>
      <c r="E8" s="86"/>
      <c r="F8" s="86"/>
      <c r="G8" s="86">
        <v>600.9400000000004</v>
      </c>
      <c r="H8" s="86">
        <v>622.77</v>
      </c>
      <c r="I8" s="86">
        <v>641.38000000000022</v>
      </c>
      <c r="J8" s="86">
        <v>631.98999999999978</v>
      </c>
      <c r="K8" s="86">
        <v>577.14</v>
      </c>
      <c r="L8" s="86">
        <v>650.05999999999983</v>
      </c>
      <c r="M8" s="86">
        <v>660.01999999999987</v>
      </c>
      <c r="N8" s="86">
        <v>648.67999999999995</v>
      </c>
      <c r="O8" s="86">
        <v>519.12000000000012</v>
      </c>
      <c r="P8" s="86">
        <v>626.90999999999985</v>
      </c>
      <c r="Q8" s="86">
        <v>527.96000000000026</v>
      </c>
      <c r="R8" s="86">
        <v>586.33000000000004</v>
      </c>
      <c r="S8" s="86">
        <v>533.22000000000014</v>
      </c>
      <c r="T8" s="86">
        <v>681.12</v>
      </c>
      <c r="U8" s="86">
        <v>680.48000000000036</v>
      </c>
      <c r="V8" s="86">
        <v>772.1099999999999</v>
      </c>
      <c r="W8" s="86">
        <v>685.87000000000012</v>
      </c>
      <c r="X8" s="86">
        <v>691.12000000000012</v>
      </c>
      <c r="Y8" s="86">
        <v>598.61000000000024</v>
      </c>
      <c r="Z8" s="86">
        <v>657.51999999999987</v>
      </c>
      <c r="AA8" s="197">
        <v>568.96999999999991</v>
      </c>
      <c r="AB8" s="86">
        <v>673.94000000000017</v>
      </c>
      <c r="AC8" s="86">
        <v>665.95</v>
      </c>
      <c r="AD8" s="86">
        <v>670.42000000000007</v>
      </c>
      <c r="AE8" s="86">
        <v>462.64000000000004</v>
      </c>
      <c r="AF8" s="86">
        <v>525.08000000000004</v>
      </c>
      <c r="AG8" s="86">
        <v>520.32999999999981</v>
      </c>
      <c r="AH8" s="86">
        <v>490.54999999999995</v>
      </c>
      <c r="AI8" s="86">
        <v>326.36999999999989</v>
      </c>
      <c r="AJ8" s="86">
        <v>368.3499999999998</v>
      </c>
      <c r="AK8" s="86">
        <v>317.75999999999993</v>
      </c>
      <c r="AL8" s="86">
        <v>424.53999999999991</v>
      </c>
      <c r="AM8" s="86">
        <v>335.79</v>
      </c>
      <c r="AN8" s="86">
        <v>362.91</v>
      </c>
      <c r="AO8" s="86">
        <v>350.73</v>
      </c>
      <c r="AP8" s="86">
        <v>317.79000000000002</v>
      </c>
      <c r="AQ8" s="86">
        <v>278.35000000000002</v>
      </c>
      <c r="AR8" s="86">
        <v>319.57</v>
      </c>
      <c r="AS8" s="86">
        <v>284.71999999999997</v>
      </c>
      <c r="AT8" s="86">
        <v>334.68000000000006</v>
      </c>
      <c r="AU8" s="81">
        <v>271.82999999999993</v>
      </c>
      <c r="AV8" s="81">
        <v>318.7299999999999</v>
      </c>
      <c r="AW8" s="81">
        <v>333.22999999999996</v>
      </c>
      <c r="AX8" s="81">
        <v>357.81</v>
      </c>
      <c r="AY8" s="81">
        <v>311.58999999999992</v>
      </c>
      <c r="AZ8" s="81">
        <v>387.11999999999995</v>
      </c>
      <c r="BA8" s="81">
        <v>382</v>
      </c>
      <c r="BB8" s="81">
        <v>444.99999999999989</v>
      </c>
    </row>
    <row r="9" spans="1:54" x14ac:dyDescent="0.3">
      <c r="B9" t="s">
        <v>371</v>
      </c>
      <c r="C9" s="86"/>
      <c r="D9" s="86"/>
      <c r="E9" s="86"/>
      <c r="F9" s="86"/>
      <c r="G9" s="86">
        <v>202.97</v>
      </c>
      <c r="H9" s="86">
        <v>201.16</v>
      </c>
      <c r="I9" s="86">
        <v>200.26000000000002</v>
      </c>
      <c r="J9" s="86">
        <v>202.94000000000003</v>
      </c>
      <c r="K9" s="86">
        <v>205.73000000000002</v>
      </c>
      <c r="L9" s="86">
        <v>235.76</v>
      </c>
      <c r="M9" s="86">
        <v>233.59000000000006</v>
      </c>
      <c r="N9" s="86">
        <v>235.85000000000005</v>
      </c>
      <c r="O9" s="86">
        <v>221.86999999999995</v>
      </c>
      <c r="P9" s="86">
        <v>252.92</v>
      </c>
      <c r="Q9" s="86">
        <v>220.77999999999994</v>
      </c>
      <c r="R9" s="86">
        <v>255.92000000000007</v>
      </c>
      <c r="S9" s="86">
        <v>244.80999999999997</v>
      </c>
      <c r="T9" s="86">
        <v>279.07999999999993</v>
      </c>
      <c r="U9" s="86">
        <v>279.3599999999999</v>
      </c>
      <c r="V9" s="86">
        <v>278.33999999999997</v>
      </c>
      <c r="W9" s="86">
        <v>255.55</v>
      </c>
      <c r="X9" s="86">
        <v>298.69000000000005</v>
      </c>
      <c r="Y9" s="86">
        <v>263.85000000000002</v>
      </c>
      <c r="Z9" s="86">
        <v>301.72999999999996</v>
      </c>
      <c r="AA9" s="197">
        <v>268.7600000000001</v>
      </c>
      <c r="AB9" s="86">
        <v>307.41000000000014</v>
      </c>
      <c r="AC9" s="86">
        <v>306.61000000000013</v>
      </c>
      <c r="AD9" s="86">
        <v>308.08000000000004</v>
      </c>
      <c r="AE9" s="86">
        <v>269.57</v>
      </c>
      <c r="AF9" s="86">
        <v>309.27</v>
      </c>
      <c r="AG9" s="86">
        <v>311.5499999999999</v>
      </c>
      <c r="AH9" s="86">
        <v>307.32999999999993</v>
      </c>
      <c r="AI9" s="86">
        <v>271.94</v>
      </c>
      <c r="AJ9" s="86">
        <v>313.90000000000003</v>
      </c>
      <c r="AK9" s="86">
        <v>276.88000000000011</v>
      </c>
      <c r="AL9" s="86">
        <v>321.45000000000005</v>
      </c>
      <c r="AM9" s="86">
        <v>267.28000000000003</v>
      </c>
      <c r="AN9" s="86">
        <v>309.43000000000023</v>
      </c>
      <c r="AO9" s="86">
        <v>304.91000000000008</v>
      </c>
      <c r="AP9" s="86">
        <v>300.65000000000003</v>
      </c>
      <c r="AQ9" s="86">
        <v>255.02999999999997</v>
      </c>
      <c r="AR9" s="86">
        <v>284.77999999999992</v>
      </c>
      <c r="AS9" s="86">
        <v>258.18</v>
      </c>
      <c r="AT9" s="86">
        <v>291.58000000000004</v>
      </c>
      <c r="AU9" s="81">
        <v>264.88</v>
      </c>
      <c r="AV9" s="81">
        <v>302.45</v>
      </c>
      <c r="AW9" s="81">
        <v>305.29999999999995</v>
      </c>
      <c r="AX9" s="81">
        <v>305.04999999999995</v>
      </c>
      <c r="AY9" s="81">
        <v>258.09000000000009</v>
      </c>
      <c r="AZ9" s="81">
        <v>295.57000000000016</v>
      </c>
      <c r="BA9" s="81">
        <v>289.40000000000009</v>
      </c>
      <c r="BB9" s="81">
        <v>295.00000000000006</v>
      </c>
    </row>
    <row r="10" spans="1:54" x14ac:dyDescent="0.3">
      <c r="B10" t="s">
        <v>372</v>
      </c>
      <c r="C10" s="86"/>
      <c r="D10" s="86"/>
      <c r="E10" s="86"/>
      <c r="F10" s="86"/>
      <c r="G10" s="86">
        <v>522.9</v>
      </c>
      <c r="H10" s="86">
        <v>511.81999999999988</v>
      </c>
      <c r="I10" s="86">
        <v>516.76000000000022</v>
      </c>
      <c r="J10" s="86">
        <v>495.05000000000069</v>
      </c>
      <c r="K10" s="86">
        <v>463.84999999999991</v>
      </c>
      <c r="L10" s="86">
        <v>525.64000000000067</v>
      </c>
      <c r="M10" s="86">
        <v>530.13999999999942</v>
      </c>
      <c r="N10" s="86">
        <v>552.41999999999996</v>
      </c>
      <c r="O10" s="86">
        <v>412.93000000000006</v>
      </c>
      <c r="P10" s="86">
        <v>482.21000000000072</v>
      </c>
      <c r="Q10" s="86">
        <v>413.61999999999972</v>
      </c>
      <c r="R10" s="86">
        <v>509.42000000000121</v>
      </c>
      <c r="S10" s="86">
        <v>382.73000000000025</v>
      </c>
      <c r="T10" s="86">
        <v>435.22999999999956</v>
      </c>
      <c r="U10" s="86">
        <v>438.03999999999945</v>
      </c>
      <c r="V10" s="86">
        <v>437.54999999999956</v>
      </c>
      <c r="W10" s="86">
        <v>352.40000000000072</v>
      </c>
      <c r="X10" s="86">
        <v>399.61000000000047</v>
      </c>
      <c r="Y10" s="86">
        <v>350.86000000000075</v>
      </c>
      <c r="Z10" s="86">
        <v>403.08000000000033</v>
      </c>
      <c r="AA10" s="197">
        <v>370.72000000000031</v>
      </c>
      <c r="AB10" s="86">
        <v>419.46000000000055</v>
      </c>
      <c r="AC10" s="86">
        <v>423.13000000000045</v>
      </c>
      <c r="AD10" s="86">
        <v>424.90000000000015</v>
      </c>
      <c r="AE10" s="86">
        <v>425.47999999999956</v>
      </c>
      <c r="AF10" s="86">
        <v>484.8699999999983</v>
      </c>
      <c r="AG10" s="86">
        <v>488.94999999999862</v>
      </c>
      <c r="AH10" s="86">
        <v>473.99999999999886</v>
      </c>
      <c r="AI10" s="86">
        <v>478.12000000000063</v>
      </c>
      <c r="AJ10" s="86">
        <v>552.13000000000022</v>
      </c>
      <c r="AK10" s="86">
        <v>470.3800000000009</v>
      </c>
      <c r="AL10" s="86">
        <v>563.98000000000013</v>
      </c>
      <c r="AM10" s="86">
        <v>524.7599999999992</v>
      </c>
      <c r="AN10" s="86">
        <v>590.2999999999995</v>
      </c>
      <c r="AO10" s="86">
        <v>567.49999999999898</v>
      </c>
      <c r="AP10" s="86">
        <v>551.30999999999983</v>
      </c>
      <c r="AQ10" s="86">
        <v>513.69000000000017</v>
      </c>
      <c r="AR10" s="86">
        <v>615.11999999999966</v>
      </c>
      <c r="AS10" s="86">
        <v>543.98000000000093</v>
      </c>
      <c r="AT10" s="86">
        <v>613.77999999999872</v>
      </c>
      <c r="AU10" s="81">
        <v>594.05999999999949</v>
      </c>
      <c r="AV10" s="81">
        <v>675.80999999999904</v>
      </c>
      <c r="AW10" s="81">
        <v>683.98999999999944</v>
      </c>
      <c r="AX10" s="81">
        <v>687.31999999999925</v>
      </c>
      <c r="AY10" s="81">
        <v>553.23999999999955</v>
      </c>
      <c r="AZ10" s="81">
        <v>643.67999999999893</v>
      </c>
      <c r="BA10" s="81">
        <v>639.15999999999838</v>
      </c>
      <c r="BB10" s="81">
        <v>658.29999999999927</v>
      </c>
    </row>
    <row r="11" spans="1:54" x14ac:dyDescent="0.3">
      <c r="B11" t="s">
        <v>373</v>
      </c>
      <c r="C11" s="86"/>
      <c r="D11" s="86"/>
      <c r="E11" s="86"/>
      <c r="F11" s="86"/>
      <c r="G11" s="86">
        <v>8.7700000000000014</v>
      </c>
      <c r="H11" s="86">
        <v>8.74</v>
      </c>
      <c r="I11" s="86">
        <v>8.9</v>
      </c>
      <c r="J11" s="86">
        <v>8.24</v>
      </c>
      <c r="K11" s="86">
        <v>9.25</v>
      </c>
      <c r="L11" s="86">
        <v>10.719999999999999</v>
      </c>
      <c r="M11" s="86">
        <v>2.67</v>
      </c>
      <c r="N11" s="86">
        <v>1.6099999999999999</v>
      </c>
      <c r="O11" s="86">
        <v>6.28</v>
      </c>
      <c r="P11" s="86">
        <v>7.85</v>
      </c>
      <c r="Q11" s="86">
        <v>10</v>
      </c>
      <c r="R11" s="86">
        <v>11.58</v>
      </c>
      <c r="S11" s="86">
        <v>10.620000000000001</v>
      </c>
      <c r="T11" s="86">
        <v>12.43</v>
      </c>
      <c r="U11" s="86">
        <v>12.490000000000002</v>
      </c>
      <c r="V11" s="86">
        <v>12.16</v>
      </c>
      <c r="W11" s="86">
        <v>9.68</v>
      </c>
      <c r="X11" s="86">
        <v>11.39</v>
      </c>
      <c r="Y11" s="86">
        <v>9.91</v>
      </c>
      <c r="Z11" s="86">
        <v>11.27</v>
      </c>
      <c r="AA11" s="197">
        <v>6.24</v>
      </c>
      <c r="AB11" s="86">
        <v>7.05</v>
      </c>
      <c r="AC11" s="86">
        <v>7.0399999999999991</v>
      </c>
      <c r="AD11" s="86">
        <v>7.14</v>
      </c>
      <c r="AE11" s="86">
        <v>7.19</v>
      </c>
      <c r="AF11" s="86">
        <v>8.129999999999999</v>
      </c>
      <c r="AG11" s="86">
        <v>8.19</v>
      </c>
      <c r="AH11" s="86">
        <v>8.1</v>
      </c>
      <c r="AI11" s="86">
        <v>7.45</v>
      </c>
      <c r="AJ11" s="86">
        <v>8.5500000000000007</v>
      </c>
      <c r="AK11" s="86">
        <v>6.8100000000000005</v>
      </c>
      <c r="AL11" s="86">
        <v>8.0599999999999987</v>
      </c>
      <c r="AM11" s="86">
        <v>6.98</v>
      </c>
      <c r="AN11" s="86">
        <v>7.97</v>
      </c>
      <c r="AO11" s="86">
        <v>7.93</v>
      </c>
      <c r="AP11" s="86">
        <v>7.879999999999999</v>
      </c>
      <c r="AQ11" s="86">
        <v>7.43</v>
      </c>
      <c r="AR11" s="86">
        <v>8.64</v>
      </c>
      <c r="AS11" s="86">
        <v>7.66</v>
      </c>
      <c r="AT11" s="86">
        <v>8.620000000000001</v>
      </c>
      <c r="AU11" s="81">
        <v>9.6999999999999993</v>
      </c>
      <c r="AV11" s="81">
        <v>10.889999999999999</v>
      </c>
      <c r="AW11" s="81">
        <v>10.91</v>
      </c>
      <c r="AX11" s="81">
        <v>11.15</v>
      </c>
      <c r="AY11" s="81">
        <v>6.21</v>
      </c>
      <c r="AZ11" s="81">
        <v>7.02</v>
      </c>
      <c r="BA11" s="81">
        <v>7.09</v>
      </c>
      <c r="BB11" s="81">
        <v>7.01</v>
      </c>
    </row>
    <row r="12" spans="1:54" x14ac:dyDescent="0.3">
      <c r="A12" t="s">
        <v>942</v>
      </c>
      <c r="B12" t="s">
        <v>374</v>
      </c>
      <c r="C12" s="81"/>
      <c r="D12" s="81"/>
      <c r="E12" s="81"/>
      <c r="F12" s="81"/>
      <c r="G12" s="81"/>
      <c r="H12" s="81"/>
      <c r="I12" s="81"/>
      <c r="J12" s="82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197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</row>
    <row r="13" spans="1:54" x14ac:dyDescent="0.3">
      <c r="B13" s="30"/>
      <c r="C13" s="17"/>
      <c r="D13" s="17"/>
      <c r="E13" s="17"/>
      <c r="F13" s="17"/>
      <c r="H13" s="33"/>
      <c r="J13" s="30"/>
      <c r="K13" s="53"/>
      <c r="L13" s="53"/>
      <c r="M13" s="53"/>
      <c r="N13" s="53"/>
      <c r="O13" s="1"/>
    </row>
    <row r="14" spans="1:54" x14ac:dyDescent="0.3">
      <c r="B14" s="211" t="s">
        <v>375</v>
      </c>
      <c r="J14" s="76"/>
      <c r="O14" s="1"/>
    </row>
    <row r="15" spans="1:54" x14ac:dyDescent="0.3">
      <c r="B15" s="211"/>
      <c r="C15" t="s">
        <v>376</v>
      </c>
      <c r="D15" t="s">
        <v>361</v>
      </c>
      <c r="E15" t="s">
        <v>362</v>
      </c>
      <c r="F15" t="s">
        <v>363</v>
      </c>
      <c r="G15" t="s">
        <v>364</v>
      </c>
      <c r="H15" t="s">
        <v>377</v>
      </c>
      <c r="I15" t="s">
        <v>378</v>
      </c>
      <c r="J15" t="s">
        <v>379</v>
      </c>
      <c r="K15" t="s">
        <v>380</v>
      </c>
      <c r="L15" t="s">
        <v>381</v>
      </c>
      <c r="M15" t="s">
        <v>382</v>
      </c>
      <c r="N15" t="s">
        <v>383</v>
      </c>
      <c r="O15" s="1" t="s">
        <v>376</v>
      </c>
    </row>
    <row r="16" spans="1:54" x14ac:dyDescent="0.3">
      <c r="B16" t="s">
        <v>369</v>
      </c>
      <c r="C16">
        <f ca="1">SUM(OFFSET($C7,,(COLUMNS($C$16:C16)-1)*4,,4))</f>
        <v>0</v>
      </c>
      <c r="D16">
        <f ca="1">SUM(OFFSET($C7,,(COLUMNS($C$16:D16)-1)*4,,4))</f>
        <v>1710.3299999999992</v>
      </c>
      <c r="E16">
        <f ca="1">SUM(OFFSET($C7,,(COLUMNS($C$16:E16)-1)*4,,4))</f>
        <v>1880.6099999999988</v>
      </c>
      <c r="F16">
        <f ca="1">SUM(OFFSET($C7,,(COLUMNS($C$16:F16)-1)*4,,4))</f>
        <v>1857.2799999999993</v>
      </c>
      <c r="G16">
        <f ca="1">SUM(OFFSET($C7,,(COLUMNS($C$16:G16)-1)*4,,4))</f>
        <v>2194.6200000000003</v>
      </c>
      <c r="H16">
        <f ca="1">SUM(OFFSET($C7,,(COLUMNS($C$16:H16)-1)*4,,4))</f>
        <v>2131.2300000000009</v>
      </c>
      <c r="I16">
        <f ca="1">SUM(OFFSET($C7,,(COLUMNS($C$16:I16)-1)*4,,4))</f>
        <v>2129.73</v>
      </c>
      <c r="J16">
        <f ca="1">SUM(OFFSET($C7,,(COLUMNS($C$16:J16)-1)*4,,4))</f>
        <v>2206.4999999999995</v>
      </c>
      <c r="K16">
        <f ca="1">SUM(OFFSET($C7,,(COLUMNS($C$16:K16)-1)*4,,4))</f>
        <v>2188.9999999999991</v>
      </c>
      <c r="L16">
        <f ca="1">SUM(OFFSET($C7,,(COLUMNS($C$16:L16)-1)*4,,4))</f>
        <v>2288.5</v>
      </c>
      <c r="M16">
        <f ca="1">SUM(OFFSET($C7,,(COLUMNS($C$16:M16)-1)*4,,4))</f>
        <v>2371.2799999999997</v>
      </c>
      <c r="N16">
        <f ca="1">SUM(OFFSET($C7,,(COLUMNS($C$16:N16)-1)*4,,4))</f>
        <v>2459.5099999999984</v>
      </c>
      <c r="O16">
        <f ca="1">SUM(OFFSET($C7,,(COLUMNS($C$16:O16)-1)*4,,4))</f>
        <v>2362.8699999999994</v>
      </c>
    </row>
    <row r="17" spans="1:27" x14ac:dyDescent="0.3">
      <c r="B17" t="s">
        <v>370</v>
      </c>
      <c r="C17">
        <f ca="1">SUM(OFFSET($C8,,(COLUMNS($C$16:C17)-1)*4,,4))</f>
        <v>0</v>
      </c>
      <c r="D17">
        <f ca="1">SUM(OFFSET($C8,,(COLUMNS($C$16:D17)-1)*4,,4))</f>
        <v>2497.0800000000004</v>
      </c>
      <c r="E17">
        <f ca="1">SUM(OFFSET($C8,,(COLUMNS($C$16:E17)-1)*4,,4))</f>
        <v>2535.8999999999996</v>
      </c>
      <c r="F17">
        <f ca="1">SUM(OFFSET($C8,,(COLUMNS($C$16:F17)-1)*4,,4))</f>
        <v>2260.3200000000002</v>
      </c>
      <c r="G17">
        <f ca="1">SUM(OFFSET($C8,,(COLUMNS($C$16:G17)-1)*4,,4))</f>
        <v>2666.9300000000003</v>
      </c>
      <c r="H17">
        <f ca="1">SUM(OFFSET($C8,,(COLUMNS($C$16:H17)-1)*4,,4))</f>
        <v>2633.1200000000003</v>
      </c>
      <c r="I17">
        <f ca="1">SUM(OFFSET($C8,,(COLUMNS($C$16:I17)-1)*4,,4))</f>
        <v>2579.2800000000002</v>
      </c>
      <c r="J17">
        <f ca="1">SUM(OFFSET($C8,,(COLUMNS($C$16:J17)-1)*4,,4))</f>
        <v>1998.5999999999997</v>
      </c>
      <c r="K17">
        <f ca="1">SUM(OFFSET($C8,,(COLUMNS($C$16:K17)-1)*4,,4))</f>
        <v>1437.0199999999995</v>
      </c>
      <c r="L17">
        <f ca="1">SUM(OFFSET($C8,,(COLUMNS($C$16:L17)-1)*4,,4))</f>
        <v>1367.22</v>
      </c>
      <c r="M17">
        <f ca="1">SUM(OFFSET($C8,,(COLUMNS($C$16:M17)-1)*4,,4))</f>
        <v>1217.3200000000002</v>
      </c>
      <c r="N17">
        <f ca="1">SUM(OFFSET($C8,,(COLUMNS($C$16:N17)-1)*4,,4))</f>
        <v>1281.5999999999997</v>
      </c>
      <c r="O17">
        <f ca="1">SUM(OFFSET($C8,,(COLUMNS($C$16:O17)-1)*4,,4))</f>
        <v>1525.7099999999996</v>
      </c>
    </row>
    <row r="18" spans="1:27" x14ac:dyDescent="0.3">
      <c r="B18" t="s">
        <v>371</v>
      </c>
      <c r="C18">
        <f ca="1">SUM(OFFSET($C9,,(COLUMNS($C$16:C18)-1)*4,,4))</f>
        <v>0</v>
      </c>
      <c r="D18">
        <f ca="1">SUM(OFFSET($C9,,(COLUMNS($C$16:D18)-1)*4,,4))</f>
        <v>807.33</v>
      </c>
      <c r="E18">
        <f ca="1">SUM(OFFSET($C9,,(COLUMNS($C$16:E18)-1)*4,,4))</f>
        <v>910.93000000000006</v>
      </c>
      <c r="F18">
        <f ca="1">SUM(OFFSET($C9,,(COLUMNS($C$16:F18)-1)*4,,4))</f>
        <v>951.49</v>
      </c>
      <c r="G18">
        <f ca="1">SUM(OFFSET($C9,,(COLUMNS($C$16:G18)-1)*4,,4))</f>
        <v>1081.5899999999997</v>
      </c>
      <c r="H18">
        <f ca="1">SUM(OFFSET($C9,,(COLUMNS($C$16:H18)-1)*4,,4))</f>
        <v>1119.82</v>
      </c>
      <c r="I18">
        <f ca="1">SUM(OFFSET($C9,,(COLUMNS($C$16:I18)-1)*4,,4))</f>
        <v>1190.8600000000006</v>
      </c>
      <c r="J18">
        <f ca="1">SUM(OFFSET($C9,,(COLUMNS($C$16:J18)-1)*4,,4))</f>
        <v>1197.7199999999998</v>
      </c>
      <c r="K18">
        <f ca="1">SUM(OFFSET($C9,,(COLUMNS($C$16:K18)-1)*4,,4))</f>
        <v>1184.17</v>
      </c>
      <c r="L18">
        <f ca="1">SUM(OFFSET($C9,,(COLUMNS($C$16:L18)-1)*4,,4))</f>
        <v>1182.2700000000004</v>
      </c>
      <c r="M18">
        <f ca="1">SUM(OFFSET($C9,,(COLUMNS($C$16:M18)-1)*4,,4))</f>
        <v>1089.5700000000002</v>
      </c>
      <c r="N18">
        <f ca="1">SUM(OFFSET($C9,,(COLUMNS($C$16:N18)-1)*4,,4))</f>
        <v>1177.6799999999998</v>
      </c>
      <c r="O18">
        <f ca="1">SUM(OFFSET($C9,,(COLUMNS($C$16:O18)-1)*4,,4))</f>
        <v>1138.0600000000004</v>
      </c>
    </row>
    <row r="19" spans="1:27" x14ac:dyDescent="0.3">
      <c r="B19" t="s">
        <v>372</v>
      </c>
      <c r="C19">
        <f ca="1">SUM(OFFSET($C10,,(COLUMNS($C$16:C19)-1)*4,,4))</f>
        <v>0</v>
      </c>
      <c r="D19">
        <f ca="1">SUM(OFFSET($C10,,(COLUMNS($C$16:D19)-1)*4,,4))</f>
        <v>2046.5300000000007</v>
      </c>
      <c r="E19">
        <f ca="1">SUM(OFFSET($C10,,(COLUMNS($C$16:E19)-1)*4,,4))</f>
        <v>2072.0500000000002</v>
      </c>
      <c r="F19">
        <f ca="1">SUM(OFFSET($C10,,(COLUMNS($C$16:F19)-1)*4,,4))</f>
        <v>1818.1800000000017</v>
      </c>
      <c r="G19">
        <f ca="1">SUM(OFFSET($C10,,(COLUMNS($C$16:G19)-1)*4,,4))</f>
        <v>1693.5499999999988</v>
      </c>
      <c r="H19">
        <f ca="1">SUM(OFFSET($C10,,(COLUMNS($C$16:H19)-1)*4,,4))</f>
        <v>1505.9500000000023</v>
      </c>
      <c r="I19">
        <f ca="1">SUM(OFFSET($C10,,(COLUMNS($C$16:I19)-1)*4,,4))</f>
        <v>1638.2100000000014</v>
      </c>
      <c r="J19">
        <f ca="1">SUM(OFFSET($C10,,(COLUMNS($C$16:J19)-1)*4,,4))</f>
        <v>1873.2999999999954</v>
      </c>
      <c r="K19">
        <f ca="1">SUM(OFFSET($C10,,(COLUMNS($C$16:K19)-1)*4,,4))</f>
        <v>2064.6100000000019</v>
      </c>
      <c r="L19">
        <f ca="1">SUM(OFFSET($C10,,(COLUMNS($C$16:L19)-1)*4,,4))</f>
        <v>2233.8699999999976</v>
      </c>
      <c r="M19">
        <f ca="1">SUM(OFFSET($C10,,(COLUMNS($C$16:M19)-1)*4,,4))</f>
        <v>2286.5699999999997</v>
      </c>
      <c r="N19">
        <f ca="1">SUM(OFFSET($C10,,(COLUMNS($C$16:N19)-1)*4,,4))</f>
        <v>2641.1799999999971</v>
      </c>
      <c r="O19">
        <f ca="1">SUM(OFFSET($C10,,(COLUMNS($C$16:O19)-1)*4,,4))</f>
        <v>2494.379999999996</v>
      </c>
    </row>
    <row r="20" spans="1:27" x14ac:dyDescent="0.3">
      <c r="B20" t="s">
        <v>373</v>
      </c>
      <c r="C20">
        <f ca="1">SUM(OFFSET($C11,,(COLUMNS($C$16:C20)-1)*4,,4))</f>
        <v>0</v>
      </c>
      <c r="D20">
        <f ca="1">SUM(OFFSET($C11,,(COLUMNS($C$16:D20)-1)*4,,4))</f>
        <v>34.650000000000006</v>
      </c>
      <c r="E20">
        <f ca="1">SUM(OFFSET($C11,,(COLUMNS($C$16:E20)-1)*4,,4))</f>
        <v>24.25</v>
      </c>
      <c r="F20">
        <f ca="1">SUM(OFFSET($C11,,(COLUMNS($C$16:F20)-1)*4,,4))</f>
        <v>35.71</v>
      </c>
      <c r="G20">
        <f ca="1">SUM(OFFSET($C11,,(COLUMNS($C$16:G20)-1)*4,,4))</f>
        <v>47.7</v>
      </c>
      <c r="H20">
        <f ca="1">SUM(OFFSET($C11,,(COLUMNS($C$16:H20)-1)*4,,4))</f>
        <v>42.25</v>
      </c>
      <c r="I20">
        <f ca="1">SUM(OFFSET($C11,,(COLUMNS($C$16:I20)-1)*4,,4))</f>
        <v>27.47</v>
      </c>
      <c r="J20">
        <f ca="1">SUM(OFFSET($C11,,(COLUMNS($C$16:J20)-1)*4,,4))</f>
        <v>31.61</v>
      </c>
      <c r="K20">
        <f ca="1">SUM(OFFSET($C11,,(COLUMNS($C$16:K20)-1)*4,,4))</f>
        <v>30.87</v>
      </c>
      <c r="L20">
        <f ca="1">SUM(OFFSET($C11,,(COLUMNS($C$16:L20)-1)*4,,4))</f>
        <v>30.759999999999998</v>
      </c>
      <c r="M20">
        <f ca="1">SUM(OFFSET($C11,,(COLUMNS($C$16:M20)-1)*4,,4))</f>
        <v>32.35</v>
      </c>
      <c r="N20">
        <f ca="1">SUM(OFFSET($C11,,(COLUMNS($C$16:N20)-1)*4,,4))</f>
        <v>42.65</v>
      </c>
      <c r="O20">
        <f ca="1">SUM(OFFSET($C11,,(COLUMNS($C$16:O20)-1)*4,,4))</f>
        <v>27.33</v>
      </c>
    </row>
    <row r="21" spans="1:27" x14ac:dyDescent="0.3">
      <c r="B21" t="s">
        <v>374</v>
      </c>
      <c r="C21">
        <f ca="1">SUM(OFFSET($C12,,(COLUMNS($C$16:C21)-1)*4,,4))</f>
        <v>0</v>
      </c>
      <c r="D21">
        <f ca="1">SUM(OFFSET($C12,,(COLUMNS($C$16:D21)-1)*4,,4))</f>
        <v>0</v>
      </c>
      <c r="E21">
        <f ca="1">SUM(OFFSET($C12,,(COLUMNS($C$16:E21)-1)*4,,4))</f>
        <v>0</v>
      </c>
      <c r="F21">
        <f ca="1">SUM(OFFSET($C12,,(COLUMNS($C$16:F21)-1)*4,,4))</f>
        <v>0</v>
      </c>
      <c r="G21">
        <f ca="1">SUM(OFFSET($C12,,(COLUMNS($C$16:G21)-1)*4,,4))</f>
        <v>0</v>
      </c>
      <c r="H21">
        <f ca="1">SUM(OFFSET($C12,,(COLUMNS($C$16:H21)-1)*4,,4))</f>
        <v>0</v>
      </c>
      <c r="I21">
        <f ca="1">SUM(OFFSET($C12,,(COLUMNS($C$16:I21)-1)*4,,4))</f>
        <v>0</v>
      </c>
      <c r="J21">
        <f ca="1">SUM(OFFSET($C12,,(COLUMNS($C$16:J21)-1)*4,,4))</f>
        <v>0</v>
      </c>
      <c r="K21">
        <f ca="1">SUM(OFFSET($C12,,(COLUMNS($C$16:K21)-1)*4,,4))</f>
        <v>0</v>
      </c>
      <c r="L21">
        <f ca="1">SUM(OFFSET($C12,,(COLUMNS($C$16:L21)-1)*4,,4))</f>
        <v>0</v>
      </c>
      <c r="M21">
        <f ca="1">SUM(OFFSET($C12,,(COLUMNS($C$16:M21)-1)*4,,4))</f>
        <v>0</v>
      </c>
      <c r="N21">
        <f ca="1">SUM(OFFSET($C12,,(COLUMNS($C$16:N21)-1)*4,,4))</f>
        <v>0</v>
      </c>
      <c r="O21">
        <f ca="1">SUM(OFFSET($C12,,(COLUMNS($C$16:O21)-1)*4,,4))</f>
        <v>0</v>
      </c>
    </row>
    <row r="22" spans="1:27" x14ac:dyDescent="0.3">
      <c r="C22">
        <f t="shared" ref="C22:O22" ca="1" si="0">+SUM(C16:C21)</f>
        <v>0</v>
      </c>
      <c r="D22">
        <f t="shared" ca="1" si="0"/>
        <v>7095.92</v>
      </c>
      <c r="E22">
        <f t="shared" ca="1" si="0"/>
        <v>7423.7399999999989</v>
      </c>
      <c r="F22">
        <f t="shared" ca="1" si="0"/>
        <v>6922.9800000000005</v>
      </c>
      <c r="G22">
        <f t="shared" ca="1" si="0"/>
        <v>7684.39</v>
      </c>
      <c r="H22">
        <f t="shared" ca="1" si="0"/>
        <v>7432.3700000000035</v>
      </c>
      <c r="I22">
        <f t="shared" ca="1" si="0"/>
        <v>7565.550000000002</v>
      </c>
      <c r="J22">
        <f t="shared" ca="1" si="0"/>
        <v>7307.729999999995</v>
      </c>
      <c r="K22">
        <f t="shared" ca="1" si="0"/>
        <v>6905.670000000001</v>
      </c>
      <c r="L22">
        <f t="shared" ca="1" si="0"/>
        <v>7102.619999999999</v>
      </c>
      <c r="M22">
        <f t="shared" ca="1" si="0"/>
        <v>6997.09</v>
      </c>
      <c r="N22">
        <f t="shared" ca="1" si="0"/>
        <v>7602.6199999999935</v>
      </c>
      <c r="O22">
        <f t="shared" ca="1" si="0"/>
        <v>7548.3499999999949</v>
      </c>
    </row>
    <row r="23" spans="1:27" x14ac:dyDescent="0.3">
      <c r="B23" s="30"/>
      <c r="C23" s="17"/>
      <c r="D23" s="17"/>
      <c r="E23" s="17"/>
      <c r="F23" s="17"/>
      <c r="H23" s="33"/>
      <c r="J23" s="30"/>
      <c r="K23" s="53"/>
      <c r="L23" s="53"/>
      <c r="M23" s="53"/>
      <c r="N23" s="53"/>
      <c r="O23" s="1"/>
    </row>
    <row r="24" spans="1:27" x14ac:dyDescent="0.3">
      <c r="B24" s="51" t="s">
        <v>384</v>
      </c>
    </row>
    <row r="26" spans="1:27" x14ac:dyDescent="0.3">
      <c r="C26" t="s">
        <v>24</v>
      </c>
      <c r="D26" t="s">
        <v>2</v>
      </c>
      <c r="E26" t="s">
        <v>25</v>
      </c>
      <c r="F26" t="s">
        <v>4</v>
      </c>
      <c r="G26" t="s">
        <v>6</v>
      </c>
      <c r="H26" t="s">
        <v>7</v>
      </c>
      <c r="I26" s="52"/>
      <c r="K26" t="s">
        <v>24</v>
      </c>
      <c r="L26" t="s">
        <v>2</v>
      </c>
      <c r="M26" t="s">
        <v>25</v>
      </c>
      <c r="N26" t="s">
        <v>4</v>
      </c>
      <c r="O26" t="s">
        <v>6</v>
      </c>
      <c r="X26" s="117" t="s">
        <v>1056</v>
      </c>
      <c r="Y26" s="117" t="s">
        <v>1057</v>
      </c>
      <c r="Z26" s="117" t="s">
        <v>27</v>
      </c>
      <c r="AA26" s="198" t="s">
        <v>1058</v>
      </c>
    </row>
    <row r="27" spans="1:27" x14ac:dyDescent="0.3">
      <c r="A27">
        <v>2025</v>
      </c>
      <c r="B27" t="s">
        <v>14</v>
      </c>
      <c r="C27" s="83" cm="1">
        <f t="array" aca="1" ref="C27:C37" ca="1">TRANSPOSE(E16:O16)</f>
        <v>1880.6099999999988</v>
      </c>
      <c r="D27" s="83" cm="1">
        <f t="array" aca="1" ref="D27:D37" ca="1">TRANSPOSE(E17:O17)</f>
        <v>2535.8999999999996</v>
      </c>
      <c r="E27" s="83" cm="1">
        <f t="array" aca="1" ref="E27:E37" ca="1">TRANSPOSE(E18:O18)</f>
        <v>910.93000000000006</v>
      </c>
      <c r="F27" s="83" cm="1">
        <f t="array" aca="1" ref="F27:F37" ca="1">TRANSPOSE(E19:O19)</f>
        <v>2072.0500000000002</v>
      </c>
      <c r="G27" s="83" cm="1">
        <f t="array" aca="1" ref="G27:G37" ca="1">TRANSPOSE(E20:O20)</f>
        <v>24.25</v>
      </c>
      <c r="H27" s="33">
        <f t="shared" ref="H27:H37" ca="1" si="1">+SUM(C27:G27)</f>
        <v>7423.7399999999989</v>
      </c>
      <c r="I27" s="52">
        <v>2025</v>
      </c>
      <c r="J27" t="s">
        <v>14</v>
      </c>
      <c r="K27" s="53">
        <f t="shared" ref="K27:K37" ca="1" si="2">+C27/$H27</f>
        <v>0.25332379636140262</v>
      </c>
      <c r="L27" s="53">
        <f t="shared" ref="L27:L37" ca="1" si="3">+D27/$H27</f>
        <v>0.34159332088677674</v>
      </c>
      <c r="M27" s="53">
        <f t="shared" ref="M27:M37" ca="1" si="4">+E27/$H27</f>
        <v>0.12270499775046004</v>
      </c>
      <c r="N27" s="53">
        <f t="shared" ref="N27:N37" ca="1" si="5">+F27/$H27</f>
        <v>0.27911133741214006</v>
      </c>
      <c r="O27" s="1">
        <f t="shared" ref="O27:O37" ca="1" si="6">+G27/$H27</f>
        <v>3.2665475892205281E-3</v>
      </c>
      <c r="X27" t="s">
        <v>24</v>
      </c>
      <c r="Y27" s="33">
        <f ca="1">AVERAGE(_xlfn.ANCHORARRAY(C27))</f>
        <v>2188.284545454545</v>
      </c>
      <c r="Z27" s="33">
        <f ca="1">AVERAGE(H27:H37)</f>
        <v>7317.5554545454534</v>
      </c>
      <c r="AA27" s="87">
        <f ca="1">Y27/Z27</f>
        <v>0.29904584379955002</v>
      </c>
    </row>
    <row r="28" spans="1:27" x14ac:dyDescent="0.3">
      <c r="B28" s="30" t="s">
        <v>15</v>
      </c>
      <c r="C28" s="83">
        <f ca="1"/>
        <v>1857.2799999999993</v>
      </c>
      <c r="D28" s="83">
        <f ca="1"/>
        <v>2260.3200000000002</v>
      </c>
      <c r="E28" s="83">
        <f ca="1"/>
        <v>951.49</v>
      </c>
      <c r="F28" s="83">
        <f ca="1"/>
        <v>1818.1800000000017</v>
      </c>
      <c r="G28" s="83">
        <f ca="1"/>
        <v>35.71</v>
      </c>
      <c r="H28" s="33">
        <f t="shared" ca="1" si="1"/>
        <v>6922.9800000000005</v>
      </c>
      <c r="I28" s="52"/>
      <c r="J28" s="30" t="str">
        <f>+B28</f>
        <v>abr</v>
      </c>
      <c r="K28" s="53">
        <f t="shared" ca="1" si="2"/>
        <v>0.26827753366324897</v>
      </c>
      <c r="L28" s="53">
        <f t="shared" ca="1" si="3"/>
        <v>0.32649523759999305</v>
      </c>
      <c r="M28" s="53">
        <f t="shared" ca="1" si="4"/>
        <v>0.13743936859560477</v>
      </c>
      <c r="N28" s="53">
        <f t="shared" ca="1" si="5"/>
        <v>0.26262967681547567</v>
      </c>
      <c r="O28" s="1">
        <f t="shared" ca="1" si="6"/>
        <v>5.1581833256776699E-3</v>
      </c>
      <c r="X28" t="s">
        <v>2</v>
      </c>
      <c r="Y28" s="33">
        <f ca="1">AVERAGE(_xlfn.ANCHORARRAY(D27))</f>
        <v>1954.82</v>
      </c>
      <c r="Z28" s="33">
        <f ca="1">Z27</f>
        <v>7317.5554545454534</v>
      </c>
      <c r="AA28" s="87">
        <f t="shared" ref="AA28:AA31" ca="1" si="7">Y28/Z28</f>
        <v>0.267141125495089</v>
      </c>
    </row>
    <row r="29" spans="1:27" x14ac:dyDescent="0.3">
      <c r="A29" s="55"/>
      <c r="B29" s="30" t="s">
        <v>16</v>
      </c>
      <c r="C29" s="83">
        <f ca="1"/>
        <v>2194.6200000000003</v>
      </c>
      <c r="D29" s="83">
        <f ca="1"/>
        <v>2666.9300000000003</v>
      </c>
      <c r="E29" s="83">
        <f ca="1"/>
        <v>1081.5899999999997</v>
      </c>
      <c r="F29" s="83">
        <f ca="1"/>
        <v>1693.5499999999988</v>
      </c>
      <c r="G29" s="83">
        <f ca="1"/>
        <v>47.7</v>
      </c>
      <c r="H29" s="33">
        <f t="shared" ca="1" si="1"/>
        <v>7684.39</v>
      </c>
      <c r="I29" s="52"/>
      <c r="J29" s="30" t="str">
        <f t="shared" ref="J29:J38" si="8">+B29</f>
        <v>may</v>
      </c>
      <c r="K29" s="53">
        <f t="shared" ca="1" si="2"/>
        <v>0.28559456248316395</v>
      </c>
      <c r="L29" s="53">
        <f t="shared" ca="1" si="3"/>
        <v>0.34705812693004912</v>
      </c>
      <c r="M29" s="53">
        <f t="shared" ca="1" si="4"/>
        <v>0.14075157559676171</v>
      </c>
      <c r="N29" s="53">
        <f t="shared" ca="1" si="5"/>
        <v>0.22038834572425381</v>
      </c>
      <c r="O29" s="1">
        <f t="shared" ca="1" si="6"/>
        <v>6.2073892657712581E-3</v>
      </c>
      <c r="X29" t="s">
        <v>25</v>
      </c>
      <c r="Y29" s="33">
        <f ca="1">AVERAGE(_xlfn.ANCHORARRAY(E27))</f>
        <v>1111.2872727272727</v>
      </c>
      <c r="Z29" s="33">
        <f t="shared" ref="Z29:Z31" ca="1" si="9">Z28</f>
        <v>7317.5554545454534</v>
      </c>
      <c r="AA29" s="87">
        <f t="shared" ca="1" si="7"/>
        <v>0.15186591746796715</v>
      </c>
    </row>
    <row r="30" spans="1:27" x14ac:dyDescent="0.3">
      <c r="A30" s="55"/>
      <c r="B30" s="30" t="s">
        <v>17</v>
      </c>
      <c r="C30" s="83">
        <f ca="1"/>
        <v>2131.2300000000009</v>
      </c>
      <c r="D30" s="83">
        <f ca="1"/>
        <v>2633.1200000000003</v>
      </c>
      <c r="E30" s="83">
        <f ca="1"/>
        <v>1119.82</v>
      </c>
      <c r="F30" s="83">
        <f ca="1"/>
        <v>1505.9500000000023</v>
      </c>
      <c r="G30" s="83">
        <f ca="1"/>
        <v>42.25</v>
      </c>
      <c r="H30" s="33">
        <f t="shared" ca="1" si="1"/>
        <v>7432.3700000000035</v>
      </c>
      <c r="I30" s="52"/>
      <c r="J30" s="30" t="str">
        <f t="shared" si="8"/>
        <v>jun</v>
      </c>
      <c r="K30" s="53">
        <f t="shared" ca="1" si="2"/>
        <v>0.28674971778853853</v>
      </c>
      <c r="L30" s="53">
        <f t="shared" ca="1" si="3"/>
        <v>0.35427730320207407</v>
      </c>
      <c r="M30" s="53">
        <f t="shared" ca="1" si="4"/>
        <v>0.15066795651992559</v>
      </c>
      <c r="N30" s="53">
        <f t="shared" ca="1" si="5"/>
        <v>0.20262042928433346</v>
      </c>
      <c r="O30" s="1">
        <f t="shared" ca="1" si="6"/>
        <v>5.6845932051283752E-3</v>
      </c>
      <c r="X30" t="s">
        <v>4</v>
      </c>
      <c r="Y30" s="33">
        <f ca="1">AVERAGE(_xlfn.ANCHORARRAY(F27))</f>
        <v>2029.2590909090904</v>
      </c>
      <c r="Z30" s="33">
        <f t="shared" ca="1" si="9"/>
        <v>7317.5554545454534</v>
      </c>
      <c r="AA30" s="87">
        <f t="shared" ca="1" si="7"/>
        <v>0.27731379741694662</v>
      </c>
    </row>
    <row r="31" spans="1:27" x14ac:dyDescent="0.3">
      <c r="A31" s="55"/>
      <c r="B31" s="30" t="s">
        <v>18</v>
      </c>
      <c r="C31" s="83">
        <f ca="1"/>
        <v>2129.73</v>
      </c>
      <c r="D31" s="83">
        <f ca="1"/>
        <v>2579.2800000000002</v>
      </c>
      <c r="E31" s="83">
        <f ca="1"/>
        <v>1190.8600000000006</v>
      </c>
      <c r="F31" s="83">
        <f ca="1"/>
        <v>1638.2100000000014</v>
      </c>
      <c r="G31" s="83">
        <f ca="1"/>
        <v>27.47</v>
      </c>
      <c r="H31" s="33">
        <f t="shared" ca="1" si="1"/>
        <v>7565.550000000002</v>
      </c>
      <c r="I31" s="52"/>
      <c r="J31" s="30" t="str">
        <f t="shared" si="8"/>
        <v>jul</v>
      </c>
      <c r="K31" s="53">
        <f t="shared" ca="1" si="2"/>
        <v>0.28150365802882799</v>
      </c>
      <c r="L31" s="53">
        <f t="shared" ca="1" si="3"/>
        <v>0.34092432143069568</v>
      </c>
      <c r="M31" s="53">
        <f t="shared" ca="1" si="4"/>
        <v>0.15740560831664588</v>
      </c>
      <c r="N31" s="53">
        <f t="shared" ca="1" si="5"/>
        <v>0.21653547990562497</v>
      </c>
      <c r="O31" s="1">
        <f t="shared" ca="1" si="6"/>
        <v>3.6309323182055491E-3</v>
      </c>
      <c r="X31" t="s">
        <v>6</v>
      </c>
      <c r="Y31" s="33">
        <f ca="1">AVERAGE(_xlfn.ANCHORARRAY(G27))</f>
        <v>33.904545454545456</v>
      </c>
      <c r="Z31" s="33">
        <f t="shared" ca="1" si="9"/>
        <v>7317.5554545454534</v>
      </c>
      <c r="AA31" s="87">
        <f t="shared" ca="1" si="7"/>
        <v>4.6333158204472421E-3</v>
      </c>
    </row>
    <row r="32" spans="1:27" x14ac:dyDescent="0.3">
      <c r="A32" s="55"/>
      <c r="B32" s="30" t="s">
        <v>19</v>
      </c>
      <c r="C32" s="83">
        <f ca="1"/>
        <v>2206.4999999999995</v>
      </c>
      <c r="D32" s="83">
        <f ca="1"/>
        <v>1998.5999999999997</v>
      </c>
      <c r="E32" s="83">
        <f ca="1"/>
        <v>1197.7199999999998</v>
      </c>
      <c r="F32" s="83">
        <f ca="1"/>
        <v>1873.2999999999954</v>
      </c>
      <c r="G32" s="83">
        <f ca="1"/>
        <v>31.61</v>
      </c>
      <c r="H32" s="33">
        <f t="shared" ca="1" si="1"/>
        <v>7307.729999999995</v>
      </c>
      <c r="I32" s="52"/>
      <c r="J32" s="30" t="str">
        <f t="shared" si="8"/>
        <v>ago</v>
      </c>
      <c r="K32" s="53">
        <f t="shared" ca="1" si="2"/>
        <v>0.30194054788559527</v>
      </c>
      <c r="L32" s="53">
        <f t="shared" ca="1" si="3"/>
        <v>0.27349122094001843</v>
      </c>
      <c r="M32" s="53">
        <f t="shared" ca="1" si="4"/>
        <v>0.16389768094880361</v>
      </c>
      <c r="N32" s="53">
        <f t="shared" ca="1" si="5"/>
        <v>0.25634499358898</v>
      </c>
      <c r="O32" s="1">
        <f t="shared" ca="1" si="6"/>
        <v>4.3255566366026139E-3</v>
      </c>
      <c r="AA32" s="87">
        <f ca="1">SUM(AA27:AA31)</f>
        <v>1.0000000000000002</v>
      </c>
    </row>
    <row r="33" spans="1:54" x14ac:dyDescent="0.3">
      <c r="B33" s="30" t="s">
        <v>20</v>
      </c>
      <c r="C33" s="83">
        <f ca="1"/>
        <v>2188.9999999999991</v>
      </c>
      <c r="D33" s="83">
        <f ca="1"/>
        <v>1437.0199999999995</v>
      </c>
      <c r="E33" s="83">
        <f ca="1"/>
        <v>1184.17</v>
      </c>
      <c r="F33" s="83">
        <f ca="1"/>
        <v>2064.6100000000019</v>
      </c>
      <c r="G33" s="84">
        <f ca="1"/>
        <v>30.87</v>
      </c>
      <c r="H33" s="33">
        <f t="shared" ca="1" si="1"/>
        <v>6905.670000000001</v>
      </c>
      <c r="I33" s="52"/>
      <c r="J33" s="30" t="str">
        <f t="shared" si="8"/>
        <v>sept</v>
      </c>
      <c r="K33" s="53">
        <f t="shared" ca="1" si="2"/>
        <v>0.31698589709615416</v>
      </c>
      <c r="L33" s="53">
        <f t="shared" ca="1" si="3"/>
        <v>0.20809277014395408</v>
      </c>
      <c r="M33" s="53">
        <f t="shared" ca="1" si="4"/>
        <v>0.17147793045424989</v>
      </c>
      <c r="N33" s="53">
        <f t="shared" ca="1" si="5"/>
        <v>0.29897316263302498</v>
      </c>
      <c r="O33" s="1">
        <f t="shared" ca="1" si="6"/>
        <v>4.4702396726168494E-3</v>
      </c>
    </row>
    <row r="34" spans="1:54" x14ac:dyDescent="0.3">
      <c r="A34" s="55"/>
      <c r="B34" s="30" t="s">
        <v>21</v>
      </c>
      <c r="C34" s="83">
        <f ca="1"/>
        <v>2288.5</v>
      </c>
      <c r="D34" s="83">
        <f ca="1"/>
        <v>1367.22</v>
      </c>
      <c r="E34" s="83">
        <f ca="1"/>
        <v>1182.2700000000004</v>
      </c>
      <c r="F34" s="83">
        <f ca="1"/>
        <v>2233.8699999999976</v>
      </c>
      <c r="G34" s="83">
        <f ca="1"/>
        <v>30.759999999999998</v>
      </c>
      <c r="H34" s="33">
        <f t="shared" ca="1" si="1"/>
        <v>7102.619999999999</v>
      </c>
      <c r="I34" s="52"/>
      <c r="J34" s="30" t="str">
        <f t="shared" si="8"/>
        <v>oct</v>
      </c>
      <c r="K34" s="53">
        <f t="shared" ca="1" si="2"/>
        <v>0.32220504546209711</v>
      </c>
      <c r="L34" s="53">
        <f t="shared" ca="1" si="3"/>
        <v>0.19249516375647299</v>
      </c>
      <c r="M34" s="53">
        <f t="shared" ca="1" si="4"/>
        <v>0.16645547699299704</v>
      </c>
      <c r="N34" s="53">
        <f t="shared" ca="1" si="5"/>
        <v>0.31451351754704571</v>
      </c>
      <c r="O34" s="1">
        <f t="shared" ca="1" si="6"/>
        <v>4.3307962413869812E-3</v>
      </c>
    </row>
    <row r="35" spans="1:54" x14ac:dyDescent="0.3">
      <c r="A35" s="55"/>
      <c r="B35" s="30" t="s">
        <v>22</v>
      </c>
      <c r="C35" s="83">
        <f ca="1"/>
        <v>2371.2799999999997</v>
      </c>
      <c r="D35" s="83">
        <f ca="1"/>
        <v>1217.3200000000002</v>
      </c>
      <c r="E35" s="83">
        <f ca="1"/>
        <v>1089.5700000000002</v>
      </c>
      <c r="F35" s="83">
        <f ca="1"/>
        <v>2286.5699999999997</v>
      </c>
      <c r="G35" s="83">
        <f ca="1"/>
        <v>32.35</v>
      </c>
      <c r="H35" s="33">
        <f t="shared" ca="1" si="1"/>
        <v>6997.09</v>
      </c>
      <c r="I35" s="52"/>
      <c r="J35" s="30" t="str">
        <f t="shared" si="8"/>
        <v>nov</v>
      </c>
      <c r="K35" s="53">
        <f t="shared" ca="1" si="2"/>
        <v>0.3388951692775139</v>
      </c>
      <c r="L35" s="53">
        <f t="shared" ca="1" si="3"/>
        <v>0.17397518111100474</v>
      </c>
      <c r="M35" s="53">
        <f t="shared" ca="1" si="4"/>
        <v>0.15571759117004358</v>
      </c>
      <c r="N35" s="53">
        <f t="shared" ca="1" si="5"/>
        <v>0.32678870787713171</v>
      </c>
      <c r="O35" s="1">
        <f t="shared" ca="1" si="6"/>
        <v>4.6233505643060186E-3</v>
      </c>
    </row>
    <row r="36" spans="1:54" x14ac:dyDescent="0.3">
      <c r="A36" s="55"/>
      <c r="B36" s="30" t="s">
        <v>23</v>
      </c>
      <c r="C36" s="83">
        <f ca="1"/>
        <v>2459.5099999999984</v>
      </c>
      <c r="D36" s="83">
        <f ca="1"/>
        <v>1281.5999999999997</v>
      </c>
      <c r="E36" s="83">
        <f ca="1"/>
        <v>1177.6799999999998</v>
      </c>
      <c r="F36" s="83">
        <f ca="1"/>
        <v>2641.1799999999971</v>
      </c>
      <c r="G36" s="83">
        <f ca="1"/>
        <v>42.65</v>
      </c>
      <c r="H36" s="33">
        <f t="shared" ca="1" si="1"/>
        <v>7602.6199999999935</v>
      </c>
      <c r="I36" s="52"/>
      <c r="J36" s="30" t="str">
        <f t="shared" si="8"/>
        <v>dic</v>
      </c>
      <c r="K36" s="53">
        <f t="shared" ca="1" si="2"/>
        <v>0.32350821164282845</v>
      </c>
      <c r="L36" s="53">
        <f t="shared" ca="1" si="3"/>
        <v>0.16857346546322199</v>
      </c>
      <c r="M36" s="53">
        <f t="shared" ca="1" si="4"/>
        <v>0.15490449345094201</v>
      </c>
      <c r="N36" s="53">
        <f t="shared" ca="1" si="5"/>
        <v>0.34740392127976927</v>
      </c>
      <c r="O36" s="1">
        <f t="shared" ca="1" si="6"/>
        <v>5.6099081632384673E-3</v>
      </c>
    </row>
    <row r="37" spans="1:54" x14ac:dyDescent="0.3">
      <c r="A37">
        <v>2026</v>
      </c>
      <c r="B37" s="30" t="s">
        <v>12</v>
      </c>
      <c r="C37" s="83">
        <f ca="1"/>
        <v>2362.8699999999994</v>
      </c>
      <c r="D37" s="83">
        <f ca="1"/>
        <v>1525.7099999999996</v>
      </c>
      <c r="E37" s="83">
        <f ca="1"/>
        <v>1138.0600000000004</v>
      </c>
      <c r="F37" s="83">
        <f ca="1"/>
        <v>2494.379999999996</v>
      </c>
      <c r="G37" s="83">
        <f ca="1"/>
        <v>27.33</v>
      </c>
      <c r="H37" s="33">
        <f t="shared" ca="1" si="1"/>
        <v>7548.3499999999949</v>
      </c>
      <c r="I37" s="52">
        <v>2026</v>
      </c>
      <c r="J37" s="30" t="str">
        <f t="shared" si="8"/>
        <v>ene</v>
      </c>
      <c r="K37" s="53">
        <f t="shared" ca="1" si="2"/>
        <v>0.31303132472659601</v>
      </c>
      <c r="L37" s="53">
        <f t="shared" ca="1" si="3"/>
        <v>0.2021249677081747</v>
      </c>
      <c r="M37" s="53">
        <f t="shared" ca="1" si="4"/>
        <v>0.15076937343922858</v>
      </c>
      <c r="N37" s="53">
        <f t="shared" ca="1" si="5"/>
        <v>0.33045367530652364</v>
      </c>
      <c r="O37" s="1">
        <f t="shared" ca="1" si="6"/>
        <v>3.6206588194771065E-3</v>
      </c>
    </row>
    <row r="38" spans="1:54" x14ac:dyDescent="0.3">
      <c r="B38" s="30" t="s">
        <v>13</v>
      </c>
      <c r="I38" s="52"/>
      <c r="J38" s="30" t="str">
        <f t="shared" si="8"/>
        <v>feb</v>
      </c>
    </row>
    <row r="39" spans="1:54" x14ac:dyDescent="0.3">
      <c r="B39" s="30"/>
      <c r="C39" s="17"/>
      <c r="D39" s="17"/>
      <c r="E39" s="17"/>
      <c r="F39" s="17"/>
      <c r="G39" s="17"/>
      <c r="H39" s="33"/>
      <c r="J39" s="30"/>
      <c r="K39" s="53"/>
      <c r="L39" s="53"/>
      <c r="M39" s="53"/>
      <c r="N39" s="53"/>
      <c r="O39" s="1"/>
    </row>
    <row r="40" spans="1:54" x14ac:dyDescent="0.3">
      <c r="B40" s="30"/>
      <c r="C40" s="33"/>
      <c r="D40" s="33"/>
      <c r="L40" s="87"/>
      <c r="M40" s="87"/>
      <c r="N40" s="87"/>
      <c r="O40" s="87"/>
      <c r="P40" s="62"/>
      <c r="Q40" s="87"/>
    </row>
    <row r="43" spans="1:54" ht="28.8" x14ac:dyDescent="0.55000000000000004">
      <c r="B43" s="77" t="s">
        <v>385</v>
      </c>
    </row>
    <row r="45" spans="1:54" x14ac:dyDescent="0.3">
      <c r="B45" s="30"/>
      <c r="C45" s="17"/>
      <c r="D45" s="17"/>
      <c r="E45" s="17"/>
      <c r="F45" s="17"/>
      <c r="H45" s="33"/>
      <c r="J45" s="30"/>
      <c r="K45" s="53"/>
      <c r="L45" s="53"/>
      <c r="M45" s="53"/>
      <c r="N45" s="53"/>
      <c r="O45" s="1"/>
    </row>
    <row r="46" spans="1:54" x14ac:dyDescent="0.3">
      <c r="B46" s="211" t="s">
        <v>359</v>
      </c>
      <c r="C46" t="s">
        <v>360</v>
      </c>
      <c r="G46" t="s">
        <v>361</v>
      </c>
      <c r="J46" s="76"/>
      <c r="K46" t="s">
        <v>362</v>
      </c>
      <c r="N46" s="76"/>
      <c r="O46" t="s">
        <v>363</v>
      </c>
      <c r="R46" s="76"/>
      <c r="S46" t="s">
        <v>364</v>
      </c>
      <c r="V46" s="76"/>
      <c r="W46" t="s">
        <v>377</v>
      </c>
      <c r="AA46" s="87" t="s">
        <v>378</v>
      </c>
      <c r="AE46" t="s">
        <v>379</v>
      </c>
      <c r="AI46" t="s">
        <v>380</v>
      </c>
      <c r="AM46" t="s">
        <v>381</v>
      </c>
      <c r="AQ46" t="s">
        <v>382</v>
      </c>
      <c r="AU46" t="s">
        <v>383</v>
      </c>
      <c r="AY46" t="s">
        <v>376</v>
      </c>
    </row>
    <row r="47" spans="1:54" x14ac:dyDescent="0.3">
      <c r="B47" s="211"/>
      <c r="C47" t="s">
        <v>365</v>
      </c>
      <c r="D47" t="s">
        <v>366</v>
      </c>
      <c r="E47" t="s">
        <v>367</v>
      </c>
      <c r="F47" t="s">
        <v>368</v>
      </c>
      <c r="G47" t="s">
        <v>365</v>
      </c>
      <c r="H47" t="s">
        <v>366</v>
      </c>
      <c r="I47" t="s">
        <v>367</v>
      </c>
      <c r="J47" t="s">
        <v>368</v>
      </c>
      <c r="K47" t="s">
        <v>365</v>
      </c>
      <c r="L47" t="s">
        <v>366</v>
      </c>
      <c r="M47" t="s">
        <v>367</v>
      </c>
      <c r="N47" t="s">
        <v>368</v>
      </c>
      <c r="O47" t="s">
        <v>365</v>
      </c>
      <c r="P47" t="s">
        <v>366</v>
      </c>
      <c r="Q47" t="s">
        <v>367</v>
      </c>
      <c r="R47" t="s">
        <v>368</v>
      </c>
      <c r="S47" t="s">
        <v>365</v>
      </c>
      <c r="T47" t="s">
        <v>366</v>
      </c>
      <c r="U47" t="s">
        <v>367</v>
      </c>
      <c r="V47" t="s">
        <v>368</v>
      </c>
      <c r="W47" t="s">
        <v>365</v>
      </c>
      <c r="X47" t="s">
        <v>366</v>
      </c>
      <c r="Y47" t="s">
        <v>367</v>
      </c>
      <c r="Z47" t="s">
        <v>368</v>
      </c>
      <c r="AA47" s="87" t="s">
        <v>365</v>
      </c>
      <c r="AB47" t="s">
        <v>366</v>
      </c>
      <c r="AC47" t="s">
        <v>367</v>
      </c>
      <c r="AD47" t="s">
        <v>368</v>
      </c>
      <c r="AE47" t="s">
        <v>365</v>
      </c>
      <c r="AF47" t="s">
        <v>366</v>
      </c>
      <c r="AG47" t="s">
        <v>367</v>
      </c>
      <c r="AH47" t="s">
        <v>368</v>
      </c>
      <c r="AI47" t="s">
        <v>365</v>
      </c>
      <c r="AJ47" t="s">
        <v>366</v>
      </c>
      <c r="AK47" t="s">
        <v>367</v>
      </c>
      <c r="AL47" t="s">
        <v>368</v>
      </c>
      <c r="AM47" t="s">
        <v>365</v>
      </c>
      <c r="AN47" t="s">
        <v>366</v>
      </c>
      <c r="AO47" t="s">
        <v>367</v>
      </c>
      <c r="AP47" t="s">
        <v>368</v>
      </c>
      <c r="AQ47" t="s">
        <v>365</v>
      </c>
      <c r="AR47" t="s">
        <v>366</v>
      </c>
      <c r="AS47" t="s">
        <v>367</v>
      </c>
      <c r="AT47" t="s">
        <v>368</v>
      </c>
      <c r="AU47" t="s">
        <v>365</v>
      </c>
      <c r="AV47" t="s">
        <v>366</v>
      </c>
      <c r="AW47" t="s">
        <v>367</v>
      </c>
      <c r="AX47" t="s">
        <v>368</v>
      </c>
      <c r="AY47" t="s">
        <v>365</v>
      </c>
      <c r="AZ47" t="s">
        <v>366</v>
      </c>
      <c r="BA47" t="s">
        <v>367</v>
      </c>
      <c r="BB47" t="s">
        <v>368</v>
      </c>
    </row>
    <row r="48" spans="1:54" x14ac:dyDescent="0.3">
      <c r="B48" t="s">
        <v>369</v>
      </c>
      <c r="C48" s="85"/>
      <c r="D48" s="85"/>
      <c r="E48" s="85"/>
      <c r="F48" s="85"/>
      <c r="G48" s="85">
        <v>445.31000000000006</v>
      </c>
      <c r="H48" s="85">
        <v>412.95999999999964</v>
      </c>
      <c r="I48" s="85">
        <v>418.53999999999962</v>
      </c>
      <c r="J48" s="85">
        <v>433.51999999999975</v>
      </c>
      <c r="K48" s="85">
        <v>467.25999999999976</v>
      </c>
      <c r="L48" s="85">
        <v>497.7699999999997</v>
      </c>
      <c r="M48" s="85">
        <v>475.31000000000029</v>
      </c>
      <c r="N48" s="85">
        <v>521.21999999999991</v>
      </c>
      <c r="O48" s="85">
        <v>409.87999999999982</v>
      </c>
      <c r="P48" s="85">
        <v>492.29000000000019</v>
      </c>
      <c r="Q48" s="85">
        <v>431.62999999999965</v>
      </c>
      <c r="R48" s="85">
        <v>509.00999999999988</v>
      </c>
      <c r="S48" s="85">
        <v>500.5799999999997</v>
      </c>
      <c r="T48" s="85">
        <v>578.12999999999954</v>
      </c>
      <c r="U48" s="85">
        <v>683.1599999999994</v>
      </c>
      <c r="V48" s="85">
        <v>649.0799999999997</v>
      </c>
      <c r="W48" s="85">
        <v>533.80999999999972</v>
      </c>
      <c r="X48" s="85">
        <v>633.90999999999985</v>
      </c>
      <c r="Y48" s="85">
        <v>609.09000000000037</v>
      </c>
      <c r="Z48" s="85">
        <v>741.24000000000012</v>
      </c>
      <c r="AA48" s="197">
        <v>630.44999999999959</v>
      </c>
      <c r="AB48" s="85">
        <v>679.76000000000022</v>
      </c>
      <c r="AC48" s="85">
        <v>647.78000000000009</v>
      </c>
      <c r="AD48" s="85">
        <v>673.71999999999969</v>
      </c>
      <c r="AE48" s="85">
        <v>612.86</v>
      </c>
      <c r="AF48" s="85">
        <v>698.27999999999906</v>
      </c>
      <c r="AG48" s="85">
        <v>692.32999999999947</v>
      </c>
      <c r="AH48" s="85">
        <v>676.2599999999992</v>
      </c>
      <c r="AI48" s="85">
        <v>583.5200000000001</v>
      </c>
      <c r="AJ48" s="85">
        <v>669.46999999999935</v>
      </c>
      <c r="AK48" s="85">
        <v>581.72999999999968</v>
      </c>
      <c r="AL48" s="85">
        <v>668.86999999999955</v>
      </c>
      <c r="AM48" s="85">
        <v>604.01</v>
      </c>
      <c r="AN48" s="85">
        <v>749.46999999999912</v>
      </c>
      <c r="AO48" s="85">
        <v>769.03999999999917</v>
      </c>
      <c r="AP48" s="85">
        <v>755.74999999999909</v>
      </c>
      <c r="AQ48" s="85">
        <v>657.96999999999957</v>
      </c>
      <c r="AR48" s="85">
        <v>755.64999999999941</v>
      </c>
      <c r="AS48" s="85">
        <v>668.60999999999888</v>
      </c>
      <c r="AT48" s="85">
        <v>772.0899999999998</v>
      </c>
      <c r="AU48" s="81">
        <v>630.96999999999935</v>
      </c>
      <c r="AV48" s="81">
        <v>724.67999999999961</v>
      </c>
      <c r="AW48" s="81">
        <v>746.01999999999941</v>
      </c>
      <c r="AX48" s="81">
        <v>684.13</v>
      </c>
      <c r="AY48" s="81">
        <v>628.0999999999998</v>
      </c>
      <c r="AZ48" s="81">
        <v>713.75999999999976</v>
      </c>
      <c r="BA48" s="81">
        <v>688.34999999999934</v>
      </c>
      <c r="BB48" s="81">
        <v>674.91999999999985</v>
      </c>
    </row>
    <row r="49" spans="2:54" x14ac:dyDescent="0.3">
      <c r="B49" t="s">
        <v>370</v>
      </c>
      <c r="C49" s="85"/>
      <c r="D49" s="85"/>
      <c r="E49" s="85"/>
      <c r="F49" s="85"/>
      <c r="G49" s="85">
        <v>600.9400000000004</v>
      </c>
      <c r="H49" s="85">
        <v>622.77</v>
      </c>
      <c r="I49" s="85">
        <v>641.38000000000022</v>
      </c>
      <c r="J49" s="85">
        <v>631.98999999999978</v>
      </c>
      <c r="K49" s="85">
        <v>550.36</v>
      </c>
      <c r="L49" s="85">
        <v>633.35999999999967</v>
      </c>
      <c r="M49" s="85">
        <v>644.24000000000024</v>
      </c>
      <c r="N49" s="85">
        <v>626.81000000000006</v>
      </c>
      <c r="O49" s="85">
        <v>531.68000000000018</v>
      </c>
      <c r="P49" s="85">
        <v>610.57999999999959</v>
      </c>
      <c r="Q49" s="85">
        <v>516.57000000000016</v>
      </c>
      <c r="R49" s="85">
        <v>615.11999999999989</v>
      </c>
      <c r="S49" s="85">
        <v>548.01</v>
      </c>
      <c r="T49" s="85">
        <v>670.67000000000019</v>
      </c>
      <c r="U49" s="85">
        <v>581.86999999999989</v>
      </c>
      <c r="V49" s="85">
        <v>662.24999999999989</v>
      </c>
      <c r="W49" s="85">
        <v>593.7700000000001</v>
      </c>
      <c r="X49" s="85">
        <v>604.30000000000007</v>
      </c>
      <c r="Y49" s="85">
        <v>510.81000000000012</v>
      </c>
      <c r="Z49" s="85">
        <v>553.69999999999993</v>
      </c>
      <c r="AA49" s="197">
        <v>462.30999999999995</v>
      </c>
      <c r="AB49" s="85">
        <v>555.2299999999999</v>
      </c>
      <c r="AC49" s="85">
        <v>538.79</v>
      </c>
      <c r="AD49" s="85">
        <v>535.75</v>
      </c>
      <c r="AE49" s="85">
        <v>379.7299999999999</v>
      </c>
      <c r="AF49" s="85">
        <v>425.0100000000001</v>
      </c>
      <c r="AG49" s="85">
        <v>415.51</v>
      </c>
      <c r="AH49" s="85">
        <v>375.2999999999999</v>
      </c>
      <c r="AI49" s="85">
        <v>270.59000000000003</v>
      </c>
      <c r="AJ49" s="85">
        <v>317.29999999999995</v>
      </c>
      <c r="AK49" s="85">
        <v>267.59000000000003</v>
      </c>
      <c r="AL49" s="85">
        <v>334.85999999999996</v>
      </c>
      <c r="AM49" s="85">
        <v>231.12</v>
      </c>
      <c r="AN49" s="85">
        <v>256.91000000000008</v>
      </c>
      <c r="AO49" s="85">
        <v>227.76</v>
      </c>
      <c r="AP49" s="85">
        <v>220.81</v>
      </c>
      <c r="AQ49" s="85">
        <v>195.85999999999999</v>
      </c>
      <c r="AR49" s="85">
        <v>237.02000000000004</v>
      </c>
      <c r="AS49" s="85">
        <v>221.41999999999996</v>
      </c>
      <c r="AT49" s="85">
        <v>240.24</v>
      </c>
      <c r="AU49" s="81">
        <v>250.93000000000004</v>
      </c>
      <c r="AV49" s="81">
        <v>287.63000000000005</v>
      </c>
      <c r="AW49" s="81">
        <v>276.46000000000004</v>
      </c>
      <c r="AX49" s="81">
        <v>306.71000000000015</v>
      </c>
      <c r="AY49" s="81">
        <v>271.96999999999997</v>
      </c>
      <c r="AZ49" s="81">
        <v>324.87</v>
      </c>
      <c r="BA49" s="81">
        <v>320.63</v>
      </c>
      <c r="BB49" s="81">
        <v>375.28999999999985</v>
      </c>
    </row>
    <row r="50" spans="2:54" x14ac:dyDescent="0.3">
      <c r="B50" t="s">
        <v>371</v>
      </c>
      <c r="C50" s="85"/>
      <c r="D50" s="85"/>
      <c r="E50" s="85"/>
      <c r="F50" s="85"/>
      <c r="G50" s="85">
        <v>202.97</v>
      </c>
      <c r="H50" s="85">
        <v>201.16</v>
      </c>
      <c r="I50" s="85">
        <v>200.26000000000002</v>
      </c>
      <c r="J50" s="85">
        <v>202.94000000000003</v>
      </c>
      <c r="K50" s="85">
        <v>204.78</v>
      </c>
      <c r="L50" s="85">
        <v>237.39000000000004</v>
      </c>
      <c r="M50" s="85">
        <v>232.61</v>
      </c>
      <c r="N50" s="85">
        <v>237</v>
      </c>
      <c r="O50" s="85">
        <v>222.48999999999995</v>
      </c>
      <c r="P50" s="85">
        <v>254.52000000000004</v>
      </c>
      <c r="Q50" s="85">
        <v>220.38999999999996</v>
      </c>
      <c r="R50" s="85">
        <v>258.09999999999997</v>
      </c>
      <c r="S50" s="85">
        <v>242.59</v>
      </c>
      <c r="T50" s="85">
        <v>278.51</v>
      </c>
      <c r="U50" s="85">
        <v>278.33999999999992</v>
      </c>
      <c r="V50" s="85">
        <v>280.42999999999995</v>
      </c>
      <c r="W50" s="85">
        <v>255.79999999999995</v>
      </c>
      <c r="X50" s="85">
        <v>298.33</v>
      </c>
      <c r="Y50" s="85">
        <v>261.63999999999993</v>
      </c>
      <c r="Z50" s="85">
        <v>298.31</v>
      </c>
      <c r="AA50" s="197">
        <v>268.74000000000007</v>
      </c>
      <c r="AB50" s="85">
        <v>305.15000000000003</v>
      </c>
      <c r="AC50" s="85">
        <v>306.98</v>
      </c>
      <c r="AD50" s="85">
        <v>307.62999999999994</v>
      </c>
      <c r="AE50" s="85">
        <v>270.22000000000003</v>
      </c>
      <c r="AF50" s="85">
        <v>309.08999999999997</v>
      </c>
      <c r="AG50" s="85">
        <v>309.84999999999997</v>
      </c>
      <c r="AH50" s="85">
        <v>309.2399999999999</v>
      </c>
      <c r="AI50" s="85">
        <v>272.32000000000011</v>
      </c>
      <c r="AJ50" s="85">
        <v>310.46999999999997</v>
      </c>
      <c r="AK50" s="85">
        <v>274.06000000000006</v>
      </c>
      <c r="AL50" s="85">
        <v>319.71999999999997</v>
      </c>
      <c r="AM50" s="85">
        <v>267.13</v>
      </c>
      <c r="AN50" s="85">
        <v>298.02999999999997</v>
      </c>
      <c r="AO50" s="85">
        <v>290.2600000000001</v>
      </c>
      <c r="AP50" s="85">
        <v>306.51000000000005</v>
      </c>
      <c r="AQ50" s="85">
        <v>249.5799999999999</v>
      </c>
      <c r="AR50" s="85">
        <v>290.08999999999997</v>
      </c>
      <c r="AS50" s="85">
        <v>251.31</v>
      </c>
      <c r="AT50" s="85">
        <v>285.49000000000012</v>
      </c>
      <c r="AU50" s="81">
        <v>262.46000000000004</v>
      </c>
      <c r="AV50" s="81">
        <v>295.35000000000008</v>
      </c>
      <c r="AW50" s="81">
        <v>299.7399999999999</v>
      </c>
      <c r="AX50" s="81">
        <v>307.89</v>
      </c>
      <c r="AY50" s="81">
        <v>260.03000000000009</v>
      </c>
      <c r="AZ50" s="81">
        <v>298.06000000000012</v>
      </c>
      <c r="BA50" s="81">
        <v>296.77000000000004</v>
      </c>
      <c r="BB50" s="81">
        <v>302.43000000000012</v>
      </c>
    </row>
    <row r="51" spans="2:54" x14ac:dyDescent="0.3">
      <c r="B51" t="s">
        <v>372</v>
      </c>
      <c r="C51" s="85"/>
      <c r="D51" s="85"/>
      <c r="E51" s="85"/>
      <c r="F51" s="85"/>
      <c r="G51" s="85">
        <v>522.9</v>
      </c>
      <c r="H51" s="85">
        <v>511.81999999999988</v>
      </c>
      <c r="I51" s="85">
        <v>516.76000000000022</v>
      </c>
      <c r="J51" s="85">
        <v>495.05000000000069</v>
      </c>
      <c r="K51" s="85">
        <v>464.04999999999973</v>
      </c>
      <c r="L51" s="85">
        <v>523.77000000000032</v>
      </c>
      <c r="M51" s="85">
        <v>531.18999999999971</v>
      </c>
      <c r="N51" s="85">
        <v>551.41999999999962</v>
      </c>
      <c r="O51" s="85">
        <v>411.15999999999946</v>
      </c>
      <c r="P51" s="85">
        <v>475.94000000000113</v>
      </c>
      <c r="Q51" s="85">
        <v>416.96000000000004</v>
      </c>
      <c r="R51" s="85">
        <v>507.520000000001</v>
      </c>
      <c r="S51" s="85">
        <v>383.27000000000021</v>
      </c>
      <c r="T51" s="85">
        <v>435.57999999999981</v>
      </c>
      <c r="U51" s="85">
        <v>440.67999999999944</v>
      </c>
      <c r="V51" s="85">
        <v>438.51999999999953</v>
      </c>
      <c r="W51" s="85">
        <v>352.21000000000055</v>
      </c>
      <c r="X51" s="85">
        <v>399.24000000000024</v>
      </c>
      <c r="Y51" s="85">
        <v>341.98000000000081</v>
      </c>
      <c r="Z51" s="85">
        <v>397.62000000000035</v>
      </c>
      <c r="AA51" s="197">
        <v>366.12999999999988</v>
      </c>
      <c r="AB51" s="85">
        <v>420.90000000000038</v>
      </c>
      <c r="AC51" s="85">
        <v>422.46000000000043</v>
      </c>
      <c r="AD51" s="85">
        <v>423.49000000000024</v>
      </c>
      <c r="AE51" s="85">
        <v>426.32999999999976</v>
      </c>
      <c r="AF51" s="85">
        <v>481.12999999999806</v>
      </c>
      <c r="AG51" s="85">
        <v>486.21999999999895</v>
      </c>
      <c r="AH51" s="85">
        <v>473.5799999999989</v>
      </c>
      <c r="AI51" s="85">
        <v>480.6700000000003</v>
      </c>
      <c r="AJ51" s="85">
        <v>554.49999999999943</v>
      </c>
      <c r="AK51" s="85">
        <v>472.14999999999975</v>
      </c>
      <c r="AL51" s="85">
        <v>559.92000000000075</v>
      </c>
      <c r="AM51" s="85">
        <v>514.72999999999922</v>
      </c>
      <c r="AN51" s="85">
        <v>548.17000000000075</v>
      </c>
      <c r="AO51" s="85">
        <v>550.40999999999929</v>
      </c>
      <c r="AP51" s="85">
        <v>538.36</v>
      </c>
      <c r="AQ51" s="85">
        <v>507.07999999999839</v>
      </c>
      <c r="AR51" s="85">
        <v>589.01999999999907</v>
      </c>
      <c r="AS51" s="85">
        <v>528.49999999999943</v>
      </c>
      <c r="AT51" s="85">
        <v>577.66999999999894</v>
      </c>
      <c r="AU51" s="81">
        <v>558.59999999999877</v>
      </c>
      <c r="AV51" s="81">
        <v>647.60999999999956</v>
      </c>
      <c r="AW51" s="81">
        <v>663.94999999999993</v>
      </c>
      <c r="AX51" s="81">
        <v>662.18999999999926</v>
      </c>
      <c r="AY51" s="81">
        <v>532.25</v>
      </c>
      <c r="AZ51" s="81">
        <v>618.83999999999924</v>
      </c>
      <c r="BA51" s="81">
        <v>613.26999999999873</v>
      </c>
      <c r="BB51" s="81">
        <v>627.81999999999937</v>
      </c>
    </row>
    <row r="52" spans="2:54" x14ac:dyDescent="0.3">
      <c r="B52" t="s">
        <v>373</v>
      </c>
      <c r="C52" s="85"/>
      <c r="D52" s="85"/>
      <c r="E52" s="85"/>
      <c r="F52" s="85"/>
      <c r="G52" s="85">
        <v>8.7700000000000014</v>
      </c>
      <c r="H52" s="85">
        <v>8.74</v>
      </c>
      <c r="I52" s="85">
        <v>8.9</v>
      </c>
      <c r="J52" s="85">
        <v>8.24</v>
      </c>
      <c r="K52" s="85">
        <v>9.24</v>
      </c>
      <c r="L52" s="85">
        <v>10.71</v>
      </c>
      <c r="M52" s="85">
        <v>2.68</v>
      </c>
      <c r="N52" s="85">
        <v>1.6099999999999999</v>
      </c>
      <c r="O52" s="85">
        <v>6.18</v>
      </c>
      <c r="P52" s="85">
        <v>7.6899999999999995</v>
      </c>
      <c r="Q52" s="85">
        <v>10.11</v>
      </c>
      <c r="R52" s="85">
        <v>11.6</v>
      </c>
      <c r="S52" s="85">
        <v>10.65</v>
      </c>
      <c r="T52" s="85">
        <v>12.31</v>
      </c>
      <c r="U52" s="85">
        <v>12.36</v>
      </c>
      <c r="V52" s="85">
        <v>12.17</v>
      </c>
      <c r="W52" s="85">
        <v>9.92</v>
      </c>
      <c r="X52" s="85">
        <v>11.059999999999999</v>
      </c>
      <c r="Y52" s="85">
        <v>9.84</v>
      </c>
      <c r="Z52" s="85">
        <v>11.18</v>
      </c>
      <c r="AA52" s="197">
        <v>6.21</v>
      </c>
      <c r="AB52" s="85">
        <v>6.98</v>
      </c>
      <c r="AC52" s="85">
        <v>6.99</v>
      </c>
      <c r="AD52" s="85">
        <v>7.01</v>
      </c>
      <c r="AE52" s="85">
        <v>7.14</v>
      </c>
      <c r="AF52" s="85">
        <v>8.1999999999999993</v>
      </c>
      <c r="AG52" s="85">
        <v>8.3000000000000007</v>
      </c>
      <c r="AH52" s="85">
        <v>8.16</v>
      </c>
      <c r="AI52" s="85">
        <v>7.4399999999999995</v>
      </c>
      <c r="AJ52" s="85">
        <v>8.5399999999999991</v>
      </c>
      <c r="AK52" s="85">
        <v>6.8900000000000006</v>
      </c>
      <c r="AL52" s="85">
        <v>7.98</v>
      </c>
      <c r="AM52" s="85">
        <v>7.03</v>
      </c>
      <c r="AN52" s="85">
        <v>7.7600000000000007</v>
      </c>
      <c r="AO52" s="85">
        <v>7.7200000000000006</v>
      </c>
      <c r="AP52" s="85">
        <v>7.7800000000000011</v>
      </c>
      <c r="AQ52" s="85">
        <v>7.33</v>
      </c>
      <c r="AR52" s="85">
        <v>8.48</v>
      </c>
      <c r="AS52" s="85">
        <v>7.35</v>
      </c>
      <c r="AT52" s="85">
        <v>8.34</v>
      </c>
      <c r="AU52" s="81">
        <v>9.17</v>
      </c>
      <c r="AV52" s="81">
        <v>10.51</v>
      </c>
      <c r="AW52" s="81">
        <v>10.6</v>
      </c>
      <c r="AX52" s="81">
        <v>10.56</v>
      </c>
      <c r="AY52" s="81">
        <v>6.0100000000000007</v>
      </c>
      <c r="AZ52" s="81">
        <v>7.3800000000000008</v>
      </c>
      <c r="BA52" s="81">
        <v>7.3699999999999992</v>
      </c>
      <c r="BB52" s="81">
        <v>7.0600000000000005</v>
      </c>
    </row>
    <row r="53" spans="2:54" x14ac:dyDescent="0.3">
      <c r="B53" t="s">
        <v>374</v>
      </c>
      <c r="C53" s="81"/>
      <c r="D53" s="81"/>
      <c r="E53" s="81"/>
      <c r="F53" s="81"/>
      <c r="G53" s="81"/>
      <c r="H53" s="81"/>
      <c r="I53" s="81"/>
      <c r="J53" s="82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97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</row>
    <row r="54" spans="2:54" x14ac:dyDescent="0.3">
      <c r="B54" s="30"/>
      <c r="C54" s="17"/>
      <c r="D54" s="17"/>
      <c r="E54" s="17"/>
      <c r="F54" s="17"/>
      <c r="H54" s="33"/>
      <c r="J54" s="30"/>
      <c r="K54" s="53"/>
      <c r="L54" s="53"/>
      <c r="M54" s="53"/>
      <c r="N54" s="53"/>
      <c r="O54" s="1"/>
    </row>
    <row r="55" spans="2:54" x14ac:dyDescent="0.3">
      <c r="B55" s="211" t="s">
        <v>375</v>
      </c>
      <c r="J55" s="76"/>
      <c r="O55" s="1"/>
    </row>
    <row r="56" spans="2:54" x14ac:dyDescent="0.3">
      <c r="B56" s="211"/>
      <c r="C56" t="s">
        <v>376</v>
      </c>
      <c r="D56" t="s">
        <v>361</v>
      </c>
      <c r="E56" t="s">
        <v>362</v>
      </c>
      <c r="F56" t="s">
        <v>363</v>
      </c>
      <c r="G56" t="s">
        <v>364</v>
      </c>
      <c r="H56" t="s">
        <v>377</v>
      </c>
      <c r="I56" t="s">
        <v>378</v>
      </c>
      <c r="J56" t="s">
        <v>379</v>
      </c>
      <c r="K56" t="s">
        <v>380</v>
      </c>
      <c r="L56" t="s">
        <v>381</v>
      </c>
      <c r="M56" t="s">
        <v>382</v>
      </c>
      <c r="N56" t="s">
        <v>383</v>
      </c>
      <c r="O56" t="s">
        <v>1047</v>
      </c>
    </row>
    <row r="57" spans="2:54" x14ac:dyDescent="0.3">
      <c r="B57" t="s">
        <v>369</v>
      </c>
      <c r="E57">
        <f ca="1">SUM(OFFSET($C48,,(COLUMNS($C$57:E57)-1)*4,,4))</f>
        <v>1961.5599999999995</v>
      </c>
      <c r="F57">
        <f ca="1">SUM(OFFSET($C48,,(COLUMNS($C$57:F57)-1)*4,,4))</f>
        <v>1842.8099999999995</v>
      </c>
      <c r="G57">
        <f ca="1">SUM(OFFSET($C48,,(COLUMNS($C$57:G57)-1)*4,,4))</f>
        <v>2410.949999999998</v>
      </c>
      <c r="H57">
        <f ca="1">SUM(OFFSET($C48,,(COLUMNS($C$57:H57)-1)*4,,4))</f>
        <v>2518.0500000000002</v>
      </c>
      <c r="I57">
        <f ca="1">SUM(OFFSET($C48,,(COLUMNS($C$57:I57)-1)*4,,4))</f>
        <v>2631.7099999999996</v>
      </c>
      <c r="J57">
        <f ca="1">SUM(OFFSET($C48,,(COLUMNS($C$57:J57)-1)*4,,4))</f>
        <v>2679.7299999999977</v>
      </c>
      <c r="K57">
        <f ca="1">SUM(OFFSET($C48,,(COLUMNS($C$57:K57)-1)*4,,4))</f>
        <v>2503.5899999999983</v>
      </c>
      <c r="L57">
        <f ca="1">SUM(OFFSET($C48,,(COLUMNS($C$57:L57)-1)*4,,4))</f>
        <v>2878.2699999999973</v>
      </c>
      <c r="M57">
        <f ca="1">SUM(OFFSET($C48,,(COLUMNS($C$57:M57)-1)*4,,4))</f>
        <v>2854.3199999999974</v>
      </c>
      <c r="N57">
        <f ca="1">SUM(OFFSET($C48,,(COLUMNS($C$57:N57)-1)*4,,4))</f>
        <v>2785.7999999999984</v>
      </c>
      <c r="O57">
        <f ca="1">SUM(OFFSET($C48,,(COLUMNS($C$57:O57)-1)*4,,4))</f>
        <v>2705.1299999999992</v>
      </c>
    </row>
    <row r="58" spans="2:54" x14ac:dyDescent="0.3">
      <c r="B58" t="s">
        <v>370</v>
      </c>
      <c r="E58">
        <f ca="1">SUM(OFFSET($C49,,(COLUMNS($C$57:E58)-1)*4,,4))</f>
        <v>2454.77</v>
      </c>
      <c r="F58">
        <f ca="1">SUM(OFFSET($C49,,(COLUMNS($C$57:F58)-1)*4,,4))</f>
        <v>2273.9499999999998</v>
      </c>
      <c r="G58">
        <f ca="1">SUM(OFFSET($C49,,(COLUMNS($C$57:G58)-1)*4,,4))</f>
        <v>2462.8000000000002</v>
      </c>
      <c r="H58">
        <f ca="1">SUM(OFFSET($C49,,(COLUMNS($C$57:H58)-1)*4,,4))</f>
        <v>2262.5800000000004</v>
      </c>
      <c r="I58">
        <f ca="1">SUM(OFFSET($C49,,(COLUMNS($C$57:I58)-1)*4,,4))</f>
        <v>2092.08</v>
      </c>
      <c r="J58">
        <f ca="1">SUM(OFFSET($C49,,(COLUMNS($C$57:J58)-1)*4,,4))</f>
        <v>1595.55</v>
      </c>
      <c r="K58">
        <f ca="1">SUM(OFFSET($C49,,(COLUMNS($C$57:K58)-1)*4,,4))</f>
        <v>1190.3399999999999</v>
      </c>
      <c r="L58">
        <f ca="1">SUM(OFFSET($C49,,(COLUMNS($C$57:L58)-1)*4,,4))</f>
        <v>936.60000000000014</v>
      </c>
      <c r="M58">
        <f ca="1">SUM(OFFSET($C49,,(COLUMNS($C$57:M58)-1)*4,,4))</f>
        <v>894.54</v>
      </c>
      <c r="N58">
        <f ca="1">SUM(OFFSET($C49,,(COLUMNS($C$57:N58)-1)*4,,4))</f>
        <v>1121.7300000000002</v>
      </c>
      <c r="O58">
        <f ca="1">SUM(OFFSET($C49,,(COLUMNS($C$57:O58)-1)*4,,4))</f>
        <v>1292.7599999999998</v>
      </c>
    </row>
    <row r="59" spans="2:54" x14ac:dyDescent="0.3">
      <c r="B59" t="s">
        <v>371</v>
      </c>
      <c r="E59">
        <f ca="1">SUM(OFFSET($C50,,(COLUMNS($C$57:E59)-1)*4,,4))</f>
        <v>911.78000000000009</v>
      </c>
      <c r="F59">
        <f ca="1">SUM(OFFSET($C50,,(COLUMNS($C$57:F59)-1)*4,,4))</f>
        <v>955.5</v>
      </c>
      <c r="G59">
        <f ca="1">SUM(OFFSET($C50,,(COLUMNS($C$57:G59)-1)*4,,4))</f>
        <v>1079.8699999999999</v>
      </c>
      <c r="H59">
        <f ca="1">SUM(OFFSET($C50,,(COLUMNS($C$57:H59)-1)*4,,4))</f>
        <v>1114.0799999999997</v>
      </c>
      <c r="I59">
        <f ca="1">SUM(OFFSET($C50,,(COLUMNS($C$57:I59)-1)*4,,4))</f>
        <v>1188.5</v>
      </c>
      <c r="J59">
        <f ca="1">SUM(OFFSET($C50,,(COLUMNS($C$57:J59)-1)*4,,4))</f>
        <v>1198.3999999999996</v>
      </c>
      <c r="K59">
        <f ca="1">SUM(OFFSET($C50,,(COLUMNS($C$57:K59)-1)*4,,4))</f>
        <v>1176.5700000000002</v>
      </c>
      <c r="L59">
        <f ca="1">SUM(OFFSET($C50,,(COLUMNS($C$57:L59)-1)*4,,4))</f>
        <v>1161.93</v>
      </c>
      <c r="M59">
        <f ca="1">SUM(OFFSET($C50,,(COLUMNS($C$57:M59)-1)*4,,4))</f>
        <v>1076.4699999999998</v>
      </c>
      <c r="N59">
        <f ca="1">SUM(OFFSET($C50,,(COLUMNS($C$57:N59)-1)*4,,4))</f>
        <v>1165.44</v>
      </c>
      <c r="O59">
        <f ca="1">SUM(OFFSET($C50,,(COLUMNS($C$57:O59)-1)*4,,4))</f>
        <v>1157.2900000000002</v>
      </c>
    </row>
    <row r="60" spans="2:54" x14ac:dyDescent="0.3">
      <c r="B60" t="s">
        <v>372</v>
      </c>
      <c r="E60">
        <f ca="1">SUM(OFFSET($C51,,(COLUMNS($C$57:E60)-1)*4,,4))</f>
        <v>2070.4299999999994</v>
      </c>
      <c r="F60">
        <f ca="1">SUM(OFFSET($C51,,(COLUMNS($C$57:F60)-1)*4,,4))</f>
        <v>1811.5800000000017</v>
      </c>
      <c r="G60">
        <f ca="1">SUM(OFFSET($C51,,(COLUMNS($C$57:G60)-1)*4,,4))</f>
        <v>1698.049999999999</v>
      </c>
      <c r="H60">
        <f ca="1">SUM(OFFSET($C51,,(COLUMNS($C$57:H60)-1)*4,,4))</f>
        <v>1491.050000000002</v>
      </c>
      <c r="I60">
        <f ca="1">SUM(OFFSET($C51,,(COLUMNS($C$57:I60)-1)*4,,4))</f>
        <v>1632.9800000000009</v>
      </c>
      <c r="J60">
        <f ca="1">SUM(OFFSET($C51,,(COLUMNS($C$57:J60)-1)*4,,4))</f>
        <v>1867.2599999999957</v>
      </c>
      <c r="K60">
        <f ca="1">SUM(OFFSET($C51,,(COLUMNS($C$57:K60)-1)*4,,4))</f>
        <v>2067.2399999999998</v>
      </c>
      <c r="L60">
        <f ca="1">SUM(OFFSET($C51,,(COLUMNS($C$57:L60)-1)*4,,4))</f>
        <v>2151.6699999999996</v>
      </c>
      <c r="M60">
        <f ca="1">SUM(OFFSET($C51,,(COLUMNS($C$57:M60)-1)*4,,4))</f>
        <v>2202.2699999999959</v>
      </c>
      <c r="N60">
        <f ca="1">SUM(OFFSET($C51,,(COLUMNS($C$57:N60)-1)*4,,4))</f>
        <v>2532.3499999999972</v>
      </c>
      <c r="O60">
        <f ca="1">SUM(OFFSET($C51,,(COLUMNS($C$57:O60)-1)*4,,4))</f>
        <v>2392.1799999999971</v>
      </c>
    </row>
    <row r="61" spans="2:54" x14ac:dyDescent="0.3">
      <c r="B61" t="s">
        <v>373</v>
      </c>
      <c r="E61">
        <f ca="1">SUM(OFFSET($C52,,(COLUMNS($C$57:E61)-1)*4,,4))</f>
        <v>24.240000000000002</v>
      </c>
      <c r="F61">
        <f ca="1">SUM(OFFSET($C52,,(COLUMNS($C$57:F61)-1)*4,,4))</f>
        <v>35.58</v>
      </c>
      <c r="G61">
        <f ca="1">SUM(OFFSET($C52,,(COLUMNS($C$57:G61)-1)*4,,4))</f>
        <v>47.49</v>
      </c>
      <c r="H61">
        <f ca="1">SUM(OFFSET($C52,,(COLUMNS($C$57:H61)-1)*4,,4))</f>
        <v>42</v>
      </c>
      <c r="I61">
        <f ca="1">SUM(OFFSET($C52,,(COLUMNS($C$57:I61)-1)*4,,4))</f>
        <v>27.189999999999998</v>
      </c>
      <c r="J61">
        <f ca="1">SUM(OFFSET($C52,,(COLUMNS($C$57:J61)-1)*4,,4))</f>
        <v>31.8</v>
      </c>
      <c r="K61">
        <f ca="1">SUM(OFFSET($C52,,(COLUMNS($C$57:K61)-1)*4,,4))</f>
        <v>30.849999999999998</v>
      </c>
      <c r="L61">
        <f ca="1">SUM(OFFSET($C52,,(COLUMNS($C$57:L61)-1)*4,,4))</f>
        <v>30.290000000000003</v>
      </c>
      <c r="M61">
        <f ca="1">SUM(OFFSET($C52,,(COLUMNS($C$57:M61)-1)*4,,4))</f>
        <v>31.5</v>
      </c>
      <c r="N61">
        <f ca="1">SUM(OFFSET($C52,,(COLUMNS($C$57:N61)-1)*4,,4))</f>
        <v>40.840000000000003</v>
      </c>
      <c r="O61">
        <f ca="1">SUM(OFFSET($C52,,(COLUMNS($C$57:O61)-1)*4,,4))</f>
        <v>27.82</v>
      </c>
    </row>
    <row r="62" spans="2:54" x14ac:dyDescent="0.3">
      <c r="B62" t="s">
        <v>374</v>
      </c>
      <c r="E62">
        <f ca="1">SUM(OFFSET($C53,,(COLUMNS($C$57:E62)-1)*4,,4))</f>
        <v>0</v>
      </c>
      <c r="F62">
        <f ca="1">SUM(OFFSET($C53,,(COLUMNS($C$57:F62)-1)*4,,4))</f>
        <v>0</v>
      </c>
      <c r="G62">
        <f ca="1">SUM(OFFSET($C53,,(COLUMNS($C$57:G62)-1)*4,,4))</f>
        <v>0</v>
      </c>
      <c r="H62">
        <f ca="1">SUM(OFFSET($C53,,(COLUMNS($C$57:H62)-1)*4,,4))</f>
        <v>0</v>
      </c>
      <c r="I62">
        <f ca="1">SUM(OFFSET($C53,,(COLUMNS($C$57:I62)-1)*4,,4))</f>
        <v>0</v>
      </c>
      <c r="J62">
        <f ca="1">SUM(OFFSET($C53,,(COLUMNS($C$57:J62)-1)*4,,4))</f>
        <v>0</v>
      </c>
      <c r="K62">
        <f ca="1">SUM(OFFSET($C53,,(COLUMNS($C$57:K62)-1)*4,,4))</f>
        <v>0</v>
      </c>
      <c r="L62">
        <f ca="1">SUM(OFFSET($C53,,(COLUMNS($C$57:L62)-1)*4,,4))</f>
        <v>0</v>
      </c>
      <c r="M62">
        <f ca="1">SUM(OFFSET($C53,,(COLUMNS($C$57:M62)-1)*4,,4))</f>
        <v>0</v>
      </c>
      <c r="N62">
        <f ca="1">SUM(OFFSET($C53,,(COLUMNS($C$57:N62)-1)*4,,4))</f>
        <v>0</v>
      </c>
      <c r="O62">
        <f ca="1">SUM(OFFSET($C53,,(COLUMNS($C$57:O62)-1)*4,,4))</f>
        <v>0</v>
      </c>
    </row>
    <row r="63" spans="2:54" x14ac:dyDescent="0.3">
      <c r="C63" s="31">
        <f t="shared" ref="C63:O63" si="10">+SUM(C57:C62)</f>
        <v>0</v>
      </c>
      <c r="D63" s="31">
        <f t="shared" si="10"/>
        <v>0</v>
      </c>
      <c r="E63" s="31">
        <f t="shared" ca="1" si="10"/>
        <v>7422.7799999999988</v>
      </c>
      <c r="F63" s="31">
        <f t="shared" ca="1" si="10"/>
        <v>6919.420000000001</v>
      </c>
      <c r="G63" s="31">
        <f t="shared" ca="1" si="10"/>
        <v>7699.1599999999971</v>
      </c>
      <c r="H63" s="31">
        <f t="shared" ca="1" si="10"/>
        <v>7427.7600000000029</v>
      </c>
      <c r="I63" s="31">
        <f t="shared" ca="1" si="10"/>
        <v>7572.46</v>
      </c>
      <c r="J63" s="31">
        <f t="shared" ca="1" si="10"/>
        <v>7372.7399999999934</v>
      </c>
      <c r="K63" s="31">
        <f t="shared" ca="1" si="10"/>
        <v>6968.5899999999983</v>
      </c>
      <c r="L63" s="31">
        <f t="shared" ca="1" si="10"/>
        <v>7158.7599999999975</v>
      </c>
      <c r="M63" s="31">
        <f t="shared" ca="1" si="10"/>
        <v>7059.0999999999931</v>
      </c>
      <c r="N63">
        <f t="shared" ca="1" si="10"/>
        <v>7646.1599999999962</v>
      </c>
      <c r="O63">
        <f t="shared" ca="1" si="10"/>
        <v>7575.1799999999967</v>
      </c>
    </row>
    <row r="64" spans="2:54" x14ac:dyDescent="0.3">
      <c r="B64" s="30"/>
      <c r="C64" s="17"/>
      <c r="D64" s="17"/>
      <c r="E64" s="17"/>
      <c r="F64" s="17"/>
      <c r="H64" s="33"/>
      <c r="J64" s="30"/>
      <c r="K64" s="53"/>
      <c r="L64" s="53"/>
      <c r="M64" s="53"/>
      <c r="N64" s="53"/>
      <c r="O64" s="1"/>
    </row>
    <row r="65" spans="1:27" x14ac:dyDescent="0.3">
      <c r="B65" s="51" t="s">
        <v>384</v>
      </c>
    </row>
    <row r="67" spans="1:27" x14ac:dyDescent="0.3">
      <c r="C67" t="s">
        <v>24</v>
      </c>
      <c r="D67" t="s">
        <v>2</v>
      </c>
      <c r="E67" t="s">
        <v>25</v>
      </c>
      <c r="F67" t="s">
        <v>4</v>
      </c>
      <c r="G67" t="s">
        <v>6</v>
      </c>
      <c r="H67" t="s">
        <v>7</v>
      </c>
      <c r="I67" s="52"/>
      <c r="K67" t="s">
        <v>24</v>
      </c>
      <c r="L67" t="s">
        <v>2</v>
      </c>
      <c r="M67" t="s">
        <v>25</v>
      </c>
      <c r="N67" t="s">
        <v>4</v>
      </c>
      <c r="O67" t="s">
        <v>6</v>
      </c>
      <c r="X67" s="117" t="s">
        <v>1056</v>
      </c>
      <c r="Y67" s="117" t="s">
        <v>1057</v>
      </c>
      <c r="Z67" s="117" t="s">
        <v>27</v>
      </c>
      <c r="AA67" s="198" t="s">
        <v>1058</v>
      </c>
    </row>
    <row r="68" spans="1:27" x14ac:dyDescent="0.3">
      <c r="A68">
        <v>2025</v>
      </c>
      <c r="B68" t="s">
        <v>14</v>
      </c>
      <c r="C68" s="83" cm="1">
        <f t="array" aca="1" ref="C68:G78" ca="1">TRANSPOSE(E57:O61)</f>
        <v>1961.5599999999995</v>
      </c>
      <c r="D68" s="83">
        <f ca="1"/>
        <v>2454.77</v>
      </c>
      <c r="E68" s="83">
        <f ca="1"/>
        <v>911.78000000000009</v>
      </c>
      <c r="F68" s="83">
        <f ca="1"/>
        <v>2070.4299999999994</v>
      </c>
      <c r="G68" s="83">
        <f ca="1"/>
        <v>24.240000000000002</v>
      </c>
      <c r="H68" s="33">
        <f t="shared" ref="H68:H78" ca="1" si="11">SUM(C68:G68)</f>
        <v>7422.7799999999988</v>
      </c>
      <c r="I68" s="52">
        <v>2025</v>
      </c>
      <c r="J68" t="s">
        <v>14</v>
      </c>
      <c r="K68" s="53">
        <f t="shared" ref="K68:K78" ca="1" si="12">+C68/$H68</f>
        <v>0.26426217670468471</v>
      </c>
      <c r="L68" s="53">
        <f t="shared" ref="L68:L78" ca="1" si="13">+D68/$H68</f>
        <v>0.33070763245037577</v>
      </c>
      <c r="M68" s="53">
        <f t="shared" ref="M68:M78" ca="1" si="14">+E68/$H68</f>
        <v>0.12283537973643301</v>
      </c>
      <c r="N68" s="53">
        <f t="shared" ref="N68:N78" ca="1" si="15">+F68/$H68</f>
        <v>0.27892918825561308</v>
      </c>
      <c r="O68" s="1">
        <f t="shared" ref="O68:O78" ca="1" si="16">+G68/$H68</f>
        <v>3.265622852893391E-3</v>
      </c>
      <c r="X68" t="s">
        <v>24</v>
      </c>
      <c r="Y68" s="33">
        <f ca="1">AVERAGE(C68:C78)</f>
        <v>2524.7199999999984</v>
      </c>
      <c r="Z68" s="33">
        <f ca="1">AVERAGE(H68:H78)</f>
        <v>7347.4645454545416</v>
      </c>
      <c r="AA68" s="87">
        <f ca="1">Y68/Z68</f>
        <v>0.3436178540748317</v>
      </c>
    </row>
    <row r="69" spans="1:27" x14ac:dyDescent="0.3">
      <c r="B69" s="30" t="s">
        <v>15</v>
      </c>
      <c r="C69" s="83">
        <f ca="1"/>
        <v>1842.8099999999995</v>
      </c>
      <c r="D69" s="83">
        <f ca="1"/>
        <v>2273.9499999999998</v>
      </c>
      <c r="E69" s="83">
        <f ca="1"/>
        <v>955.5</v>
      </c>
      <c r="F69" s="83">
        <f ca="1"/>
        <v>1811.5800000000017</v>
      </c>
      <c r="G69" s="83">
        <f ca="1"/>
        <v>35.58</v>
      </c>
      <c r="H69" s="33">
        <f t="shared" ca="1" si="11"/>
        <v>6919.420000000001</v>
      </c>
      <c r="I69" s="52"/>
      <c r="J69" s="30" t="str">
        <f t="shared" ref="J69:J79" si="17">+B69</f>
        <v>abr</v>
      </c>
      <c r="K69" s="53">
        <f t="shared" ca="1" si="12"/>
        <v>0.26632434510406933</v>
      </c>
      <c r="L69" s="53">
        <f t="shared" ca="1" si="13"/>
        <v>0.32863303571686636</v>
      </c>
      <c r="M69" s="53">
        <f t="shared" ca="1" si="14"/>
        <v>0.13808960866662232</v>
      </c>
      <c r="N69" s="53">
        <f t="shared" ca="1" si="15"/>
        <v>0.26181096103430657</v>
      </c>
      <c r="O69" s="1">
        <f t="shared" ca="1" si="16"/>
        <v>5.1420494781354497E-3</v>
      </c>
      <c r="X69" t="s">
        <v>2</v>
      </c>
      <c r="Y69" s="33">
        <f ca="1">AVERAGE(D68:D78)</f>
        <v>1688.8818181818178</v>
      </c>
      <c r="Z69" s="33">
        <f ca="1">Z68</f>
        <v>7347.4645454545416</v>
      </c>
      <c r="AA69" s="87">
        <f t="shared" ref="AA69:AA72" ca="1" si="18">Y69/Z69</f>
        <v>0.2298591313688792</v>
      </c>
    </row>
    <row r="70" spans="1:27" x14ac:dyDescent="0.3">
      <c r="A70" s="55"/>
      <c r="B70" s="30" t="s">
        <v>16</v>
      </c>
      <c r="C70" s="83">
        <f ca="1"/>
        <v>2410.949999999998</v>
      </c>
      <c r="D70" s="83">
        <f ca="1"/>
        <v>2462.8000000000002</v>
      </c>
      <c r="E70" s="83">
        <f ca="1"/>
        <v>1079.8699999999999</v>
      </c>
      <c r="F70" s="83">
        <f ca="1"/>
        <v>1698.049999999999</v>
      </c>
      <c r="G70" s="83">
        <f ca="1"/>
        <v>47.49</v>
      </c>
      <c r="H70" s="33">
        <f t="shared" ca="1" si="11"/>
        <v>7699.1599999999971</v>
      </c>
      <c r="I70" s="52"/>
      <c r="J70" s="30" t="str">
        <f t="shared" si="17"/>
        <v>may</v>
      </c>
      <c r="K70" s="53">
        <f t="shared" ca="1" si="12"/>
        <v>0.31314455083411685</v>
      </c>
      <c r="L70" s="53">
        <f t="shared" ca="1" si="13"/>
        <v>0.31987905174070952</v>
      </c>
      <c r="M70" s="53">
        <f t="shared" ca="1" si="14"/>
        <v>0.1402581580328244</v>
      </c>
      <c r="N70" s="53">
        <f t="shared" ca="1" si="15"/>
        <v>0.22055003402968631</v>
      </c>
      <c r="O70" s="1">
        <f t="shared" ca="1" si="16"/>
        <v>6.1682053626629426E-3</v>
      </c>
      <c r="X70" t="s">
        <v>25</v>
      </c>
      <c r="Y70" s="33">
        <f ca="1">AVERAGE(E68:E78)</f>
        <v>1107.8027272727272</v>
      </c>
      <c r="Z70" s="33">
        <f t="shared" ref="Z70:Z72" ca="1" si="19">Z69</f>
        <v>7347.4645454545416</v>
      </c>
      <c r="AA70" s="87">
        <f t="shared" ca="1" si="18"/>
        <v>0.15077347027935803</v>
      </c>
    </row>
    <row r="71" spans="1:27" x14ac:dyDescent="0.3">
      <c r="A71" s="55"/>
      <c r="B71" s="30" t="s">
        <v>17</v>
      </c>
      <c r="C71" s="83">
        <f ca="1"/>
        <v>2518.0500000000002</v>
      </c>
      <c r="D71" s="83">
        <f ca="1"/>
        <v>2262.5800000000004</v>
      </c>
      <c r="E71" s="83">
        <f ca="1"/>
        <v>1114.0799999999997</v>
      </c>
      <c r="F71" s="83">
        <f ca="1"/>
        <v>1491.050000000002</v>
      </c>
      <c r="G71" s="83">
        <f ca="1"/>
        <v>42</v>
      </c>
      <c r="H71" s="33">
        <f t="shared" ca="1" si="11"/>
        <v>7427.7600000000029</v>
      </c>
      <c r="I71" s="52"/>
      <c r="J71" s="30" t="str">
        <f t="shared" si="17"/>
        <v>jun</v>
      </c>
      <c r="K71" s="53">
        <f t="shared" ca="1" si="12"/>
        <v>0.33900529904035659</v>
      </c>
      <c r="L71" s="53">
        <f t="shared" ca="1" si="13"/>
        <v>0.30461134985513794</v>
      </c>
      <c r="M71" s="53">
        <f t="shared" ca="1" si="14"/>
        <v>0.14998869107240934</v>
      </c>
      <c r="N71" s="53">
        <f t="shared" ca="1" si="15"/>
        <v>0.20074019623681991</v>
      </c>
      <c r="O71" s="1">
        <f t="shared" ca="1" si="16"/>
        <v>5.6544637952760969E-3</v>
      </c>
      <c r="X71" t="s">
        <v>4</v>
      </c>
      <c r="Y71" s="33">
        <f ca="1">AVERAGE(F68:F78)</f>
        <v>1992.4599999999991</v>
      </c>
      <c r="Z71" s="33">
        <f t="shared" ca="1" si="19"/>
        <v>7347.4645454545416</v>
      </c>
      <c r="AA71" s="87">
        <f t="shared" ca="1" si="18"/>
        <v>0.27117653820223209</v>
      </c>
    </row>
    <row r="72" spans="1:27" x14ac:dyDescent="0.3">
      <c r="A72" s="55"/>
      <c r="B72" s="30" t="s">
        <v>18</v>
      </c>
      <c r="C72" s="83">
        <f ca="1"/>
        <v>2631.7099999999996</v>
      </c>
      <c r="D72" s="83">
        <f ca="1"/>
        <v>2092.08</v>
      </c>
      <c r="E72" s="83">
        <f ca="1"/>
        <v>1188.5</v>
      </c>
      <c r="F72" s="83">
        <f ca="1"/>
        <v>1632.9800000000009</v>
      </c>
      <c r="G72" s="83">
        <f ca="1"/>
        <v>27.189999999999998</v>
      </c>
      <c r="H72" s="33">
        <f t="shared" ca="1" si="11"/>
        <v>7572.46</v>
      </c>
      <c r="I72" s="52"/>
      <c r="J72" s="30" t="str">
        <f t="shared" si="17"/>
        <v>jul</v>
      </c>
      <c r="K72" s="53">
        <f t="shared" ca="1" si="12"/>
        <v>0.34753699590357684</v>
      </c>
      <c r="L72" s="53">
        <f t="shared" ca="1" si="13"/>
        <v>0.27627481690230121</v>
      </c>
      <c r="M72" s="53">
        <f t="shared" ca="1" si="14"/>
        <v>0.1569503173341292</v>
      </c>
      <c r="N72" s="53">
        <f t="shared" ca="1" si="15"/>
        <v>0.21564722692493601</v>
      </c>
      <c r="O72" s="1">
        <f t="shared" ca="1" si="16"/>
        <v>3.5906429350567714E-3</v>
      </c>
      <c r="X72" t="s">
        <v>6</v>
      </c>
      <c r="Y72" s="33">
        <f ca="1">AVERAGE(G68:G78)</f>
        <v>33.599999999999994</v>
      </c>
      <c r="Z72" s="33">
        <f t="shared" ca="1" si="19"/>
        <v>7347.4645454545416</v>
      </c>
      <c r="AA72" s="87">
        <f t="shared" ca="1" si="18"/>
        <v>4.5730060746991159E-3</v>
      </c>
    </row>
    <row r="73" spans="1:27" x14ac:dyDescent="0.3">
      <c r="A73" s="55"/>
      <c r="B73" s="30" t="s">
        <v>19</v>
      </c>
      <c r="C73" s="83">
        <f ca="1"/>
        <v>2679.7299999999977</v>
      </c>
      <c r="D73" s="83">
        <f ca="1"/>
        <v>1595.55</v>
      </c>
      <c r="E73" s="83">
        <f ca="1"/>
        <v>1198.3999999999996</v>
      </c>
      <c r="F73" s="83">
        <f ca="1"/>
        <v>1867.2599999999957</v>
      </c>
      <c r="G73" s="83">
        <f ca="1"/>
        <v>31.8</v>
      </c>
      <c r="H73" s="33">
        <f t="shared" ca="1" si="11"/>
        <v>7372.7399999999934</v>
      </c>
      <c r="I73" s="52"/>
      <c r="J73" s="30" t="str">
        <f t="shared" si="17"/>
        <v>ago</v>
      </c>
      <c r="K73" s="53">
        <f t="shared" ca="1" si="12"/>
        <v>0.36346460067763142</v>
      </c>
      <c r="L73" s="53">
        <f t="shared" ca="1" si="13"/>
        <v>0.2164120801764339</v>
      </c>
      <c r="M73" s="53">
        <f t="shared" ca="1" si="14"/>
        <v>0.16254472557014091</v>
      </c>
      <c r="N73" s="53">
        <f t="shared" ca="1" si="15"/>
        <v>0.25326540743332837</v>
      </c>
      <c r="O73" s="1">
        <f t="shared" ca="1" si="16"/>
        <v>4.3131861424653565E-3</v>
      </c>
      <c r="AA73" s="87">
        <f ca="1">SUM(AA68:AA72)</f>
        <v>1.0000000000000002</v>
      </c>
    </row>
    <row r="74" spans="1:27" x14ac:dyDescent="0.3">
      <c r="B74" s="30" t="s">
        <v>20</v>
      </c>
      <c r="C74" s="83">
        <f ca="1"/>
        <v>2503.5899999999983</v>
      </c>
      <c r="D74" s="83">
        <f ca="1"/>
        <v>1190.3399999999999</v>
      </c>
      <c r="E74" s="83">
        <f ca="1"/>
        <v>1176.5700000000002</v>
      </c>
      <c r="F74" s="83">
        <f ca="1"/>
        <v>2067.2399999999998</v>
      </c>
      <c r="G74" s="83">
        <f ca="1"/>
        <v>30.849999999999998</v>
      </c>
      <c r="H74" s="33">
        <f t="shared" ca="1" si="11"/>
        <v>6968.5899999999983</v>
      </c>
      <c r="I74" s="52"/>
      <c r="J74" s="30" t="str">
        <f t="shared" si="17"/>
        <v>sept</v>
      </c>
      <c r="K74" s="53">
        <f t="shared" ca="1" si="12"/>
        <v>0.35926780022931454</v>
      </c>
      <c r="L74" s="53">
        <f t="shared" ca="1" si="13"/>
        <v>0.17081504292833991</v>
      </c>
      <c r="M74" s="53">
        <f t="shared" ca="1" si="14"/>
        <v>0.16883903343431031</v>
      </c>
      <c r="N74" s="53">
        <f t="shared" ca="1" si="15"/>
        <v>0.29665111593593541</v>
      </c>
      <c r="O74" s="1">
        <f t="shared" ca="1" si="16"/>
        <v>4.4270074720998082E-3</v>
      </c>
    </row>
    <row r="75" spans="1:27" x14ac:dyDescent="0.3">
      <c r="A75" s="55"/>
      <c r="B75" s="30" t="s">
        <v>21</v>
      </c>
      <c r="C75" s="83">
        <f ca="1"/>
        <v>2878.2699999999973</v>
      </c>
      <c r="D75" s="83">
        <f ca="1"/>
        <v>936.60000000000014</v>
      </c>
      <c r="E75" s="83">
        <f ca="1"/>
        <v>1161.93</v>
      </c>
      <c r="F75" s="83">
        <f ca="1"/>
        <v>2151.6699999999996</v>
      </c>
      <c r="G75" s="83">
        <f ca="1"/>
        <v>30.290000000000003</v>
      </c>
      <c r="H75" s="33">
        <f t="shared" ca="1" si="11"/>
        <v>7158.7599999999975</v>
      </c>
      <c r="I75" s="52"/>
      <c r="J75" s="30" t="str">
        <f t="shared" si="17"/>
        <v>oct</v>
      </c>
      <c r="K75" s="53">
        <f t="shared" ca="1" si="12"/>
        <v>0.40206264772111344</v>
      </c>
      <c r="L75" s="53">
        <f t="shared" ca="1" si="13"/>
        <v>0.13083271404544927</v>
      </c>
      <c r="M75" s="53">
        <f t="shared" ca="1" si="14"/>
        <v>0.16230883560840151</v>
      </c>
      <c r="N75" s="53">
        <f t="shared" ca="1" si="15"/>
        <v>0.30056462292352309</v>
      </c>
      <c r="O75" s="1">
        <f t="shared" ca="1" si="16"/>
        <v>4.2311797015125545E-3</v>
      </c>
    </row>
    <row r="76" spans="1:27" x14ac:dyDescent="0.3">
      <c r="A76" s="55"/>
      <c r="B76" s="30" t="s">
        <v>22</v>
      </c>
      <c r="C76" s="83">
        <f ca="1"/>
        <v>2854.3199999999974</v>
      </c>
      <c r="D76" s="83">
        <f ca="1"/>
        <v>894.54</v>
      </c>
      <c r="E76" s="83">
        <f ca="1"/>
        <v>1076.4699999999998</v>
      </c>
      <c r="F76" s="83">
        <f ca="1"/>
        <v>2202.2699999999959</v>
      </c>
      <c r="G76" s="83">
        <f ca="1"/>
        <v>31.5</v>
      </c>
      <c r="H76" s="33">
        <f t="shared" ca="1" si="11"/>
        <v>7059.0999999999931</v>
      </c>
      <c r="I76" s="52"/>
      <c r="J76" s="30" t="str">
        <f t="shared" si="17"/>
        <v>nov</v>
      </c>
      <c r="K76" s="53">
        <f t="shared" ca="1" si="12"/>
        <v>0.4043461631086116</v>
      </c>
      <c r="L76" s="53">
        <f t="shared" ca="1" si="13"/>
        <v>0.12672153673981115</v>
      </c>
      <c r="M76" s="53">
        <f t="shared" ca="1" si="14"/>
        <v>0.15249394398719396</v>
      </c>
      <c r="N76" s="53">
        <f t="shared" ca="1" si="15"/>
        <v>0.31197603093878795</v>
      </c>
      <c r="O76" s="1">
        <f t="shared" ca="1" si="16"/>
        <v>4.4623252255953354E-3</v>
      </c>
    </row>
    <row r="77" spans="1:27" x14ac:dyDescent="0.3">
      <c r="A77" s="55"/>
      <c r="B77" s="30" t="s">
        <v>23</v>
      </c>
      <c r="C77" s="83">
        <f ca="1"/>
        <v>2785.7999999999984</v>
      </c>
      <c r="D77" s="83">
        <f ca="1"/>
        <v>1121.7300000000002</v>
      </c>
      <c r="E77" s="83">
        <f ca="1"/>
        <v>1165.44</v>
      </c>
      <c r="F77" s="83">
        <f ca="1"/>
        <v>2532.3499999999972</v>
      </c>
      <c r="G77" s="83">
        <f ca="1"/>
        <v>40.840000000000003</v>
      </c>
      <c r="H77" s="33">
        <f t="shared" ca="1" si="11"/>
        <v>7646.1599999999962</v>
      </c>
      <c r="I77" s="52"/>
      <c r="J77" s="30" t="str">
        <f t="shared" si="17"/>
        <v>dic</v>
      </c>
      <c r="K77" s="53">
        <f t="shared" ca="1" si="12"/>
        <v>0.36433974701026395</v>
      </c>
      <c r="L77" s="53">
        <f t="shared" ca="1" si="13"/>
        <v>0.14670501271226352</v>
      </c>
      <c r="M77" s="53">
        <f t="shared" ca="1" si="14"/>
        <v>0.15242160770896773</v>
      </c>
      <c r="N77" s="53">
        <f t="shared" ca="1" si="15"/>
        <v>0.3311923893823826</v>
      </c>
      <c r="O77" s="1">
        <f t="shared" ca="1" si="16"/>
        <v>5.341243186122187E-3</v>
      </c>
    </row>
    <row r="78" spans="1:27" x14ac:dyDescent="0.3">
      <c r="A78">
        <v>2026</v>
      </c>
      <c r="B78" s="30" t="s">
        <v>12</v>
      </c>
      <c r="C78" s="83">
        <f ca="1"/>
        <v>2705.1299999999992</v>
      </c>
      <c r="D78" s="83">
        <f ca="1"/>
        <v>1292.7599999999998</v>
      </c>
      <c r="E78" s="83">
        <f ca="1"/>
        <v>1157.2900000000002</v>
      </c>
      <c r="F78" s="83">
        <f ca="1"/>
        <v>2392.1799999999971</v>
      </c>
      <c r="G78" s="83">
        <f ca="1"/>
        <v>27.82</v>
      </c>
      <c r="H78" s="33">
        <f t="shared" ca="1" si="11"/>
        <v>7575.1799999999967</v>
      </c>
      <c r="I78" s="52">
        <v>2026</v>
      </c>
      <c r="J78" s="30" t="str">
        <f t="shared" si="17"/>
        <v>ene</v>
      </c>
      <c r="K78" s="53">
        <f t="shared" ca="1" si="12"/>
        <v>0.35710438563836111</v>
      </c>
      <c r="L78" s="53">
        <f t="shared" ca="1" si="13"/>
        <v>0.17065733091490901</v>
      </c>
      <c r="M78" s="53">
        <f t="shared" ca="1" si="14"/>
        <v>0.15277392748423149</v>
      </c>
      <c r="N78" s="53">
        <f t="shared" ca="1" si="15"/>
        <v>0.31579183596957405</v>
      </c>
      <c r="O78" s="1">
        <f t="shared" ca="1" si="16"/>
        <v>3.6725199929242623E-3</v>
      </c>
    </row>
    <row r="79" spans="1:27" x14ac:dyDescent="0.3">
      <c r="B79" s="30" t="s">
        <v>13</v>
      </c>
      <c r="H79" s="33"/>
      <c r="I79" s="52"/>
      <c r="J79" s="30" t="str">
        <f t="shared" si="17"/>
        <v>feb</v>
      </c>
    </row>
    <row r="80" spans="1:27" ht="28.8" x14ac:dyDescent="0.55000000000000004">
      <c r="B80" s="77" t="s">
        <v>386</v>
      </c>
    </row>
    <row r="82" spans="2:54" x14ac:dyDescent="0.3">
      <c r="B82" s="30"/>
      <c r="C82" s="17"/>
      <c r="D82" s="17"/>
      <c r="E82" s="17"/>
      <c r="F82" s="17"/>
      <c r="H82" s="33"/>
      <c r="J82" s="30"/>
      <c r="K82" s="53"/>
      <c r="L82" s="53"/>
      <c r="M82" s="53"/>
      <c r="N82" s="53"/>
      <c r="O82" s="1"/>
    </row>
    <row r="83" spans="2:54" x14ac:dyDescent="0.3">
      <c r="B83" s="211" t="s">
        <v>359</v>
      </c>
      <c r="C83" t="s">
        <v>360</v>
      </c>
      <c r="G83" t="s">
        <v>361</v>
      </c>
      <c r="J83" s="76"/>
      <c r="K83" t="s">
        <v>362</v>
      </c>
      <c r="N83" s="76"/>
      <c r="O83" t="s">
        <v>363</v>
      </c>
      <c r="R83" s="76"/>
      <c r="S83" t="s">
        <v>364</v>
      </c>
      <c r="V83" s="76"/>
      <c r="W83" t="s">
        <v>377</v>
      </c>
      <c r="AA83" s="87" t="s">
        <v>378</v>
      </c>
      <c r="AE83" t="s">
        <v>379</v>
      </c>
      <c r="AI83" t="s">
        <v>380</v>
      </c>
      <c r="AM83" t="s">
        <v>381</v>
      </c>
      <c r="AQ83" t="s">
        <v>382</v>
      </c>
      <c r="AU83" t="s">
        <v>383</v>
      </c>
      <c r="AY83" t="s">
        <v>376</v>
      </c>
    </row>
    <row r="84" spans="2:54" x14ac:dyDescent="0.3">
      <c r="B84" s="211"/>
      <c r="C84" t="s">
        <v>365</v>
      </c>
      <c r="D84" t="s">
        <v>366</v>
      </c>
      <c r="E84" t="s">
        <v>367</v>
      </c>
      <c r="F84" t="s">
        <v>368</v>
      </c>
      <c r="G84" t="s">
        <v>365</v>
      </c>
      <c r="H84" t="s">
        <v>366</v>
      </c>
      <c r="I84" t="s">
        <v>367</v>
      </c>
      <c r="J84" t="s">
        <v>368</v>
      </c>
      <c r="K84" t="s">
        <v>365</v>
      </c>
      <c r="L84" t="s">
        <v>366</v>
      </c>
      <c r="M84" t="s">
        <v>367</v>
      </c>
      <c r="N84" t="s">
        <v>368</v>
      </c>
      <c r="O84" t="s">
        <v>365</v>
      </c>
      <c r="P84" t="s">
        <v>366</v>
      </c>
      <c r="Q84" t="s">
        <v>367</v>
      </c>
      <c r="R84" t="s">
        <v>368</v>
      </c>
      <c r="S84" t="s">
        <v>365</v>
      </c>
      <c r="T84" t="s">
        <v>366</v>
      </c>
      <c r="U84" t="s">
        <v>367</v>
      </c>
      <c r="V84" t="s">
        <v>368</v>
      </c>
      <c r="W84" t="s">
        <v>365</v>
      </c>
      <c r="X84" t="s">
        <v>366</v>
      </c>
      <c r="Y84" t="s">
        <v>367</v>
      </c>
      <c r="Z84" t="s">
        <v>368</v>
      </c>
      <c r="AA84" s="87" t="s">
        <v>365</v>
      </c>
      <c r="AB84" t="s">
        <v>366</v>
      </c>
      <c r="AC84" t="s">
        <v>367</v>
      </c>
      <c r="AD84" t="s">
        <v>368</v>
      </c>
      <c r="AE84" t="s">
        <v>365</v>
      </c>
      <c r="AF84" t="s">
        <v>366</v>
      </c>
      <c r="AG84" t="s">
        <v>367</v>
      </c>
      <c r="AH84" t="s">
        <v>368</v>
      </c>
      <c r="AI84" t="s">
        <v>365</v>
      </c>
      <c r="AJ84" t="s">
        <v>366</v>
      </c>
      <c r="AK84" t="s">
        <v>367</v>
      </c>
      <c r="AL84" t="s">
        <v>368</v>
      </c>
      <c r="AM84" t="s">
        <v>365</v>
      </c>
      <c r="AN84" t="s">
        <v>366</v>
      </c>
      <c r="AO84" t="s">
        <v>367</v>
      </c>
      <c r="AP84" t="s">
        <v>368</v>
      </c>
      <c r="AQ84" t="s">
        <v>365</v>
      </c>
      <c r="AR84" t="s">
        <v>366</v>
      </c>
      <c r="AS84" t="s">
        <v>367</v>
      </c>
      <c r="AT84" t="s">
        <v>368</v>
      </c>
      <c r="AU84" t="s">
        <v>365</v>
      </c>
      <c r="AV84" t="s">
        <v>366</v>
      </c>
      <c r="AW84" t="s">
        <v>367</v>
      </c>
      <c r="AX84" t="s">
        <v>368</v>
      </c>
      <c r="AY84" t="s">
        <v>365</v>
      </c>
      <c r="AZ84" t="s">
        <v>366</v>
      </c>
      <c r="BA84" t="s">
        <v>367</v>
      </c>
      <c r="BB84" t="s">
        <v>368</v>
      </c>
    </row>
    <row r="85" spans="2:54" x14ac:dyDescent="0.3">
      <c r="B85" t="s">
        <v>369</v>
      </c>
      <c r="C85" s="86"/>
      <c r="D85" s="86"/>
      <c r="E85" s="86"/>
      <c r="F85" s="86"/>
      <c r="G85" s="86">
        <v>445.97000000000014</v>
      </c>
      <c r="H85" s="86">
        <v>412.59999999999974</v>
      </c>
      <c r="I85" s="86">
        <v>418.09999999999951</v>
      </c>
      <c r="J85" s="86">
        <v>434.36999999999983</v>
      </c>
      <c r="K85" s="86">
        <v>474.25999999999965</v>
      </c>
      <c r="L85" s="86">
        <v>558.86000000000024</v>
      </c>
      <c r="M85" s="86">
        <v>545.31000000000029</v>
      </c>
      <c r="N85" s="86">
        <v>566.13999999999987</v>
      </c>
      <c r="O85" s="86">
        <v>437.43999999999983</v>
      </c>
      <c r="P85" s="86">
        <v>506.21</v>
      </c>
      <c r="Q85" s="86">
        <v>449.41999999999962</v>
      </c>
      <c r="R85" s="86">
        <v>514.5</v>
      </c>
      <c r="S85" s="86">
        <v>531.11999999999955</v>
      </c>
      <c r="T85" s="86">
        <v>602.21000000000015</v>
      </c>
      <c r="U85" s="86">
        <v>659.3100000000004</v>
      </c>
      <c r="V85" s="86">
        <v>779.68999999999971</v>
      </c>
      <c r="W85" s="86">
        <v>694.59999999999934</v>
      </c>
      <c r="X85" s="86">
        <v>783.7900000000003</v>
      </c>
      <c r="Y85" s="86">
        <v>669.6899999999996</v>
      </c>
      <c r="Z85" s="86">
        <v>802.94000000000017</v>
      </c>
      <c r="AA85" s="197">
        <v>727.48999999999967</v>
      </c>
      <c r="AB85" s="86">
        <v>838.77999999999952</v>
      </c>
      <c r="AC85" s="86">
        <v>847.94000000000017</v>
      </c>
      <c r="AD85" s="86">
        <v>848.69000000000051</v>
      </c>
      <c r="AE85" s="86">
        <v>742.46999999999923</v>
      </c>
      <c r="AF85" s="86">
        <v>778.89999999999907</v>
      </c>
      <c r="AG85" s="86">
        <v>744.1899999999996</v>
      </c>
      <c r="AH85" s="86">
        <v>821.57999999999902</v>
      </c>
      <c r="AI85" s="86">
        <v>677.83999999999901</v>
      </c>
      <c r="AJ85" s="86">
        <v>725.0899999999998</v>
      </c>
      <c r="AK85" s="86">
        <v>613.73999999999933</v>
      </c>
      <c r="AL85" s="86">
        <v>696.05999999999983</v>
      </c>
      <c r="AM85" s="86">
        <v>599.82999999999947</v>
      </c>
      <c r="AN85" s="86">
        <v>718.13</v>
      </c>
      <c r="AO85" s="86">
        <v>761.4699999999998</v>
      </c>
      <c r="AP85" s="86">
        <v>760.83</v>
      </c>
      <c r="AQ85" s="86">
        <v>656.38999999999976</v>
      </c>
      <c r="AR85" s="86">
        <v>737.11999999999944</v>
      </c>
      <c r="AS85" s="86">
        <v>662.90999999999974</v>
      </c>
      <c r="AT85" s="86">
        <v>749.74999999999977</v>
      </c>
      <c r="AU85" s="81">
        <v>624.729999999999</v>
      </c>
      <c r="AV85" s="81">
        <v>709.77999999999975</v>
      </c>
      <c r="AW85" s="81">
        <v>703.34999999999968</v>
      </c>
      <c r="AX85" s="81">
        <v>668.14999999999918</v>
      </c>
      <c r="AY85" s="81">
        <v>618.8199999999996</v>
      </c>
      <c r="AZ85" s="81">
        <v>703.8299999999989</v>
      </c>
      <c r="BA85" s="81">
        <v>689.33999999999935</v>
      </c>
      <c r="BB85" s="81">
        <v>688.18999999999971</v>
      </c>
    </row>
    <row r="86" spans="2:54" x14ac:dyDescent="0.3">
      <c r="B86" t="s">
        <v>370</v>
      </c>
      <c r="C86" s="86"/>
      <c r="D86" s="86"/>
      <c r="E86" s="86"/>
      <c r="F86" s="86"/>
      <c r="G86" s="86">
        <v>601.1500000000002</v>
      </c>
      <c r="H86" s="86">
        <v>623.19999999999993</v>
      </c>
      <c r="I86" s="86">
        <v>640.86999999999989</v>
      </c>
      <c r="J86" s="86">
        <v>631.27999999999986</v>
      </c>
      <c r="K86" s="86">
        <v>542.95999999999992</v>
      </c>
      <c r="L86" s="86">
        <v>573.53999999999985</v>
      </c>
      <c r="M86" s="86">
        <v>571.2299999999999</v>
      </c>
      <c r="N86" s="86">
        <v>575.14999999999986</v>
      </c>
      <c r="O86" s="86">
        <v>501.26000000000005</v>
      </c>
      <c r="P86" s="86">
        <v>595.25000000000011</v>
      </c>
      <c r="Q86" s="86">
        <v>499.81</v>
      </c>
      <c r="R86" s="86">
        <v>609.90999999999974</v>
      </c>
      <c r="S86" s="86">
        <v>515.5</v>
      </c>
      <c r="T86" s="86">
        <v>645.2900000000003</v>
      </c>
      <c r="U86" s="86">
        <v>609.20999999999981</v>
      </c>
      <c r="V86" s="86">
        <v>549.47000000000025</v>
      </c>
      <c r="W86" s="86">
        <v>454.85000000000008</v>
      </c>
      <c r="X86" s="86">
        <v>476.97999999999985</v>
      </c>
      <c r="Y86" s="86">
        <v>448.91999999999996</v>
      </c>
      <c r="Z86" s="86">
        <v>516.91999999999996</v>
      </c>
      <c r="AA86" s="197">
        <v>402.8300000000001</v>
      </c>
      <c r="AB86" s="86">
        <v>450.43999999999988</v>
      </c>
      <c r="AC86" s="86">
        <v>422.19999999999993</v>
      </c>
      <c r="AD86" s="86">
        <v>425.04000000000013</v>
      </c>
      <c r="AE86" s="86">
        <v>327.89</v>
      </c>
      <c r="AF86" s="86">
        <v>392.08</v>
      </c>
      <c r="AG86" s="86">
        <v>393.88999999999993</v>
      </c>
      <c r="AH86" s="86">
        <v>330.83000000000004</v>
      </c>
      <c r="AI86" s="86">
        <v>258.2</v>
      </c>
      <c r="AJ86" s="86">
        <v>313.52000000000004</v>
      </c>
      <c r="AK86" s="86">
        <v>270.32</v>
      </c>
      <c r="AL86" s="86">
        <v>329.28999999999996</v>
      </c>
      <c r="AM86" s="86">
        <v>246.98</v>
      </c>
      <c r="AN86" s="86">
        <v>274.52999999999997</v>
      </c>
      <c r="AO86" s="86">
        <v>248.35999999999996</v>
      </c>
      <c r="AP86" s="86">
        <v>238.84000000000003</v>
      </c>
      <c r="AQ86" s="86">
        <v>212.85000000000005</v>
      </c>
      <c r="AR86" s="86">
        <v>266.49000000000007</v>
      </c>
      <c r="AS86" s="86">
        <v>230.3</v>
      </c>
      <c r="AT86" s="86">
        <v>258.30999999999995</v>
      </c>
      <c r="AU86" s="81">
        <v>255.47999999999996</v>
      </c>
      <c r="AV86" s="81">
        <v>294.62000000000012</v>
      </c>
      <c r="AW86" s="81">
        <v>300.78000000000003</v>
      </c>
      <c r="AX86" s="81">
        <v>312.80999999999995</v>
      </c>
      <c r="AY86" s="81">
        <v>273.12000000000012</v>
      </c>
      <c r="AZ86" s="81">
        <v>325.92999999999984</v>
      </c>
      <c r="BA86" s="81">
        <v>319.85000000000002</v>
      </c>
      <c r="BB86" s="81">
        <v>367.67999999999995</v>
      </c>
    </row>
    <row r="87" spans="2:54" x14ac:dyDescent="0.3">
      <c r="B87" t="s">
        <v>371</v>
      </c>
      <c r="C87" s="86"/>
      <c r="D87" s="86"/>
      <c r="E87" s="86"/>
      <c r="F87" s="86"/>
      <c r="G87" s="86">
        <v>204.01999999999992</v>
      </c>
      <c r="H87" s="86">
        <v>201.61</v>
      </c>
      <c r="I87" s="86">
        <v>200.21000000000006</v>
      </c>
      <c r="J87" s="86">
        <v>202.42999999999998</v>
      </c>
      <c r="K87" s="86">
        <v>204.74000000000007</v>
      </c>
      <c r="L87" s="86">
        <v>235.99000000000004</v>
      </c>
      <c r="M87" s="86">
        <v>234.43</v>
      </c>
      <c r="N87" s="86">
        <v>239.56000000000006</v>
      </c>
      <c r="O87" s="86">
        <v>221.62999999999997</v>
      </c>
      <c r="P87" s="86">
        <v>253.84</v>
      </c>
      <c r="Q87" s="86">
        <v>221.01999999999998</v>
      </c>
      <c r="R87" s="86">
        <v>257.71000000000004</v>
      </c>
      <c r="S87" s="86">
        <v>244.44</v>
      </c>
      <c r="T87" s="86">
        <v>279.75</v>
      </c>
      <c r="U87" s="86">
        <v>280.4199999999999</v>
      </c>
      <c r="V87" s="86">
        <v>276.85000000000002</v>
      </c>
      <c r="W87" s="86">
        <v>250.85000000000002</v>
      </c>
      <c r="X87" s="86">
        <v>294.26000000000005</v>
      </c>
      <c r="Y87" s="86">
        <v>262.81999999999994</v>
      </c>
      <c r="Z87" s="86">
        <v>298.06999999999988</v>
      </c>
      <c r="AA87" s="197">
        <v>262.75</v>
      </c>
      <c r="AB87" s="86">
        <v>299.59000000000003</v>
      </c>
      <c r="AC87" s="86">
        <v>291.74999999999989</v>
      </c>
      <c r="AD87" s="86">
        <v>296.24</v>
      </c>
      <c r="AE87" s="86">
        <v>256.62</v>
      </c>
      <c r="AF87" s="86">
        <v>295.57000000000005</v>
      </c>
      <c r="AG87" s="86">
        <v>302.34999999999991</v>
      </c>
      <c r="AH87" s="86">
        <v>291.52000000000004</v>
      </c>
      <c r="AI87" s="86">
        <v>259.45000000000005</v>
      </c>
      <c r="AJ87" s="86">
        <v>302.03999999999991</v>
      </c>
      <c r="AK87" s="86">
        <v>264.22000000000003</v>
      </c>
      <c r="AL87" s="86">
        <v>312.5</v>
      </c>
      <c r="AM87" s="86">
        <v>260.92000000000019</v>
      </c>
      <c r="AN87" s="86">
        <v>289.11</v>
      </c>
      <c r="AO87" s="86">
        <v>297.12000000000018</v>
      </c>
      <c r="AP87" s="86">
        <v>293.22000000000014</v>
      </c>
      <c r="AQ87" s="86">
        <v>245.65999999999997</v>
      </c>
      <c r="AR87" s="86">
        <v>293.64000000000004</v>
      </c>
      <c r="AS87" s="86">
        <v>250.52999999999997</v>
      </c>
      <c r="AT87" s="86">
        <v>288.21000000000004</v>
      </c>
      <c r="AU87" s="81">
        <v>260.63000000000011</v>
      </c>
      <c r="AV87" s="81">
        <v>294.93000000000012</v>
      </c>
      <c r="AW87" s="81">
        <v>301.49999999999994</v>
      </c>
      <c r="AX87" s="81">
        <v>312.23999999999995</v>
      </c>
      <c r="AY87" s="81">
        <v>255.70000000000005</v>
      </c>
      <c r="AZ87" s="81">
        <v>297.43000000000006</v>
      </c>
      <c r="BA87" s="81">
        <v>291.44000000000005</v>
      </c>
      <c r="BB87" s="81">
        <v>302.04000000000002</v>
      </c>
    </row>
    <row r="88" spans="2:54" x14ac:dyDescent="0.3">
      <c r="B88" t="s">
        <v>372</v>
      </c>
      <c r="C88" s="86"/>
      <c r="D88" s="86"/>
      <c r="E88" s="86"/>
      <c r="F88" s="86"/>
      <c r="G88" s="86">
        <v>519.83000000000038</v>
      </c>
      <c r="H88" s="86">
        <v>511.26000000000005</v>
      </c>
      <c r="I88" s="86">
        <v>517.65</v>
      </c>
      <c r="J88" s="86">
        <v>495.51000000000045</v>
      </c>
      <c r="K88" s="86">
        <v>464.4899999999999</v>
      </c>
      <c r="L88" s="86">
        <v>525.82000000000073</v>
      </c>
      <c r="M88" s="86">
        <v>535.68999999999915</v>
      </c>
      <c r="N88" s="86">
        <v>558.28</v>
      </c>
      <c r="O88" s="86">
        <v>414.08000000000038</v>
      </c>
      <c r="P88" s="86">
        <v>476.06000000000051</v>
      </c>
      <c r="Q88" s="86">
        <v>416.73999999999921</v>
      </c>
      <c r="R88" s="86">
        <v>507.280000000001</v>
      </c>
      <c r="S88" s="86">
        <v>380.19000000000023</v>
      </c>
      <c r="T88" s="86">
        <v>434.83999999999963</v>
      </c>
      <c r="U88" s="86">
        <v>437.77999999999963</v>
      </c>
      <c r="V88" s="86">
        <v>425.09000000000009</v>
      </c>
      <c r="W88" s="86">
        <v>343.08000000000078</v>
      </c>
      <c r="X88" s="86">
        <v>384.94000000000068</v>
      </c>
      <c r="Y88" s="86">
        <v>350.38000000000068</v>
      </c>
      <c r="Z88" s="86">
        <v>391.4700000000006</v>
      </c>
      <c r="AA88" s="197">
        <v>349.80000000000024</v>
      </c>
      <c r="AB88" s="86">
        <v>389.18000000000035</v>
      </c>
      <c r="AC88" s="86">
        <v>364.69000000000085</v>
      </c>
      <c r="AD88" s="86">
        <v>379.87000000000052</v>
      </c>
      <c r="AE88" s="86">
        <v>360.60999999999973</v>
      </c>
      <c r="AF88" s="86">
        <v>443.81999999999937</v>
      </c>
      <c r="AG88" s="86">
        <v>459.47999999999865</v>
      </c>
      <c r="AH88" s="86">
        <v>382.24</v>
      </c>
      <c r="AI88" s="86">
        <v>403.66000000000037</v>
      </c>
      <c r="AJ88" s="86">
        <v>506.00000000000068</v>
      </c>
      <c r="AK88" s="86">
        <v>440.88999999999913</v>
      </c>
      <c r="AL88" s="86">
        <v>539.31000000000051</v>
      </c>
      <c r="AM88" s="86">
        <v>502.17999999999887</v>
      </c>
      <c r="AN88" s="86">
        <v>567.35999999999979</v>
      </c>
      <c r="AO88" s="86">
        <v>531.03999999999928</v>
      </c>
      <c r="AP88" s="86">
        <v>528.26000000000033</v>
      </c>
      <c r="AQ88" s="86">
        <v>496.01</v>
      </c>
      <c r="AR88" s="86">
        <v>574.65999999999985</v>
      </c>
      <c r="AS88" s="86">
        <v>528.31000000000017</v>
      </c>
      <c r="AT88" s="86">
        <v>578.91999999999837</v>
      </c>
      <c r="AU88" s="81">
        <v>563.94999999999936</v>
      </c>
      <c r="AV88" s="81">
        <v>651.79999999999905</v>
      </c>
      <c r="AW88" s="81">
        <v>675.05000000000018</v>
      </c>
      <c r="AX88" s="81">
        <v>665.00999999999942</v>
      </c>
      <c r="AY88" s="81">
        <v>544.0699999999996</v>
      </c>
      <c r="AZ88" s="81">
        <v>628.76999999999884</v>
      </c>
      <c r="BA88" s="81">
        <v>619.80999999999835</v>
      </c>
      <c r="BB88" s="81">
        <v>623.74999999999841</v>
      </c>
    </row>
    <row r="89" spans="2:54" x14ac:dyDescent="0.3">
      <c r="B89" t="s">
        <v>373</v>
      </c>
      <c r="C89" s="86"/>
      <c r="D89" s="86"/>
      <c r="E89" s="86"/>
      <c r="F89" s="86"/>
      <c r="G89" s="86">
        <v>9.24</v>
      </c>
      <c r="H89" s="86">
        <v>8.69</v>
      </c>
      <c r="I89" s="86">
        <v>8.76</v>
      </c>
      <c r="J89" s="86">
        <v>8.09</v>
      </c>
      <c r="K89" s="86">
        <v>9.31</v>
      </c>
      <c r="L89" s="86">
        <v>10.72</v>
      </c>
      <c r="M89" s="86">
        <v>2.66</v>
      </c>
      <c r="N89" s="86">
        <v>1.6099999999999999</v>
      </c>
      <c r="O89" s="86">
        <v>6.43</v>
      </c>
      <c r="P89" s="86">
        <v>7.84</v>
      </c>
      <c r="Q89" s="86">
        <v>10</v>
      </c>
      <c r="R89" s="86">
        <v>11.629999999999999</v>
      </c>
      <c r="S89" s="86">
        <v>10.530000000000001</v>
      </c>
      <c r="T89" s="86">
        <v>12.12</v>
      </c>
      <c r="U89" s="86">
        <v>12.370000000000001</v>
      </c>
      <c r="V89" s="86">
        <v>11.76</v>
      </c>
      <c r="W89" s="86">
        <v>9.64</v>
      </c>
      <c r="X89" s="86">
        <v>10.940000000000001</v>
      </c>
      <c r="Y89" s="86">
        <v>9.68</v>
      </c>
      <c r="Z89" s="86">
        <v>10.879999999999999</v>
      </c>
      <c r="AA89" s="197">
        <v>6.1099999999999994</v>
      </c>
      <c r="AB89" s="86">
        <v>6.95</v>
      </c>
      <c r="AC89" s="86">
        <v>6.82</v>
      </c>
      <c r="AD89" s="86">
        <v>6.8500000000000005</v>
      </c>
      <c r="AE89" s="86">
        <v>7.0699999999999994</v>
      </c>
      <c r="AF89" s="86">
        <v>8.02</v>
      </c>
      <c r="AG89" s="86">
        <v>8.06</v>
      </c>
      <c r="AH89" s="86">
        <v>7.9</v>
      </c>
      <c r="AI89" s="86">
        <v>7.14</v>
      </c>
      <c r="AJ89" s="86">
        <v>8.2799999999999994</v>
      </c>
      <c r="AK89" s="86">
        <v>6.66</v>
      </c>
      <c r="AL89" s="86">
        <v>7.7799999999999994</v>
      </c>
      <c r="AM89" s="86">
        <v>6.8500000000000005</v>
      </c>
      <c r="AN89" s="86">
        <v>7.68</v>
      </c>
      <c r="AO89" s="86">
        <v>7.58</v>
      </c>
      <c r="AP89" s="86">
        <v>7.5</v>
      </c>
      <c r="AQ89" s="86">
        <v>7.3800000000000008</v>
      </c>
      <c r="AR89" s="86">
        <v>8.31</v>
      </c>
      <c r="AS89" s="86">
        <v>7.5500000000000007</v>
      </c>
      <c r="AT89" s="86">
        <v>8.5400000000000009</v>
      </c>
      <c r="AU89" s="81">
        <v>9.0500000000000007</v>
      </c>
      <c r="AV89" s="81">
        <v>10.25</v>
      </c>
      <c r="AW89" s="81">
        <v>11.36</v>
      </c>
      <c r="AX89" s="81">
        <v>10.89</v>
      </c>
      <c r="AY89" s="81">
        <v>6.0900000000000007</v>
      </c>
      <c r="AZ89" s="81">
        <v>7.1999999999999993</v>
      </c>
      <c r="BA89" s="81">
        <v>7.17</v>
      </c>
      <c r="BB89" s="81">
        <v>7.08</v>
      </c>
    </row>
    <row r="90" spans="2:54" x14ac:dyDescent="0.3">
      <c r="B90" t="s">
        <v>374</v>
      </c>
      <c r="C90" s="81"/>
      <c r="D90" s="81"/>
      <c r="E90" s="81"/>
      <c r="F90" s="81"/>
      <c r="G90" s="81"/>
      <c r="H90" s="81"/>
      <c r="I90" s="81"/>
      <c r="J90" s="82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97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</row>
    <row r="91" spans="2:54" x14ac:dyDescent="0.3">
      <c r="B91" s="30"/>
      <c r="C91" s="17"/>
      <c r="D91" s="17"/>
      <c r="E91" s="17"/>
      <c r="F91" s="17"/>
      <c r="H91" s="33"/>
      <c r="J91" s="30"/>
      <c r="K91" s="53"/>
      <c r="L91" s="53"/>
      <c r="M91" s="53"/>
      <c r="N91" s="53"/>
      <c r="O91" s="1"/>
    </row>
    <row r="92" spans="2:54" x14ac:dyDescent="0.3">
      <c r="B92" s="211" t="s">
        <v>375</v>
      </c>
      <c r="J92" s="76"/>
      <c r="O92" s="1"/>
    </row>
    <row r="93" spans="2:54" x14ac:dyDescent="0.3">
      <c r="B93" s="211"/>
      <c r="C93" t="s">
        <v>376</v>
      </c>
      <c r="D93" t="s">
        <v>361</v>
      </c>
      <c r="E93" t="s">
        <v>362</v>
      </c>
      <c r="F93" t="s">
        <v>363</v>
      </c>
      <c r="G93" t="s">
        <v>364</v>
      </c>
      <c r="H93" t="s">
        <v>377</v>
      </c>
      <c r="I93" t="s">
        <v>378</v>
      </c>
      <c r="J93" t="s">
        <v>379</v>
      </c>
      <c r="K93" t="s">
        <v>380</v>
      </c>
      <c r="L93" t="s">
        <v>381</v>
      </c>
      <c r="M93" t="s">
        <v>382</v>
      </c>
      <c r="N93" t="s">
        <v>383</v>
      </c>
      <c r="O93" s="1" t="s">
        <v>376</v>
      </c>
    </row>
    <row r="94" spans="2:54" x14ac:dyDescent="0.3">
      <c r="B94" t="s">
        <v>369</v>
      </c>
      <c r="C94" s="31"/>
      <c r="D94" s="31"/>
      <c r="E94" s="31">
        <f ca="1">SUM(OFFSET($C85,,(COLUMNS($C$94:E94)-1)*4,,4))</f>
        <v>2144.5700000000002</v>
      </c>
      <c r="F94" s="31">
        <f ca="1">SUM(OFFSET($C85,,(COLUMNS($C$94:F94)-1)*4,,4))</f>
        <v>1907.5699999999995</v>
      </c>
      <c r="G94" s="31">
        <f ca="1">SUM(OFFSET($C85,,(COLUMNS($C$94:G94)-1)*4,,4))</f>
        <v>2572.33</v>
      </c>
      <c r="H94" s="31">
        <f ca="1">SUM(OFFSET($C85,,(COLUMNS($C$94:H94)-1)*4,,4))</f>
        <v>2951.0199999999991</v>
      </c>
      <c r="I94" s="31">
        <f ca="1">SUM(OFFSET($C85,,(COLUMNS($C$94:I94)-1)*4,,4))</f>
        <v>3262.8999999999996</v>
      </c>
      <c r="J94" s="31">
        <f ca="1">SUM(OFFSET($C85,,(COLUMNS($C$94:J94)-1)*4,,4))</f>
        <v>3087.1399999999967</v>
      </c>
      <c r="K94" s="31">
        <f ca="1">SUM(OFFSET($C85,,(COLUMNS($C$94:K94)-1)*4,,4))</f>
        <v>2712.7299999999982</v>
      </c>
      <c r="L94" s="31">
        <f ca="1">SUM(OFFSET($C85,,(COLUMNS($C$94:L94)-1)*4,,4))</f>
        <v>2840.2599999999993</v>
      </c>
      <c r="M94" s="31">
        <f ca="1">SUM(OFFSET($C85,,(COLUMNS($C$94:M94)-1)*4,,4))</f>
        <v>2806.1699999999992</v>
      </c>
      <c r="N94" s="31">
        <f ca="1">SUM(OFFSET($C85,,(COLUMNS($C$94:N94)-1)*4,,4))</f>
        <v>2706.0099999999975</v>
      </c>
      <c r="O94" s="31">
        <f ca="1">SUM(OFFSET($C85,,(COLUMNS($C$94:O94)-1)*4,,4))</f>
        <v>2700.1799999999976</v>
      </c>
    </row>
    <row r="95" spans="2:54" x14ac:dyDescent="0.3">
      <c r="B95" t="s">
        <v>370</v>
      </c>
      <c r="C95" s="31"/>
      <c r="D95" s="31"/>
      <c r="E95" s="31">
        <f ca="1">SUM(OFFSET($C86,,(COLUMNS($C$94:E95)-1)*4,,4))</f>
        <v>2262.8799999999992</v>
      </c>
      <c r="F95" s="31">
        <f ca="1">SUM(OFFSET($C86,,(COLUMNS($C$94:F95)-1)*4,,4))</f>
        <v>2206.23</v>
      </c>
      <c r="G95" s="31">
        <f ca="1">SUM(OFFSET($C86,,(COLUMNS($C$94:G95)-1)*4,,4))</f>
        <v>2319.4700000000003</v>
      </c>
      <c r="H95" s="31">
        <f ca="1">SUM(OFFSET($C86,,(COLUMNS($C$94:H95)-1)*4,,4))</f>
        <v>1897.67</v>
      </c>
      <c r="I95" s="31">
        <f ca="1">SUM(OFFSET($C86,,(COLUMNS($C$94:I95)-1)*4,,4))</f>
        <v>1700.51</v>
      </c>
      <c r="J95" s="31">
        <f ca="1">SUM(OFFSET($C86,,(COLUMNS($C$94:J95)-1)*4,,4))</f>
        <v>1444.69</v>
      </c>
      <c r="K95" s="31">
        <f ca="1">SUM(OFFSET($C86,,(COLUMNS($C$94:K95)-1)*4,,4))</f>
        <v>1171.33</v>
      </c>
      <c r="L95" s="31">
        <f ca="1">SUM(OFFSET($C86,,(COLUMNS($C$94:L95)-1)*4,,4))</f>
        <v>1008.7099999999999</v>
      </c>
      <c r="M95" s="31">
        <f ca="1">SUM(OFFSET($C86,,(COLUMNS($C$94:M95)-1)*4,,4))</f>
        <v>967.95</v>
      </c>
      <c r="N95" s="31">
        <f ca="1">SUM(OFFSET($C86,,(COLUMNS($C$94:N95)-1)*4,,4))</f>
        <v>1163.69</v>
      </c>
      <c r="O95" s="31">
        <f ca="1">SUM(OFFSET($C86,,(COLUMNS($C$94:O95)-1)*4,,4))</f>
        <v>1286.58</v>
      </c>
    </row>
    <row r="96" spans="2:54" x14ac:dyDescent="0.3">
      <c r="B96" t="s">
        <v>371</v>
      </c>
      <c r="C96" s="31"/>
      <c r="D96" s="31"/>
      <c r="E96" s="31">
        <f ca="1">SUM(OFFSET($C87,,(COLUMNS($C$94:E96)-1)*4,,4))</f>
        <v>914.72000000000014</v>
      </c>
      <c r="F96" s="31">
        <f ca="1">SUM(OFFSET($C87,,(COLUMNS($C$94:F96)-1)*4,,4))</f>
        <v>954.2</v>
      </c>
      <c r="G96" s="31">
        <f ca="1">SUM(OFFSET($C87,,(COLUMNS($C$94:G96)-1)*4,,4))</f>
        <v>1081.46</v>
      </c>
      <c r="H96" s="31">
        <f ca="1">SUM(OFFSET($C87,,(COLUMNS($C$94:H96)-1)*4,,4))</f>
        <v>1106</v>
      </c>
      <c r="I96" s="31">
        <f ca="1">SUM(OFFSET($C87,,(COLUMNS($C$94:I96)-1)*4,,4))</f>
        <v>1150.33</v>
      </c>
      <c r="J96" s="31">
        <f ca="1">SUM(OFFSET($C87,,(COLUMNS($C$94:J96)-1)*4,,4))</f>
        <v>1146.06</v>
      </c>
      <c r="K96" s="31">
        <f ca="1">SUM(OFFSET($C87,,(COLUMNS($C$94:K96)-1)*4,,4))</f>
        <v>1138.21</v>
      </c>
      <c r="L96" s="31">
        <f ca="1">SUM(OFFSET($C87,,(COLUMNS($C$94:L96)-1)*4,,4))</f>
        <v>1140.3700000000003</v>
      </c>
      <c r="M96" s="31">
        <f ca="1">SUM(OFFSET($C87,,(COLUMNS($C$94:M96)-1)*4,,4))</f>
        <v>1078.04</v>
      </c>
      <c r="N96" s="31">
        <f ca="1">SUM(OFFSET($C87,,(COLUMNS($C$94:N96)-1)*4,,4))</f>
        <v>1169.3000000000002</v>
      </c>
      <c r="O96" s="31">
        <f ca="1">SUM(OFFSET($C87,,(COLUMNS($C$94:O96)-1)*4,,4))</f>
        <v>1146.6100000000001</v>
      </c>
    </row>
    <row r="97" spans="1:27" x14ac:dyDescent="0.3">
      <c r="B97" t="s">
        <v>372</v>
      </c>
      <c r="C97" s="31"/>
      <c r="D97" s="31"/>
      <c r="E97" s="31">
        <f ca="1">SUM(OFFSET($C88,,(COLUMNS($C$94:E97)-1)*4,,4))</f>
        <v>2084.2799999999997</v>
      </c>
      <c r="F97" s="31">
        <f ca="1">SUM(OFFSET($C88,,(COLUMNS($C$94:F97)-1)*4,,4))</f>
        <v>1814.1600000000012</v>
      </c>
      <c r="G97" s="31">
        <f ca="1">SUM(OFFSET($C88,,(COLUMNS($C$94:G97)-1)*4,,4))</f>
        <v>1677.8999999999996</v>
      </c>
      <c r="H97" s="31">
        <f ca="1">SUM(OFFSET($C88,,(COLUMNS($C$94:H97)-1)*4,,4))</f>
        <v>1469.8700000000026</v>
      </c>
      <c r="I97" s="31">
        <f ca="1">SUM(OFFSET($C88,,(COLUMNS($C$94:I97)-1)*4,,4))</f>
        <v>1483.540000000002</v>
      </c>
      <c r="J97" s="31">
        <f ca="1">SUM(OFFSET($C88,,(COLUMNS($C$94:J97)-1)*4,,4))</f>
        <v>1646.1499999999978</v>
      </c>
      <c r="K97" s="31">
        <f ca="1">SUM(OFFSET($C88,,(COLUMNS($C$94:K97)-1)*4,,4))</f>
        <v>1889.8600000000006</v>
      </c>
      <c r="L97" s="31">
        <f ca="1">SUM(OFFSET($C88,,(COLUMNS($C$94:L97)-1)*4,,4))</f>
        <v>2128.8399999999983</v>
      </c>
      <c r="M97" s="31">
        <f ca="1">SUM(OFFSET($C88,,(COLUMNS($C$94:M97)-1)*4,,4))</f>
        <v>2177.8999999999983</v>
      </c>
      <c r="N97" s="31">
        <f ca="1">SUM(OFFSET($C88,,(COLUMNS($C$94:N97)-1)*4,,4))</f>
        <v>2555.8099999999981</v>
      </c>
      <c r="O97" s="31">
        <f ca="1">SUM(OFFSET($C88,,(COLUMNS($C$94:O97)-1)*4,,4))</f>
        <v>2416.3999999999951</v>
      </c>
    </row>
    <row r="98" spans="1:27" x14ac:dyDescent="0.3">
      <c r="B98" t="s">
        <v>373</v>
      </c>
      <c r="C98" s="31"/>
      <c r="D98" s="31"/>
      <c r="E98" s="31">
        <f ca="1">SUM(OFFSET($C89,,(COLUMNS($C$94:E98)-1)*4,,4))</f>
        <v>24.3</v>
      </c>
      <c r="F98" s="31">
        <f ca="1">SUM(OFFSET($C89,,(COLUMNS($C$94:F98)-1)*4,,4))</f>
        <v>35.9</v>
      </c>
      <c r="G98" s="31">
        <f ca="1">SUM(OFFSET($C89,,(COLUMNS($C$94:G98)-1)*4,,4))</f>
        <v>46.779999999999994</v>
      </c>
      <c r="H98" s="31">
        <f ca="1">SUM(OFFSET($C89,,(COLUMNS($C$94:H98)-1)*4,,4))</f>
        <v>41.14</v>
      </c>
      <c r="I98" s="31">
        <f ca="1">SUM(OFFSET($C89,,(COLUMNS($C$94:I98)-1)*4,,4))</f>
        <v>26.73</v>
      </c>
      <c r="J98" s="31">
        <f ca="1">SUM(OFFSET($C89,,(COLUMNS($C$94:J98)-1)*4,,4))</f>
        <v>31.049999999999997</v>
      </c>
      <c r="K98" s="31">
        <f ca="1">SUM(OFFSET($C89,,(COLUMNS($C$94:K98)-1)*4,,4))</f>
        <v>29.86</v>
      </c>
      <c r="L98" s="31">
        <f ca="1">SUM(OFFSET($C89,,(COLUMNS($C$94:L98)-1)*4,,4))</f>
        <v>29.61</v>
      </c>
      <c r="M98" s="31">
        <f ca="1">SUM(OFFSET($C89,,(COLUMNS($C$94:M98)-1)*4,,4))</f>
        <v>31.78</v>
      </c>
      <c r="N98" s="31">
        <f ca="1">SUM(OFFSET($C89,,(COLUMNS($C$94:N98)-1)*4,,4))</f>
        <v>41.55</v>
      </c>
      <c r="O98" s="31">
        <f ca="1">SUM(OFFSET($C89,,(COLUMNS($C$94:O98)-1)*4,,4))</f>
        <v>27.54</v>
      </c>
    </row>
    <row r="99" spans="1:27" x14ac:dyDescent="0.3">
      <c r="B99" t="s">
        <v>374</v>
      </c>
      <c r="C99" s="31"/>
      <c r="D99" s="31"/>
      <c r="E99" s="31">
        <f ca="1">SUM(OFFSET($C90,,(COLUMNS($C$94:E99)-1)*4,,4))</f>
        <v>0</v>
      </c>
      <c r="F99" s="31">
        <f ca="1">SUM(OFFSET($C90,,(COLUMNS($C$94:F99)-1)*4,,4))</f>
        <v>0</v>
      </c>
      <c r="G99" s="31">
        <f ca="1">SUM(OFFSET($C90,,(COLUMNS($C$94:G99)-1)*4,,4))</f>
        <v>0</v>
      </c>
      <c r="H99" s="31">
        <f ca="1">SUM(OFFSET($C90,,(COLUMNS($C$94:H99)-1)*4,,4))</f>
        <v>0</v>
      </c>
      <c r="I99" s="31">
        <f ca="1">SUM(OFFSET($C90,,(COLUMNS($C$94:I99)-1)*4,,4))</f>
        <v>0</v>
      </c>
      <c r="J99" s="31">
        <f ca="1">SUM(OFFSET($C90,,(COLUMNS($C$94:J99)-1)*4,,4))</f>
        <v>0</v>
      </c>
      <c r="K99" s="31">
        <f ca="1">SUM(OFFSET($C90,,(COLUMNS($C$94:K99)-1)*4,,4))</f>
        <v>0</v>
      </c>
      <c r="L99" s="31">
        <f ca="1">SUM(OFFSET($C90,,(COLUMNS($C$94:L99)-1)*4,,4))</f>
        <v>0</v>
      </c>
      <c r="M99" s="31">
        <f ca="1">SUM(OFFSET($C90,,(COLUMNS($C$94:M99)-1)*4,,4))</f>
        <v>0</v>
      </c>
      <c r="N99" s="31">
        <f ca="1">SUM(OFFSET($C90,,(COLUMNS($C$94:N99)-1)*4,,4))</f>
        <v>0</v>
      </c>
      <c r="O99" s="31">
        <f ca="1">SUM(OFFSET($C90,,(COLUMNS($C$94:O99)-1)*4,,4))</f>
        <v>0</v>
      </c>
    </row>
    <row r="100" spans="1:27" x14ac:dyDescent="0.3">
      <c r="C100" s="31">
        <f t="shared" ref="C100:O100" si="20">+SUM(C94:C99)</f>
        <v>0</v>
      </c>
      <c r="D100" s="31">
        <f t="shared" si="20"/>
        <v>0</v>
      </c>
      <c r="E100" s="31">
        <f t="shared" ref="E100" ca="1" si="21">+SUM(E94:E99)</f>
        <v>7430.7499999999991</v>
      </c>
      <c r="F100" s="31">
        <f t="shared" ca="1" si="20"/>
        <v>6918.0599999999995</v>
      </c>
      <c r="G100" s="31">
        <f t="shared" ca="1" si="20"/>
        <v>7697.94</v>
      </c>
      <c r="H100" s="31">
        <f t="shared" ca="1" si="20"/>
        <v>7465.7000000000016</v>
      </c>
      <c r="I100" s="31">
        <f t="shared" ca="1" si="20"/>
        <v>7624.0100000000011</v>
      </c>
      <c r="J100" s="31">
        <f t="shared" ca="1" si="20"/>
        <v>7355.0899999999938</v>
      </c>
      <c r="K100" s="31">
        <f t="shared" ca="1" si="20"/>
        <v>6941.9899999999989</v>
      </c>
      <c r="L100" s="31">
        <f t="shared" ca="1" si="20"/>
        <v>7147.7899999999981</v>
      </c>
      <c r="M100" s="31">
        <f t="shared" ca="1" si="20"/>
        <v>7061.8399999999974</v>
      </c>
      <c r="N100">
        <f t="shared" ca="1" si="20"/>
        <v>7636.359999999996</v>
      </c>
      <c r="O100">
        <f t="shared" ca="1" si="20"/>
        <v>7577.3099999999922</v>
      </c>
    </row>
    <row r="101" spans="1:27" x14ac:dyDescent="0.3">
      <c r="B101" s="30"/>
      <c r="C101" s="17"/>
      <c r="D101" s="17"/>
      <c r="E101" s="17"/>
      <c r="F101" s="17"/>
      <c r="H101" s="33"/>
      <c r="J101" s="30"/>
      <c r="K101" s="53"/>
      <c r="L101" s="53"/>
      <c r="M101" s="53"/>
      <c r="N101" s="53"/>
      <c r="O101" s="1"/>
    </row>
    <row r="102" spans="1:27" x14ac:dyDescent="0.3">
      <c r="B102" s="51" t="s">
        <v>384</v>
      </c>
    </row>
    <row r="104" spans="1:27" x14ac:dyDescent="0.3">
      <c r="C104" t="s">
        <v>24</v>
      </c>
      <c r="D104" t="s">
        <v>2</v>
      </c>
      <c r="E104" t="s">
        <v>25</v>
      </c>
      <c r="F104" t="s">
        <v>4</v>
      </c>
      <c r="G104" t="s">
        <v>6</v>
      </c>
      <c r="H104" t="s">
        <v>7</v>
      </c>
      <c r="I104" s="52"/>
      <c r="K104" t="s">
        <v>24</v>
      </c>
      <c r="L104" t="s">
        <v>2</v>
      </c>
      <c r="M104" t="s">
        <v>25</v>
      </c>
      <c r="N104" t="s">
        <v>4</v>
      </c>
      <c r="O104" t="s">
        <v>6</v>
      </c>
      <c r="X104" s="117" t="s">
        <v>1056</v>
      </c>
      <c r="Y104" s="117" t="s">
        <v>1057</v>
      </c>
      <c r="Z104" s="117" t="s">
        <v>27</v>
      </c>
      <c r="AA104" s="198" t="s">
        <v>1058</v>
      </c>
    </row>
    <row r="105" spans="1:27" x14ac:dyDescent="0.3">
      <c r="A105">
        <v>2025</v>
      </c>
      <c r="B105" t="s">
        <v>14</v>
      </c>
      <c r="C105" s="83" cm="1">
        <f t="array" aca="1" ref="C105:G115" ca="1">TRANSPOSE(E94:O98)</f>
        <v>2144.5700000000002</v>
      </c>
      <c r="D105" s="83">
        <f ca="1"/>
        <v>2262.8799999999992</v>
      </c>
      <c r="E105" s="83">
        <f ca="1"/>
        <v>914.72000000000014</v>
      </c>
      <c r="F105" s="83">
        <f ca="1"/>
        <v>2084.2799999999997</v>
      </c>
      <c r="G105" s="83">
        <f ca="1"/>
        <v>24.3</v>
      </c>
      <c r="H105" s="33">
        <f t="shared" ref="H105:H115" ca="1" si="22">SUM(C105:G105)</f>
        <v>7430.7499999999991</v>
      </c>
      <c r="I105" s="52">
        <v>2025</v>
      </c>
      <c r="J105" t="s">
        <v>14</v>
      </c>
      <c r="K105" s="53">
        <f t="shared" ref="K105:K115" ca="1" si="23">+C105/$H105</f>
        <v>0.28860747569222495</v>
      </c>
      <c r="L105" s="53">
        <f t="shared" ref="L105:L115" ca="1" si="24">+D105/$H105</f>
        <v>0.3045291525081586</v>
      </c>
      <c r="M105" s="53">
        <f t="shared" ref="M105:M115" ca="1" si="25">+E105/$H105</f>
        <v>0.1230992833832386</v>
      </c>
      <c r="N105" s="53">
        <f t="shared" ref="N105:N115" ca="1" si="26">+F105/$H105</f>
        <v>0.28049389361773713</v>
      </c>
      <c r="O105" s="1">
        <f t="shared" ref="O105:O115" ca="1" si="27">+G105/$H105</f>
        <v>3.2701947986407839E-3</v>
      </c>
      <c r="X105" t="s">
        <v>24</v>
      </c>
      <c r="Y105" s="33">
        <f ca="1">AVERAGE(C105:C115)</f>
        <v>2699.170909090908</v>
      </c>
      <c r="Z105" s="33">
        <f ca="1">AVERAGE(H105:H115)</f>
        <v>7350.6218181818176</v>
      </c>
      <c r="AA105" s="87">
        <f ca="1">Y105/Z105</f>
        <v>0.36720307150267051</v>
      </c>
    </row>
    <row r="106" spans="1:27" x14ac:dyDescent="0.3">
      <c r="B106" s="30" t="s">
        <v>15</v>
      </c>
      <c r="C106" s="83">
        <f ca="1"/>
        <v>1907.5699999999995</v>
      </c>
      <c r="D106" s="83">
        <f ca="1"/>
        <v>2206.23</v>
      </c>
      <c r="E106" s="83">
        <f ca="1"/>
        <v>954.2</v>
      </c>
      <c r="F106" s="83">
        <f ca="1"/>
        <v>1814.1600000000012</v>
      </c>
      <c r="G106" s="83">
        <f ca="1"/>
        <v>35.9</v>
      </c>
      <c r="H106" s="33">
        <f t="shared" ca="1" si="22"/>
        <v>6918.0599999999995</v>
      </c>
      <c r="I106" s="52"/>
      <c r="J106" s="30" t="str">
        <f t="shared" ref="J106:J116" si="28">+B106</f>
        <v>abr</v>
      </c>
      <c r="K106" s="53">
        <f t="shared" ca="1" si="23"/>
        <v>0.27573770681375986</v>
      </c>
      <c r="L106" s="53">
        <f t="shared" ca="1" si="24"/>
        <v>0.31890876922142913</v>
      </c>
      <c r="M106" s="53">
        <f t="shared" ca="1" si="25"/>
        <v>0.13792884132256733</v>
      </c>
      <c r="N106" s="53">
        <f t="shared" ca="1" si="26"/>
        <v>0.26223536656230234</v>
      </c>
      <c r="O106" s="1">
        <f t="shared" ca="1" si="27"/>
        <v>5.1893160799414868E-3</v>
      </c>
      <c r="X106" t="s">
        <v>2</v>
      </c>
      <c r="Y106" s="33">
        <f ca="1">AVERAGE(D105:D115)</f>
        <v>1584.5190909090909</v>
      </c>
      <c r="Z106" s="33">
        <f ca="1">Z105</f>
        <v>7350.6218181818176</v>
      </c>
      <c r="AA106" s="87">
        <f t="shared" ref="AA106:AA109" ca="1" si="29">Y106/Z106</f>
        <v>0.21556259185988472</v>
      </c>
    </row>
    <row r="107" spans="1:27" x14ac:dyDescent="0.3">
      <c r="A107" s="55"/>
      <c r="B107" s="30" t="s">
        <v>16</v>
      </c>
      <c r="C107" s="83">
        <f ca="1"/>
        <v>2572.33</v>
      </c>
      <c r="D107" s="83">
        <f ca="1"/>
        <v>2319.4700000000003</v>
      </c>
      <c r="E107" s="83">
        <f ca="1"/>
        <v>1081.46</v>
      </c>
      <c r="F107" s="83">
        <f ca="1"/>
        <v>1677.8999999999996</v>
      </c>
      <c r="G107" s="83">
        <f ca="1"/>
        <v>46.779999999999994</v>
      </c>
      <c r="H107" s="33">
        <f t="shared" ca="1" si="22"/>
        <v>7697.94</v>
      </c>
      <c r="I107" s="52"/>
      <c r="J107" s="30" t="str">
        <f t="shared" si="28"/>
        <v>may</v>
      </c>
      <c r="K107" s="53">
        <f t="shared" ca="1" si="23"/>
        <v>0.33415822934447398</v>
      </c>
      <c r="L107" s="53">
        <f t="shared" ca="1" si="24"/>
        <v>0.30131048046620268</v>
      </c>
      <c r="M107" s="53">
        <f t="shared" ca="1" si="25"/>
        <v>0.14048693546585192</v>
      </c>
      <c r="N107" s="53">
        <f t="shared" ca="1" si="26"/>
        <v>0.21796740426659597</v>
      </c>
      <c r="O107" s="1">
        <f t="shared" ca="1" si="27"/>
        <v>6.0769504568754752E-3</v>
      </c>
      <c r="X107" t="s">
        <v>25</v>
      </c>
      <c r="Y107" s="33">
        <f ca="1">AVERAGE(E105:E115)</f>
        <v>1093.2090909090909</v>
      </c>
      <c r="Z107" s="33">
        <f t="shared" ref="Z107:Z109" ca="1" si="30">Z106</f>
        <v>7350.6218181818176</v>
      </c>
      <c r="AA107" s="87">
        <f t="shared" ca="1" si="29"/>
        <v>0.14872334857508654</v>
      </c>
    </row>
    <row r="108" spans="1:27" x14ac:dyDescent="0.3">
      <c r="A108" s="55"/>
      <c r="B108" s="30" t="s">
        <v>17</v>
      </c>
      <c r="C108" s="83">
        <f ca="1"/>
        <v>2951.0199999999991</v>
      </c>
      <c r="D108" s="83">
        <f ca="1"/>
        <v>1897.67</v>
      </c>
      <c r="E108" s="83">
        <f ca="1"/>
        <v>1106</v>
      </c>
      <c r="F108" s="83">
        <f ca="1"/>
        <v>1469.8700000000026</v>
      </c>
      <c r="G108" s="83">
        <f ca="1"/>
        <v>41.14</v>
      </c>
      <c r="H108" s="33">
        <f t="shared" ca="1" si="22"/>
        <v>7465.7000000000016</v>
      </c>
      <c r="I108" s="52"/>
      <c r="J108" s="30" t="str">
        <f t="shared" si="28"/>
        <v>jun</v>
      </c>
      <c r="K108" s="53">
        <f t="shared" ca="1" si="23"/>
        <v>0.39527706712029659</v>
      </c>
      <c r="L108" s="53">
        <f t="shared" ca="1" si="24"/>
        <v>0.25418514004045162</v>
      </c>
      <c r="M108" s="53">
        <f t="shared" ca="1" si="25"/>
        <v>0.14814417938036617</v>
      </c>
      <c r="N108" s="53">
        <f t="shared" ca="1" si="26"/>
        <v>0.19688307861285645</v>
      </c>
      <c r="O108" s="1">
        <f t="shared" ca="1" si="27"/>
        <v>5.5105348460291722E-3</v>
      </c>
      <c r="X108" t="s">
        <v>4</v>
      </c>
      <c r="Y108" s="33">
        <f ca="1">AVERAGE(F105:F115)</f>
        <v>1940.428181818181</v>
      </c>
      <c r="Z108" s="33">
        <f t="shared" ca="1" si="30"/>
        <v>7350.6218181818176</v>
      </c>
      <c r="AA108" s="87">
        <f t="shared" ca="1" si="29"/>
        <v>0.26398150113212426</v>
      </c>
    </row>
    <row r="109" spans="1:27" x14ac:dyDescent="0.3">
      <c r="A109" s="55"/>
      <c r="B109" s="30" t="s">
        <v>18</v>
      </c>
      <c r="C109" s="83">
        <f ca="1"/>
        <v>3262.8999999999996</v>
      </c>
      <c r="D109" s="83">
        <f ca="1"/>
        <v>1700.51</v>
      </c>
      <c r="E109" s="83">
        <f ca="1"/>
        <v>1150.33</v>
      </c>
      <c r="F109" s="83">
        <f ca="1"/>
        <v>1483.540000000002</v>
      </c>
      <c r="G109" s="83">
        <f ca="1"/>
        <v>26.73</v>
      </c>
      <c r="H109" s="33">
        <f t="shared" ca="1" si="22"/>
        <v>7624.0100000000011</v>
      </c>
      <c r="I109" s="52"/>
      <c r="J109" s="30" t="str">
        <f t="shared" si="28"/>
        <v>jul</v>
      </c>
      <c r="K109" s="53">
        <f t="shared" ca="1" si="23"/>
        <v>0.42797687830944597</v>
      </c>
      <c r="L109" s="53">
        <f t="shared" ca="1" si="24"/>
        <v>0.22304666441938031</v>
      </c>
      <c r="M109" s="53">
        <f t="shared" ca="1" si="25"/>
        <v>0.1508825408151353</v>
      </c>
      <c r="N109" s="53">
        <f t="shared" ca="1" si="26"/>
        <v>0.19458788747653818</v>
      </c>
      <c r="O109" s="1">
        <f t="shared" ca="1" si="27"/>
        <v>3.5060289795002886E-3</v>
      </c>
      <c r="X109" t="s">
        <v>6</v>
      </c>
      <c r="Y109" s="33">
        <f ca="1">AVERAGE(G105:G115)</f>
        <v>33.294545454545457</v>
      </c>
      <c r="Z109" s="33">
        <f t="shared" ca="1" si="30"/>
        <v>7350.6218181818176</v>
      </c>
      <c r="AA109" s="87">
        <f t="shared" ca="1" si="29"/>
        <v>4.5294869302337322E-3</v>
      </c>
    </row>
    <row r="110" spans="1:27" x14ac:dyDescent="0.3">
      <c r="A110" s="55"/>
      <c r="B110" s="30" t="s">
        <v>19</v>
      </c>
      <c r="C110" s="83">
        <f ca="1"/>
        <v>3087.1399999999967</v>
      </c>
      <c r="D110" s="83">
        <f ca="1"/>
        <v>1444.69</v>
      </c>
      <c r="E110" s="83">
        <f ca="1"/>
        <v>1146.06</v>
      </c>
      <c r="F110" s="83">
        <f ca="1"/>
        <v>1646.1499999999978</v>
      </c>
      <c r="G110" s="83">
        <f ca="1"/>
        <v>31.049999999999997</v>
      </c>
      <c r="H110" s="33">
        <f t="shared" ca="1" si="22"/>
        <v>7355.0899999999938</v>
      </c>
      <c r="I110" s="52"/>
      <c r="J110" s="30" t="str">
        <f t="shared" si="28"/>
        <v>ago</v>
      </c>
      <c r="K110" s="53">
        <f t="shared" ca="1" si="23"/>
        <v>0.41972837857864409</v>
      </c>
      <c r="L110" s="53">
        <f t="shared" ca="1" si="24"/>
        <v>0.19642043809117241</v>
      </c>
      <c r="M110" s="53">
        <f t="shared" ca="1" si="25"/>
        <v>0.15581862356544937</v>
      </c>
      <c r="N110" s="53">
        <f t="shared" ca="1" si="26"/>
        <v>0.22381099347526667</v>
      </c>
      <c r="O110" s="1">
        <f t="shared" ca="1" si="27"/>
        <v>4.2215662894675692E-3</v>
      </c>
      <c r="AA110" s="87">
        <f ca="1">SUM(AA105:AA109)</f>
        <v>0.99999999999999967</v>
      </c>
    </row>
    <row r="111" spans="1:27" x14ac:dyDescent="0.3">
      <c r="B111" s="30" t="s">
        <v>20</v>
      </c>
      <c r="C111" s="83">
        <f ca="1"/>
        <v>2712.7299999999982</v>
      </c>
      <c r="D111" s="83">
        <f ca="1"/>
        <v>1171.33</v>
      </c>
      <c r="E111" s="83">
        <f ca="1"/>
        <v>1138.21</v>
      </c>
      <c r="F111" s="83">
        <f ca="1"/>
        <v>1889.8600000000006</v>
      </c>
      <c r="G111" s="83">
        <f ca="1"/>
        <v>29.86</v>
      </c>
      <c r="H111" s="33">
        <f t="shared" ca="1" si="22"/>
        <v>6941.9899999999989</v>
      </c>
      <c r="I111" s="52"/>
      <c r="J111" s="30" t="str">
        <f t="shared" si="28"/>
        <v>sept</v>
      </c>
      <c r="K111" s="53">
        <f t="shared" ca="1" si="23"/>
        <v>0.39077123418501014</v>
      </c>
      <c r="L111" s="53">
        <f t="shared" ca="1" si="24"/>
        <v>0.1687311563398968</v>
      </c>
      <c r="M111" s="53">
        <f t="shared" ca="1" si="25"/>
        <v>0.16396019008958529</v>
      </c>
      <c r="N111" s="53">
        <f t="shared" ca="1" si="26"/>
        <v>0.27223605911273291</v>
      </c>
      <c r="O111" s="1">
        <f t="shared" ca="1" si="27"/>
        <v>4.3013602727748103E-3</v>
      </c>
    </row>
    <row r="112" spans="1:27" x14ac:dyDescent="0.3">
      <c r="A112" s="55"/>
      <c r="B112" s="30" t="s">
        <v>21</v>
      </c>
      <c r="C112" s="83">
        <f ca="1"/>
        <v>2840.2599999999993</v>
      </c>
      <c r="D112" s="83">
        <f ca="1"/>
        <v>1008.7099999999999</v>
      </c>
      <c r="E112" s="83">
        <f ca="1"/>
        <v>1140.3700000000003</v>
      </c>
      <c r="F112" s="83">
        <f ca="1"/>
        <v>2128.8399999999983</v>
      </c>
      <c r="G112" s="83">
        <f ca="1"/>
        <v>29.61</v>
      </c>
      <c r="H112" s="33">
        <f t="shared" ca="1" si="22"/>
        <v>7147.7899999999981</v>
      </c>
      <c r="I112" s="52"/>
      <c r="J112" s="30" t="str">
        <f t="shared" si="28"/>
        <v>oct</v>
      </c>
      <c r="K112" s="53">
        <f t="shared" ca="1" si="23"/>
        <v>0.39736198181535831</v>
      </c>
      <c r="L112" s="53">
        <f t="shared" ca="1" si="24"/>
        <v>0.141121941187416</v>
      </c>
      <c r="M112" s="53">
        <f t="shared" ca="1" si="25"/>
        <v>0.15954162055684354</v>
      </c>
      <c r="N112" s="53">
        <f t="shared" ca="1" si="26"/>
        <v>0.29783191727792768</v>
      </c>
      <c r="O112" s="1">
        <f t="shared" ca="1" si="27"/>
        <v>4.1425391624544099E-3</v>
      </c>
    </row>
    <row r="113" spans="1:16" x14ac:dyDescent="0.3">
      <c r="A113" s="55"/>
      <c r="B113" s="30" t="s">
        <v>22</v>
      </c>
      <c r="C113" s="83">
        <f ca="1"/>
        <v>2806.1699999999992</v>
      </c>
      <c r="D113" s="83">
        <f ca="1"/>
        <v>967.95</v>
      </c>
      <c r="E113" s="83">
        <f ca="1"/>
        <v>1078.04</v>
      </c>
      <c r="F113" s="83">
        <f ca="1"/>
        <v>2177.8999999999983</v>
      </c>
      <c r="G113" s="83">
        <f ca="1"/>
        <v>31.78</v>
      </c>
      <c r="H113" s="33">
        <f t="shared" ca="1" si="22"/>
        <v>7061.8399999999974</v>
      </c>
      <c r="I113" s="52"/>
      <c r="J113" s="30" t="str">
        <f t="shared" si="28"/>
        <v>nov</v>
      </c>
      <c r="K113" s="53">
        <f t="shared" ca="1" si="23"/>
        <v>0.39737094015157526</v>
      </c>
      <c r="L113" s="53">
        <f t="shared" ca="1" si="24"/>
        <v>0.13706767641294626</v>
      </c>
      <c r="M113" s="53">
        <f t="shared" ca="1" si="25"/>
        <v>0.15265709786684495</v>
      </c>
      <c r="N113" s="53">
        <f t="shared" ca="1" si="26"/>
        <v>0.30840404200604926</v>
      </c>
      <c r="O113" s="1">
        <f t="shared" ca="1" si="27"/>
        <v>4.5002435625842571E-3</v>
      </c>
    </row>
    <row r="114" spans="1:16" x14ac:dyDescent="0.3">
      <c r="A114" s="55"/>
      <c r="B114" s="30" t="s">
        <v>23</v>
      </c>
      <c r="C114" s="83">
        <f ca="1"/>
        <v>2706.0099999999975</v>
      </c>
      <c r="D114" s="83">
        <f ca="1"/>
        <v>1163.69</v>
      </c>
      <c r="E114" s="83">
        <f ca="1"/>
        <v>1169.3000000000002</v>
      </c>
      <c r="F114" s="83">
        <f ca="1"/>
        <v>2555.8099999999981</v>
      </c>
      <c r="G114" s="83">
        <f ca="1"/>
        <v>41.55</v>
      </c>
      <c r="H114" s="33">
        <f t="shared" ca="1" si="22"/>
        <v>7636.359999999996</v>
      </c>
      <c r="I114" s="52"/>
      <c r="J114" s="30" t="str">
        <f t="shared" si="28"/>
        <v>dic</v>
      </c>
      <c r="K114" s="53">
        <f t="shared" ca="1" si="23"/>
        <v>0.35435862112315275</v>
      </c>
      <c r="L114" s="53">
        <f t="shared" ca="1" si="24"/>
        <v>0.15238804875621378</v>
      </c>
      <c r="M114" s="53">
        <f t="shared" ca="1" si="25"/>
        <v>0.15312269196318676</v>
      </c>
      <c r="N114" s="53">
        <f t="shared" ca="1" si="26"/>
        <v>0.33468956413788764</v>
      </c>
      <c r="O114" s="1">
        <f t="shared" ca="1" si="27"/>
        <v>5.441074019559059E-3</v>
      </c>
    </row>
    <row r="115" spans="1:16" x14ac:dyDescent="0.3">
      <c r="A115">
        <v>2026</v>
      </c>
      <c r="B115" s="30" t="s">
        <v>12</v>
      </c>
      <c r="C115" s="83">
        <f ca="1"/>
        <v>2700.1799999999976</v>
      </c>
      <c r="D115" s="83">
        <f ca="1"/>
        <v>1286.58</v>
      </c>
      <c r="E115" s="83">
        <f ca="1"/>
        <v>1146.6100000000001</v>
      </c>
      <c r="F115" s="83">
        <f ca="1"/>
        <v>2416.3999999999951</v>
      </c>
      <c r="G115" s="83">
        <f ca="1"/>
        <v>27.54</v>
      </c>
      <c r="H115" s="33">
        <f t="shared" ca="1" si="22"/>
        <v>7577.3099999999922</v>
      </c>
      <c r="I115" s="52">
        <v>2026</v>
      </c>
      <c r="J115" s="30" t="str">
        <f t="shared" si="28"/>
        <v>ene</v>
      </c>
      <c r="K115" s="53">
        <f t="shared" ca="1" si="23"/>
        <v>0.35635073660705452</v>
      </c>
      <c r="L115" s="53">
        <f t="shared" ca="1" si="24"/>
        <v>0.16979376586149983</v>
      </c>
      <c r="M115" s="53">
        <f t="shared" ca="1" si="25"/>
        <v>0.15132151119592591</v>
      </c>
      <c r="N115" s="53">
        <f t="shared" ca="1" si="26"/>
        <v>0.31889945112447526</v>
      </c>
      <c r="O115" s="1">
        <f t="shared" ca="1" si="27"/>
        <v>3.6345352110445563E-3</v>
      </c>
    </row>
    <row r="116" spans="1:16" x14ac:dyDescent="0.3">
      <c r="B116" s="30" t="s">
        <v>13</v>
      </c>
      <c r="H116" s="33"/>
      <c r="I116" s="52"/>
      <c r="J116" s="30" t="str">
        <f t="shared" si="28"/>
        <v>feb</v>
      </c>
    </row>
    <row r="117" spans="1:16" x14ac:dyDescent="0.3">
      <c r="B117" s="30"/>
      <c r="D117" s="17"/>
      <c r="K117" s="87"/>
      <c r="L117" s="87"/>
      <c r="M117" s="87"/>
      <c r="N117" s="87"/>
      <c r="O117" s="87"/>
      <c r="P117" s="87"/>
    </row>
  </sheetData>
  <mergeCells count="6">
    <mergeCell ref="B92:B93"/>
    <mergeCell ref="B5:B6"/>
    <mergeCell ref="B14:B15"/>
    <mergeCell ref="B46:B47"/>
    <mergeCell ref="B55:B56"/>
    <mergeCell ref="B83:B8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DE40-D95B-4C69-AB41-8929D362C13C}">
  <dimension ref="A1:IG52"/>
  <sheetViews>
    <sheetView showGridLines="0" zoomScale="70" zoomScaleNormal="70" workbookViewId="0">
      <selection activeCell="T24" sqref="T24"/>
    </sheetView>
  </sheetViews>
  <sheetFormatPr baseColWidth="10" defaultColWidth="11.44140625" defaultRowHeight="14.4" x14ac:dyDescent="0.3"/>
  <cols>
    <col min="1" max="1" width="14.33203125" bestFit="1" customWidth="1"/>
    <col min="2" max="2" width="12.6640625" bestFit="1" customWidth="1"/>
    <col min="3" max="3" width="7.6640625" customWidth="1"/>
    <col min="4" max="4" width="7.33203125" customWidth="1"/>
    <col min="5" max="6" width="6.5546875" customWidth="1"/>
    <col min="7" max="7" width="7.44140625" bestFit="1" customWidth="1"/>
    <col min="8" max="11" width="6.5546875" customWidth="1"/>
    <col min="12" max="12" width="7.5546875" bestFit="1" customWidth="1"/>
    <col min="13" max="16" width="6.5546875" customWidth="1"/>
    <col min="17" max="17" width="7.5546875" bestFit="1" customWidth="1"/>
    <col min="18" max="18" width="6.5546875" customWidth="1"/>
    <col min="19" max="19" width="12.5546875" bestFit="1" customWidth="1"/>
    <col min="20" max="24" width="8.33203125" bestFit="1" customWidth="1"/>
    <col min="25" max="25" width="7.44140625" bestFit="1" customWidth="1"/>
    <col min="26" max="29" width="8.33203125" bestFit="1" customWidth="1"/>
    <col min="30" max="30" width="7.6640625" bestFit="1" customWidth="1"/>
    <col min="31" max="31" width="8.33203125" customWidth="1"/>
    <col min="32" max="39" width="8.33203125" bestFit="1" customWidth="1"/>
    <col min="40" max="41" width="6.5546875" customWidth="1"/>
    <col min="42" max="42" width="7.5546875" bestFit="1" customWidth="1"/>
    <col min="43" max="46" width="6.5546875" customWidth="1"/>
    <col min="47" max="47" width="7.33203125" bestFit="1" customWidth="1"/>
    <col min="48" max="51" width="6.5546875" customWidth="1"/>
    <col min="52" max="52" width="7.44140625" bestFit="1" customWidth="1"/>
    <col min="53" max="56" width="6.5546875" customWidth="1"/>
    <col min="57" max="57" width="8" bestFit="1" customWidth="1"/>
    <col min="58" max="58" width="7.44140625" customWidth="1"/>
    <col min="59" max="59" width="6.33203125" customWidth="1"/>
    <col min="60" max="60" width="6.5546875" customWidth="1"/>
    <col min="61" max="61" width="10.5546875" customWidth="1"/>
    <col min="62" max="62" width="6.6640625" customWidth="1"/>
  </cols>
  <sheetData>
    <row r="1" spans="1:241" x14ac:dyDescent="0.3">
      <c r="B1" s="30">
        <v>44986</v>
      </c>
      <c r="V1" s="30">
        <v>45017</v>
      </c>
      <c r="AP1" s="30">
        <v>45047</v>
      </c>
      <c r="BJ1" s="30">
        <v>45078</v>
      </c>
      <c r="CD1" s="30">
        <v>45108</v>
      </c>
      <c r="CX1" s="30">
        <v>45139</v>
      </c>
      <c r="DR1" s="30">
        <v>45170</v>
      </c>
      <c r="EL1" s="30">
        <v>45200</v>
      </c>
      <c r="FF1" s="30">
        <v>45231</v>
      </c>
      <c r="FZ1" s="30">
        <v>45261</v>
      </c>
      <c r="GT1" s="30">
        <v>45292</v>
      </c>
      <c r="HN1" s="30">
        <v>45323</v>
      </c>
    </row>
    <row r="2" spans="1:241" x14ac:dyDescent="0.3">
      <c r="B2" t="s">
        <v>387</v>
      </c>
      <c r="G2" t="s">
        <v>388</v>
      </c>
      <c r="L2" t="s">
        <v>389</v>
      </c>
      <c r="Q2" t="s">
        <v>390</v>
      </c>
      <c r="V2" t="s">
        <v>387</v>
      </c>
      <c r="AA2" t="s">
        <v>388</v>
      </c>
      <c r="AF2" t="s">
        <v>389</v>
      </c>
      <c r="AK2" t="s">
        <v>390</v>
      </c>
      <c r="AP2" t="s">
        <v>387</v>
      </c>
      <c r="AU2" t="s">
        <v>388</v>
      </c>
      <c r="AZ2" t="s">
        <v>389</v>
      </c>
      <c r="BE2" t="s">
        <v>390</v>
      </c>
      <c r="BJ2" t="s">
        <v>387</v>
      </c>
      <c r="BO2" t="s">
        <v>388</v>
      </c>
      <c r="BT2" t="s">
        <v>389</v>
      </c>
      <c r="BY2" t="s">
        <v>390</v>
      </c>
      <c r="CD2" t="s">
        <v>387</v>
      </c>
      <c r="CI2" t="s">
        <v>388</v>
      </c>
      <c r="CN2" t="s">
        <v>389</v>
      </c>
      <c r="CS2" t="s">
        <v>390</v>
      </c>
      <c r="CX2" t="s">
        <v>387</v>
      </c>
      <c r="DC2" t="s">
        <v>388</v>
      </c>
      <c r="DH2" t="s">
        <v>389</v>
      </c>
      <c r="DM2" t="s">
        <v>390</v>
      </c>
      <c r="DR2" t="s">
        <v>387</v>
      </c>
      <c r="DW2" t="s">
        <v>388</v>
      </c>
      <c r="EB2" t="s">
        <v>389</v>
      </c>
      <c r="EG2" t="s">
        <v>390</v>
      </c>
      <c r="EL2" t="s">
        <v>387</v>
      </c>
      <c r="EQ2" t="s">
        <v>388</v>
      </c>
      <c r="EV2" t="s">
        <v>389</v>
      </c>
      <c r="FA2" t="s">
        <v>390</v>
      </c>
      <c r="FF2" t="s">
        <v>387</v>
      </c>
      <c r="FK2" t="s">
        <v>388</v>
      </c>
      <c r="FP2" t="s">
        <v>389</v>
      </c>
      <c r="FU2" t="s">
        <v>390</v>
      </c>
      <c r="FZ2" t="s">
        <v>387</v>
      </c>
      <c r="GE2" t="s">
        <v>388</v>
      </c>
      <c r="GJ2" t="s">
        <v>389</v>
      </c>
      <c r="GO2" t="s">
        <v>390</v>
      </c>
      <c r="GT2" t="s">
        <v>387</v>
      </c>
      <c r="GY2" t="s">
        <v>388</v>
      </c>
      <c r="HD2" t="s">
        <v>389</v>
      </c>
      <c r="HI2" t="s">
        <v>390</v>
      </c>
      <c r="HN2" t="s">
        <v>387</v>
      </c>
      <c r="HS2" t="s">
        <v>388</v>
      </c>
      <c r="HX2" t="s">
        <v>389</v>
      </c>
      <c r="IC2" t="s">
        <v>390</v>
      </c>
    </row>
    <row r="3" spans="1:241" x14ac:dyDescent="0.3">
      <c r="A3" t="s">
        <v>391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24</v>
      </c>
      <c r="Y3">
        <v>25</v>
      </c>
      <c r="Z3">
        <v>26</v>
      </c>
      <c r="AA3">
        <v>27</v>
      </c>
      <c r="AB3">
        <v>28</v>
      </c>
      <c r="AC3">
        <v>29</v>
      </c>
      <c r="AD3">
        <v>30</v>
      </c>
      <c r="AE3">
        <v>31</v>
      </c>
      <c r="AF3">
        <v>32</v>
      </c>
      <c r="AG3">
        <v>33</v>
      </c>
      <c r="AH3">
        <v>34</v>
      </c>
      <c r="AI3">
        <v>35</v>
      </c>
      <c r="AJ3">
        <v>36</v>
      </c>
      <c r="AK3">
        <v>37</v>
      </c>
      <c r="AL3">
        <v>38</v>
      </c>
      <c r="AM3">
        <v>39</v>
      </c>
      <c r="AN3">
        <v>40</v>
      </c>
      <c r="AO3">
        <v>41</v>
      </c>
      <c r="AP3">
        <v>42</v>
      </c>
      <c r="AQ3">
        <v>43</v>
      </c>
      <c r="AR3">
        <v>44</v>
      </c>
      <c r="AS3">
        <v>45</v>
      </c>
      <c r="AT3">
        <v>46</v>
      </c>
      <c r="AU3">
        <v>47</v>
      </c>
      <c r="AV3">
        <v>48</v>
      </c>
      <c r="AW3">
        <v>49</v>
      </c>
      <c r="AX3">
        <v>50</v>
      </c>
      <c r="AY3">
        <v>51</v>
      </c>
      <c r="AZ3">
        <v>52</v>
      </c>
      <c r="BA3">
        <v>53</v>
      </c>
      <c r="BB3">
        <v>54</v>
      </c>
      <c r="BC3">
        <v>55</v>
      </c>
      <c r="BD3">
        <v>56</v>
      </c>
      <c r="BE3">
        <v>57</v>
      </c>
      <c r="BF3">
        <v>58</v>
      </c>
      <c r="BG3">
        <v>59</v>
      </c>
      <c r="BH3">
        <v>60</v>
      </c>
      <c r="BI3">
        <v>61</v>
      </c>
      <c r="BJ3">
        <v>62</v>
      </c>
      <c r="BK3">
        <v>63</v>
      </c>
      <c r="BL3">
        <v>64</v>
      </c>
      <c r="BM3">
        <v>65</v>
      </c>
      <c r="BN3">
        <v>66</v>
      </c>
      <c r="BO3">
        <v>67</v>
      </c>
      <c r="BP3">
        <v>68</v>
      </c>
      <c r="BQ3">
        <v>69</v>
      </c>
      <c r="BR3">
        <v>70</v>
      </c>
      <c r="BS3">
        <v>71</v>
      </c>
      <c r="BT3">
        <v>72</v>
      </c>
      <c r="BU3">
        <v>73</v>
      </c>
      <c r="BV3">
        <v>74</v>
      </c>
      <c r="BW3">
        <v>75</v>
      </c>
      <c r="BX3">
        <v>76</v>
      </c>
      <c r="BY3">
        <v>77</v>
      </c>
      <c r="BZ3">
        <v>78</v>
      </c>
      <c r="CA3">
        <v>79</v>
      </c>
      <c r="CB3">
        <v>80</v>
      </c>
      <c r="CC3">
        <v>81</v>
      </c>
      <c r="CD3">
        <v>82</v>
      </c>
      <c r="CE3">
        <v>83</v>
      </c>
      <c r="CF3">
        <v>84</v>
      </c>
      <c r="CG3">
        <v>85</v>
      </c>
      <c r="CH3">
        <v>86</v>
      </c>
      <c r="CI3">
        <v>87</v>
      </c>
      <c r="CJ3">
        <v>88</v>
      </c>
      <c r="CK3">
        <v>89</v>
      </c>
      <c r="CL3">
        <v>90</v>
      </c>
      <c r="CM3">
        <v>91</v>
      </c>
      <c r="CN3">
        <v>92</v>
      </c>
      <c r="CO3">
        <v>93</v>
      </c>
      <c r="CP3">
        <v>94</v>
      </c>
      <c r="CQ3">
        <v>95</v>
      </c>
      <c r="CR3">
        <v>96</v>
      </c>
      <c r="CS3">
        <v>97</v>
      </c>
      <c r="CT3">
        <v>98</v>
      </c>
      <c r="CU3">
        <v>99</v>
      </c>
      <c r="CV3">
        <v>100</v>
      </c>
      <c r="CW3">
        <v>101</v>
      </c>
      <c r="CX3">
        <v>102</v>
      </c>
      <c r="CY3">
        <v>103</v>
      </c>
      <c r="CZ3">
        <v>104</v>
      </c>
      <c r="DA3">
        <v>105</v>
      </c>
      <c r="DB3">
        <v>106</v>
      </c>
      <c r="DC3">
        <v>107</v>
      </c>
      <c r="DD3">
        <v>108</v>
      </c>
      <c r="DE3">
        <v>109</v>
      </c>
      <c r="DF3">
        <v>110</v>
      </c>
      <c r="DG3">
        <v>111</v>
      </c>
      <c r="DH3">
        <v>112</v>
      </c>
      <c r="DI3">
        <v>113</v>
      </c>
      <c r="DJ3">
        <v>114</v>
      </c>
      <c r="DK3">
        <v>115</v>
      </c>
      <c r="DL3">
        <v>116</v>
      </c>
      <c r="DM3">
        <v>117</v>
      </c>
      <c r="DN3">
        <v>118</v>
      </c>
      <c r="DO3">
        <v>119</v>
      </c>
      <c r="DP3">
        <v>120</v>
      </c>
      <c r="DQ3">
        <v>121</v>
      </c>
      <c r="DR3">
        <v>122</v>
      </c>
      <c r="DS3">
        <v>123</v>
      </c>
      <c r="DT3">
        <v>124</v>
      </c>
      <c r="DU3">
        <v>125</v>
      </c>
      <c r="DV3">
        <v>126</v>
      </c>
      <c r="DW3">
        <v>127</v>
      </c>
      <c r="DX3">
        <v>128</v>
      </c>
      <c r="DY3">
        <v>129</v>
      </c>
      <c r="DZ3">
        <v>130</v>
      </c>
      <c r="EA3">
        <v>131</v>
      </c>
      <c r="EB3">
        <v>132</v>
      </c>
      <c r="EC3">
        <v>133</v>
      </c>
      <c r="ED3">
        <v>134</v>
      </c>
      <c r="EE3">
        <v>135</v>
      </c>
      <c r="EF3">
        <v>136</v>
      </c>
      <c r="EG3">
        <v>137</v>
      </c>
      <c r="EH3">
        <v>138</v>
      </c>
      <c r="EI3">
        <v>139</v>
      </c>
      <c r="EJ3">
        <v>140</v>
      </c>
      <c r="EK3">
        <v>141</v>
      </c>
      <c r="EL3">
        <v>142</v>
      </c>
      <c r="EM3">
        <v>143</v>
      </c>
      <c r="EN3">
        <v>144</v>
      </c>
      <c r="EO3">
        <v>145</v>
      </c>
      <c r="EP3">
        <v>146</v>
      </c>
      <c r="EQ3">
        <v>147</v>
      </c>
      <c r="ER3">
        <v>148</v>
      </c>
      <c r="ES3">
        <v>149</v>
      </c>
      <c r="ET3">
        <v>150</v>
      </c>
      <c r="EU3">
        <v>151</v>
      </c>
      <c r="EV3">
        <v>152</v>
      </c>
      <c r="EW3">
        <v>153</v>
      </c>
      <c r="EX3">
        <v>154</v>
      </c>
      <c r="EY3">
        <v>155</v>
      </c>
      <c r="EZ3">
        <v>156</v>
      </c>
      <c r="FA3">
        <v>157</v>
      </c>
      <c r="FB3">
        <v>158</v>
      </c>
      <c r="FC3">
        <v>159</v>
      </c>
      <c r="FD3">
        <v>160</v>
      </c>
      <c r="FE3">
        <v>161</v>
      </c>
      <c r="FF3">
        <v>162</v>
      </c>
      <c r="FG3">
        <v>163</v>
      </c>
      <c r="FH3">
        <v>164</v>
      </c>
      <c r="FI3">
        <v>165</v>
      </c>
      <c r="FJ3">
        <v>166</v>
      </c>
      <c r="FK3">
        <v>167</v>
      </c>
      <c r="FL3">
        <v>168</v>
      </c>
      <c r="FM3">
        <v>169</v>
      </c>
      <c r="FN3">
        <v>170</v>
      </c>
      <c r="FO3">
        <v>171</v>
      </c>
      <c r="FP3">
        <v>172</v>
      </c>
      <c r="FQ3">
        <v>173</v>
      </c>
      <c r="FR3">
        <v>174</v>
      </c>
      <c r="FS3">
        <v>175</v>
      </c>
      <c r="FT3">
        <v>176</v>
      </c>
      <c r="FU3">
        <v>177</v>
      </c>
      <c r="FV3">
        <v>178</v>
      </c>
      <c r="FW3">
        <v>179</v>
      </c>
      <c r="FX3">
        <v>180</v>
      </c>
      <c r="FY3">
        <v>181</v>
      </c>
      <c r="FZ3">
        <v>182</v>
      </c>
      <c r="GA3">
        <v>183</v>
      </c>
      <c r="GB3">
        <v>184</v>
      </c>
      <c r="GC3">
        <v>185</v>
      </c>
      <c r="GD3">
        <v>186</v>
      </c>
      <c r="GE3">
        <v>187</v>
      </c>
      <c r="GF3">
        <v>188</v>
      </c>
      <c r="GG3">
        <v>189</v>
      </c>
      <c r="GH3">
        <v>190</v>
      </c>
      <c r="GI3">
        <v>191</v>
      </c>
      <c r="GJ3">
        <v>192</v>
      </c>
      <c r="GK3">
        <v>193</v>
      </c>
      <c r="GL3">
        <v>194</v>
      </c>
      <c r="GM3">
        <v>195</v>
      </c>
      <c r="GN3">
        <v>196</v>
      </c>
      <c r="GO3">
        <v>197</v>
      </c>
      <c r="GP3">
        <v>198</v>
      </c>
      <c r="GQ3">
        <v>199</v>
      </c>
      <c r="GR3">
        <v>200</v>
      </c>
      <c r="GS3">
        <v>201</v>
      </c>
      <c r="GT3">
        <v>202</v>
      </c>
      <c r="GU3">
        <v>203</v>
      </c>
      <c r="GV3">
        <v>204</v>
      </c>
      <c r="GW3">
        <v>205</v>
      </c>
      <c r="GX3">
        <v>206</v>
      </c>
      <c r="GY3">
        <v>207</v>
      </c>
      <c r="GZ3">
        <v>208</v>
      </c>
      <c r="HA3">
        <v>209</v>
      </c>
      <c r="HB3">
        <v>210</v>
      </c>
      <c r="HC3">
        <v>211</v>
      </c>
      <c r="HD3">
        <v>212</v>
      </c>
      <c r="HE3">
        <v>213</v>
      </c>
      <c r="HF3">
        <v>214</v>
      </c>
      <c r="HG3">
        <v>215</v>
      </c>
      <c r="HH3">
        <v>216</v>
      </c>
      <c r="HI3">
        <v>217</v>
      </c>
      <c r="HJ3">
        <v>218</v>
      </c>
      <c r="HK3">
        <v>219</v>
      </c>
      <c r="HL3">
        <v>220</v>
      </c>
      <c r="HM3">
        <v>221</v>
      </c>
      <c r="HN3">
        <v>222</v>
      </c>
      <c r="HO3">
        <v>223</v>
      </c>
      <c r="HP3">
        <v>224</v>
      </c>
      <c r="HQ3">
        <v>225</v>
      </c>
      <c r="HR3">
        <v>226</v>
      </c>
      <c r="HS3">
        <v>227</v>
      </c>
      <c r="HT3">
        <v>228</v>
      </c>
      <c r="HU3">
        <v>229</v>
      </c>
      <c r="HV3">
        <v>230</v>
      </c>
      <c r="HW3">
        <v>231</v>
      </c>
      <c r="HX3">
        <v>232</v>
      </c>
      <c r="HY3">
        <v>233</v>
      </c>
      <c r="HZ3">
        <v>234</v>
      </c>
      <c r="IA3">
        <v>235</v>
      </c>
      <c r="IB3">
        <v>236</v>
      </c>
      <c r="IC3">
        <v>237</v>
      </c>
      <c r="ID3">
        <v>238</v>
      </c>
      <c r="IE3">
        <v>239</v>
      </c>
      <c r="IF3">
        <v>240</v>
      </c>
      <c r="IG3">
        <v>241</v>
      </c>
    </row>
    <row r="4" spans="1:241" x14ac:dyDescent="0.3">
      <c r="A4" s="64" t="s">
        <v>392</v>
      </c>
      <c r="B4">
        <v>104.27</v>
      </c>
      <c r="C4">
        <v>103.18</v>
      </c>
      <c r="D4">
        <v>63.28</v>
      </c>
      <c r="E4">
        <v>5.96</v>
      </c>
      <c r="F4">
        <v>94.47</v>
      </c>
      <c r="G4">
        <v>97.56</v>
      </c>
      <c r="H4">
        <v>97.15</v>
      </c>
      <c r="I4">
        <v>58.45</v>
      </c>
      <c r="J4">
        <v>5.75</v>
      </c>
      <c r="K4">
        <v>85.8</v>
      </c>
      <c r="L4">
        <v>108.43</v>
      </c>
      <c r="M4">
        <v>101.37</v>
      </c>
      <c r="N4">
        <v>62.13</v>
      </c>
      <c r="O4">
        <v>5.9</v>
      </c>
      <c r="P4">
        <v>91.45</v>
      </c>
      <c r="Q4">
        <v>96.16</v>
      </c>
      <c r="R4">
        <v>94.69</v>
      </c>
      <c r="S4">
        <v>59.76</v>
      </c>
      <c r="T4">
        <v>5.99</v>
      </c>
      <c r="U4">
        <v>92.93</v>
      </c>
      <c r="V4">
        <v>92.34</v>
      </c>
      <c r="W4">
        <v>87.82</v>
      </c>
      <c r="X4">
        <v>43.64</v>
      </c>
      <c r="Y4">
        <v>14.4</v>
      </c>
      <c r="Z4">
        <v>85.38</v>
      </c>
      <c r="AA4">
        <v>88.16</v>
      </c>
      <c r="AB4">
        <v>82.51</v>
      </c>
      <c r="AC4">
        <v>42.17</v>
      </c>
      <c r="AD4">
        <v>13.22</v>
      </c>
      <c r="AE4">
        <v>78.64</v>
      </c>
      <c r="AF4">
        <v>85.58</v>
      </c>
      <c r="AG4">
        <v>78.84</v>
      </c>
      <c r="AH4">
        <v>41.61</v>
      </c>
      <c r="AI4">
        <v>13.13</v>
      </c>
      <c r="AJ4">
        <v>79.83</v>
      </c>
      <c r="AK4">
        <v>84.57</v>
      </c>
      <c r="AL4">
        <v>78.819999999999993</v>
      </c>
      <c r="AM4">
        <v>43.35</v>
      </c>
      <c r="AN4">
        <v>12</v>
      </c>
      <c r="AO4">
        <v>77.63</v>
      </c>
      <c r="AP4">
        <v>74.02</v>
      </c>
      <c r="AQ4">
        <v>68.34</v>
      </c>
      <c r="AR4">
        <v>39.67</v>
      </c>
      <c r="AS4">
        <v>13.27</v>
      </c>
      <c r="AT4">
        <v>75</v>
      </c>
      <c r="AU4">
        <v>78.02</v>
      </c>
      <c r="AV4">
        <v>71.959999999999994</v>
      </c>
      <c r="AW4">
        <v>43.34</v>
      </c>
      <c r="AX4">
        <v>16.010000000000002</v>
      </c>
      <c r="AY4">
        <v>74.23</v>
      </c>
      <c r="AZ4">
        <v>80.23</v>
      </c>
      <c r="BA4">
        <v>74.33</v>
      </c>
      <c r="BB4">
        <v>43.23</v>
      </c>
      <c r="BC4">
        <v>15.23</v>
      </c>
      <c r="BD4">
        <v>75.95</v>
      </c>
      <c r="BE4">
        <v>81.99</v>
      </c>
      <c r="BF4">
        <v>76</v>
      </c>
      <c r="BG4">
        <v>46.22</v>
      </c>
      <c r="BH4">
        <v>16.79</v>
      </c>
      <c r="BI4">
        <v>77.099999999999994</v>
      </c>
      <c r="BJ4">
        <v>81.95</v>
      </c>
      <c r="BK4">
        <v>77.66</v>
      </c>
      <c r="BL4">
        <v>48.63</v>
      </c>
      <c r="BM4">
        <v>19.309999999999999</v>
      </c>
      <c r="BN4">
        <v>77.290000000000006</v>
      </c>
      <c r="BO4">
        <v>77.569999999999993</v>
      </c>
      <c r="BP4">
        <v>75.739999999999995</v>
      </c>
      <c r="BQ4">
        <v>46.84</v>
      </c>
      <c r="BR4">
        <v>18.98</v>
      </c>
      <c r="BS4">
        <v>71</v>
      </c>
      <c r="BT4">
        <v>78.069999999999993</v>
      </c>
      <c r="BU4">
        <v>77.66</v>
      </c>
      <c r="BV4">
        <v>46.95</v>
      </c>
      <c r="BW4">
        <v>19.47</v>
      </c>
      <c r="BX4">
        <v>71.84</v>
      </c>
      <c r="BY4">
        <v>77.78</v>
      </c>
      <c r="BZ4">
        <v>75.63</v>
      </c>
      <c r="CA4">
        <v>47.95</v>
      </c>
      <c r="CB4">
        <v>19.25</v>
      </c>
      <c r="CC4">
        <v>72.59</v>
      </c>
      <c r="CD4">
        <v>76.930000000000007</v>
      </c>
      <c r="CE4">
        <v>74.069999999999993</v>
      </c>
      <c r="CF4">
        <v>46.94</v>
      </c>
      <c r="CG4">
        <v>15.29</v>
      </c>
      <c r="CH4">
        <v>71.33</v>
      </c>
      <c r="CI4">
        <v>77.209999999999994</v>
      </c>
      <c r="CJ4">
        <v>74.650000000000006</v>
      </c>
      <c r="CK4">
        <v>46.49</v>
      </c>
      <c r="CL4">
        <v>15.28</v>
      </c>
      <c r="CM4">
        <v>70.099999999999994</v>
      </c>
      <c r="CN4">
        <v>76.23</v>
      </c>
      <c r="CO4">
        <v>74.39</v>
      </c>
      <c r="CP4">
        <v>46.11</v>
      </c>
      <c r="CQ4">
        <v>13.98</v>
      </c>
      <c r="CR4">
        <v>69.849999999999994</v>
      </c>
      <c r="CS4">
        <v>78.03</v>
      </c>
      <c r="CT4">
        <v>75.739999999999995</v>
      </c>
      <c r="CU4">
        <v>47.3</v>
      </c>
      <c r="CV4">
        <v>15.56</v>
      </c>
      <c r="CW4">
        <v>69.83</v>
      </c>
      <c r="CX4">
        <v>78.069999999999993</v>
      </c>
      <c r="CY4">
        <v>75.67</v>
      </c>
      <c r="CZ4">
        <v>39.97</v>
      </c>
      <c r="DA4">
        <v>13.06</v>
      </c>
      <c r="DB4">
        <v>64.62</v>
      </c>
      <c r="DC4">
        <v>75.849999999999994</v>
      </c>
      <c r="DD4">
        <v>73.97</v>
      </c>
      <c r="DE4">
        <v>36.56</v>
      </c>
      <c r="DF4">
        <v>12.82</v>
      </c>
      <c r="DG4">
        <v>61.52</v>
      </c>
      <c r="DH4">
        <v>78.36</v>
      </c>
      <c r="DI4">
        <v>74.11</v>
      </c>
      <c r="DJ4">
        <v>40.11</v>
      </c>
      <c r="DK4">
        <v>13.31</v>
      </c>
      <c r="DL4">
        <v>64.099999999999994</v>
      </c>
      <c r="DM4">
        <v>78.069999999999993</v>
      </c>
      <c r="DN4">
        <v>76.75</v>
      </c>
      <c r="DO4">
        <v>35.880000000000003</v>
      </c>
      <c r="DP4">
        <v>13.1</v>
      </c>
      <c r="DQ4">
        <v>65.180000000000007</v>
      </c>
      <c r="DR4">
        <v>83.22</v>
      </c>
      <c r="DS4">
        <v>82.14</v>
      </c>
      <c r="DT4">
        <v>42.87</v>
      </c>
      <c r="DU4">
        <v>5.82</v>
      </c>
      <c r="DV4">
        <v>67.14</v>
      </c>
      <c r="DW4">
        <v>78.319999999999993</v>
      </c>
      <c r="DX4">
        <v>79.11</v>
      </c>
      <c r="DY4">
        <v>40.79</v>
      </c>
      <c r="DZ4">
        <v>4.8600000000000003</v>
      </c>
      <c r="EA4">
        <v>63.43</v>
      </c>
      <c r="EB4">
        <v>78.94</v>
      </c>
      <c r="EC4">
        <v>79.38</v>
      </c>
      <c r="ED4">
        <v>40.4</v>
      </c>
      <c r="EE4">
        <v>2.37</v>
      </c>
      <c r="EF4">
        <v>63.75</v>
      </c>
      <c r="EG4">
        <v>82.47</v>
      </c>
      <c r="EH4">
        <v>82.99</v>
      </c>
      <c r="EI4">
        <v>44.6</v>
      </c>
      <c r="EJ4">
        <v>5.19</v>
      </c>
      <c r="EK4">
        <v>68.28</v>
      </c>
      <c r="EL4">
        <v>79.599999999999994</v>
      </c>
      <c r="EM4">
        <v>78.98</v>
      </c>
      <c r="EN4">
        <v>36.28</v>
      </c>
      <c r="EO4">
        <v>2.58</v>
      </c>
      <c r="EP4">
        <v>63.27</v>
      </c>
      <c r="EQ4">
        <v>76.150000000000006</v>
      </c>
      <c r="ER4">
        <v>75.680000000000007</v>
      </c>
      <c r="ES4">
        <v>35.01</v>
      </c>
      <c r="ET4">
        <v>3.02</v>
      </c>
      <c r="EU4">
        <v>60.29</v>
      </c>
      <c r="EV4">
        <v>75.209999999999994</v>
      </c>
      <c r="EW4">
        <v>73.81</v>
      </c>
      <c r="EX4">
        <v>33.729999999999997</v>
      </c>
      <c r="EY4">
        <v>2.91</v>
      </c>
      <c r="EZ4">
        <v>57.89</v>
      </c>
      <c r="FA4">
        <v>74.099999999999994</v>
      </c>
      <c r="FB4">
        <v>73.92</v>
      </c>
      <c r="FC4">
        <v>33.67</v>
      </c>
      <c r="FD4">
        <v>2.5299999999999998</v>
      </c>
      <c r="FE4">
        <v>58.4</v>
      </c>
      <c r="FF4">
        <v>73.900000000000006</v>
      </c>
      <c r="FG4">
        <v>74.569999999999993</v>
      </c>
      <c r="FH4">
        <v>33.06</v>
      </c>
      <c r="FI4" t="s">
        <v>326</v>
      </c>
      <c r="FJ4">
        <v>58.06</v>
      </c>
      <c r="FK4">
        <v>77.06</v>
      </c>
      <c r="FL4">
        <v>78.73</v>
      </c>
      <c r="FM4">
        <v>35.630000000000003</v>
      </c>
      <c r="FN4" t="s">
        <v>326</v>
      </c>
      <c r="FO4">
        <v>61.81</v>
      </c>
      <c r="FP4">
        <v>76.459999999999994</v>
      </c>
      <c r="FQ4">
        <v>77.44</v>
      </c>
      <c r="FR4">
        <v>34.26</v>
      </c>
      <c r="FS4">
        <v>0.01</v>
      </c>
      <c r="FT4">
        <v>60.4</v>
      </c>
      <c r="FU4">
        <v>76.3</v>
      </c>
      <c r="FV4">
        <v>78.31</v>
      </c>
      <c r="FW4">
        <v>34.369999999999997</v>
      </c>
      <c r="FX4" t="s">
        <v>326</v>
      </c>
      <c r="FY4">
        <v>58.8</v>
      </c>
      <c r="FZ4">
        <v>75.709999999999994</v>
      </c>
      <c r="GA4">
        <v>78</v>
      </c>
      <c r="GB4">
        <v>35.89</v>
      </c>
      <c r="GC4">
        <v>0.15</v>
      </c>
      <c r="GD4">
        <v>41.18</v>
      </c>
      <c r="GE4">
        <v>72.56</v>
      </c>
      <c r="GF4">
        <v>78.400000000000006</v>
      </c>
      <c r="GG4">
        <v>36.67</v>
      </c>
      <c r="GH4">
        <v>1.47</v>
      </c>
      <c r="GI4">
        <v>42.24</v>
      </c>
      <c r="GJ4">
        <v>74.62</v>
      </c>
      <c r="GK4">
        <v>79.239999999999995</v>
      </c>
      <c r="GL4">
        <v>35.11</v>
      </c>
      <c r="GM4">
        <v>2.02</v>
      </c>
      <c r="GN4">
        <v>44.77</v>
      </c>
      <c r="GO4">
        <v>75.77</v>
      </c>
      <c r="GP4">
        <v>79.09</v>
      </c>
      <c r="GQ4">
        <v>36.54</v>
      </c>
      <c r="GR4">
        <v>2.04</v>
      </c>
      <c r="GS4">
        <v>46.24</v>
      </c>
      <c r="GT4">
        <v>83.03</v>
      </c>
      <c r="GU4">
        <v>90.99</v>
      </c>
      <c r="GV4">
        <v>43.34</v>
      </c>
      <c r="GW4" t="s">
        <v>326</v>
      </c>
      <c r="GX4">
        <v>57.71</v>
      </c>
      <c r="GY4">
        <v>89.16</v>
      </c>
      <c r="GZ4">
        <v>95.89</v>
      </c>
      <c r="HA4">
        <v>45</v>
      </c>
      <c r="HB4" t="s">
        <v>326</v>
      </c>
      <c r="HC4">
        <v>63.02</v>
      </c>
      <c r="HD4">
        <v>89.38</v>
      </c>
      <c r="HE4">
        <v>93.78</v>
      </c>
      <c r="HF4">
        <v>43.84</v>
      </c>
      <c r="HG4" t="s">
        <v>326</v>
      </c>
      <c r="HH4">
        <v>61.9</v>
      </c>
      <c r="HI4">
        <v>94.46</v>
      </c>
      <c r="HJ4">
        <v>97.92</v>
      </c>
      <c r="HK4">
        <v>46.42</v>
      </c>
      <c r="HL4" t="s">
        <v>326</v>
      </c>
      <c r="HM4">
        <v>66.11</v>
      </c>
    </row>
    <row r="5" spans="1:241" x14ac:dyDescent="0.3">
      <c r="A5" s="64" t="s">
        <v>393</v>
      </c>
      <c r="B5">
        <v>85.06</v>
      </c>
      <c r="C5">
        <v>82.43</v>
      </c>
      <c r="D5">
        <v>66.010000000000005</v>
      </c>
      <c r="E5">
        <v>8.94</v>
      </c>
      <c r="F5">
        <v>86.57</v>
      </c>
      <c r="G5">
        <v>80.23</v>
      </c>
      <c r="H5">
        <v>79.13</v>
      </c>
      <c r="I5">
        <v>62.46</v>
      </c>
      <c r="J5">
        <v>8.69</v>
      </c>
      <c r="K5">
        <v>80.819999999999993</v>
      </c>
      <c r="L5">
        <v>86.26</v>
      </c>
      <c r="M5">
        <v>80.47</v>
      </c>
      <c r="N5">
        <v>57.76</v>
      </c>
      <c r="O5">
        <v>6.17</v>
      </c>
      <c r="P5">
        <v>85.22</v>
      </c>
      <c r="Q5">
        <v>75.319999999999993</v>
      </c>
      <c r="R5">
        <v>74.13</v>
      </c>
      <c r="S5">
        <v>65.290000000000006</v>
      </c>
      <c r="T5">
        <v>6.34</v>
      </c>
      <c r="U5">
        <v>84.94</v>
      </c>
      <c r="V5">
        <v>79.319999999999993</v>
      </c>
      <c r="W5">
        <v>73.19</v>
      </c>
      <c r="X5">
        <v>44.81</v>
      </c>
      <c r="Y5">
        <v>21.29</v>
      </c>
      <c r="Z5">
        <v>78.2</v>
      </c>
      <c r="AA5">
        <v>79.459999999999994</v>
      </c>
      <c r="AB5">
        <v>72.290000000000006</v>
      </c>
      <c r="AC5">
        <v>47.25</v>
      </c>
      <c r="AD5">
        <v>20.079999999999998</v>
      </c>
      <c r="AE5">
        <v>77.25</v>
      </c>
      <c r="AF5">
        <v>75.790000000000006</v>
      </c>
      <c r="AG5">
        <v>69.239999999999995</v>
      </c>
      <c r="AH5">
        <v>42.84</v>
      </c>
      <c r="AI5">
        <v>17.28</v>
      </c>
      <c r="AJ5">
        <v>75.63</v>
      </c>
      <c r="AK5">
        <v>76.52</v>
      </c>
      <c r="AL5">
        <v>70.209999999999994</v>
      </c>
      <c r="AM5">
        <v>47.07</v>
      </c>
      <c r="AN5">
        <v>17.98</v>
      </c>
      <c r="AO5">
        <v>75.09</v>
      </c>
      <c r="AP5">
        <v>66.319999999999993</v>
      </c>
      <c r="AQ5">
        <v>60.45</v>
      </c>
      <c r="AR5">
        <v>45.86</v>
      </c>
      <c r="AS5">
        <v>31.97</v>
      </c>
      <c r="AT5">
        <v>72.37</v>
      </c>
      <c r="AU5">
        <v>68.790000000000006</v>
      </c>
      <c r="AV5">
        <v>63.26</v>
      </c>
      <c r="AW5">
        <v>53.64</v>
      </c>
      <c r="AX5">
        <v>40.99</v>
      </c>
      <c r="AY5">
        <v>72.95</v>
      </c>
      <c r="AZ5">
        <v>70.08</v>
      </c>
      <c r="BA5">
        <v>63.83</v>
      </c>
      <c r="BB5">
        <v>51.5</v>
      </c>
      <c r="BC5">
        <v>37.71</v>
      </c>
      <c r="BD5">
        <v>72.209999999999994</v>
      </c>
      <c r="BE5">
        <v>74.19</v>
      </c>
      <c r="BF5">
        <v>69.67</v>
      </c>
      <c r="BG5">
        <v>62.58</v>
      </c>
      <c r="BH5">
        <v>52.85</v>
      </c>
      <c r="BI5">
        <v>76.13</v>
      </c>
      <c r="BJ5">
        <v>70.790000000000006</v>
      </c>
      <c r="BK5">
        <v>68.739999999999995</v>
      </c>
      <c r="BL5">
        <v>62.1</v>
      </c>
      <c r="BM5">
        <v>52.55</v>
      </c>
      <c r="BN5">
        <v>71.12</v>
      </c>
      <c r="BO5">
        <v>66.08</v>
      </c>
      <c r="BP5">
        <v>65.7</v>
      </c>
      <c r="BQ5">
        <v>58.67</v>
      </c>
      <c r="BR5">
        <v>49.32</v>
      </c>
      <c r="BS5">
        <v>64.97</v>
      </c>
      <c r="BT5">
        <v>65.27</v>
      </c>
      <c r="BU5">
        <v>64.5</v>
      </c>
      <c r="BV5">
        <v>59.52</v>
      </c>
      <c r="BW5">
        <v>53.68</v>
      </c>
      <c r="BX5">
        <v>64.400000000000006</v>
      </c>
      <c r="BY5">
        <v>65.41</v>
      </c>
      <c r="BZ5">
        <v>63.93</v>
      </c>
      <c r="CA5">
        <v>57.95</v>
      </c>
      <c r="CB5">
        <v>48.9</v>
      </c>
      <c r="CC5">
        <v>64.87</v>
      </c>
      <c r="CD5">
        <v>64.67</v>
      </c>
      <c r="CE5">
        <v>62.37</v>
      </c>
      <c r="CF5">
        <v>54.66</v>
      </c>
      <c r="CG5">
        <v>40.18</v>
      </c>
      <c r="CH5">
        <v>66.23</v>
      </c>
      <c r="CI5">
        <v>65.95</v>
      </c>
      <c r="CJ5">
        <v>63.6</v>
      </c>
      <c r="CK5">
        <v>56.05</v>
      </c>
      <c r="CL5">
        <v>43.37</v>
      </c>
      <c r="CM5">
        <v>65.31</v>
      </c>
      <c r="CN5">
        <v>65.650000000000006</v>
      </c>
      <c r="CO5">
        <v>64.099999999999994</v>
      </c>
      <c r="CP5">
        <v>54.17</v>
      </c>
      <c r="CQ5">
        <v>36.799999999999997</v>
      </c>
      <c r="CR5">
        <v>64.680000000000007</v>
      </c>
      <c r="CS5">
        <v>65.959999999999994</v>
      </c>
      <c r="CT5">
        <v>64.52</v>
      </c>
      <c r="CU5">
        <v>56.88</v>
      </c>
      <c r="CV5">
        <v>43</v>
      </c>
      <c r="CW5">
        <v>64.180000000000007</v>
      </c>
      <c r="CX5">
        <v>66.930000000000007</v>
      </c>
      <c r="CY5">
        <v>64.7</v>
      </c>
      <c r="CZ5">
        <v>46.5</v>
      </c>
      <c r="DA5">
        <v>22.31</v>
      </c>
      <c r="DB5">
        <v>65.17</v>
      </c>
      <c r="DC5">
        <v>63.03</v>
      </c>
      <c r="DD5">
        <v>61.63</v>
      </c>
      <c r="DE5">
        <v>49.03</v>
      </c>
      <c r="DF5">
        <v>37.49</v>
      </c>
      <c r="DG5">
        <v>60.07</v>
      </c>
      <c r="DH5">
        <v>65.44</v>
      </c>
      <c r="DI5">
        <v>62.69</v>
      </c>
      <c r="DJ5">
        <v>49.47</v>
      </c>
      <c r="DK5">
        <v>33.82</v>
      </c>
      <c r="DL5">
        <v>62.03</v>
      </c>
      <c r="DM5">
        <v>62.24</v>
      </c>
      <c r="DN5">
        <v>61.74</v>
      </c>
      <c r="DO5">
        <v>48.44</v>
      </c>
      <c r="DP5">
        <v>27.59</v>
      </c>
      <c r="DQ5">
        <v>59.65</v>
      </c>
      <c r="DR5">
        <v>64.489999999999995</v>
      </c>
      <c r="DS5">
        <v>63.45</v>
      </c>
      <c r="DT5">
        <v>43.73</v>
      </c>
      <c r="DU5">
        <v>5.44</v>
      </c>
      <c r="DV5">
        <v>59.69</v>
      </c>
      <c r="DW5">
        <v>61.39</v>
      </c>
      <c r="DX5">
        <v>61.66</v>
      </c>
      <c r="DY5">
        <v>43.58</v>
      </c>
      <c r="DZ5">
        <v>4.54</v>
      </c>
      <c r="EA5">
        <v>57.88</v>
      </c>
      <c r="EB5">
        <v>60.65</v>
      </c>
      <c r="EC5">
        <v>61.37</v>
      </c>
      <c r="ED5">
        <v>38.21</v>
      </c>
      <c r="EE5">
        <v>2.23</v>
      </c>
      <c r="EF5">
        <v>57.8</v>
      </c>
      <c r="EG5">
        <v>64.59</v>
      </c>
      <c r="EH5">
        <v>64.95</v>
      </c>
      <c r="EI5">
        <v>47.32</v>
      </c>
      <c r="EJ5">
        <v>4.76</v>
      </c>
      <c r="EK5">
        <v>61.7</v>
      </c>
      <c r="EL5">
        <v>63.78</v>
      </c>
      <c r="EM5">
        <v>63</v>
      </c>
      <c r="EN5">
        <v>34.35</v>
      </c>
      <c r="EO5">
        <v>2.68</v>
      </c>
      <c r="EP5">
        <v>61.26</v>
      </c>
      <c r="EQ5">
        <v>60.9</v>
      </c>
      <c r="ER5">
        <v>60.08</v>
      </c>
      <c r="ES5">
        <v>30.62</v>
      </c>
      <c r="ET5">
        <v>3.11</v>
      </c>
      <c r="EU5">
        <v>59.22</v>
      </c>
      <c r="EV5">
        <v>60.77</v>
      </c>
      <c r="EW5">
        <v>58.58</v>
      </c>
      <c r="EX5">
        <v>29.24</v>
      </c>
      <c r="EY5">
        <v>3.01</v>
      </c>
      <c r="EZ5">
        <v>57.8</v>
      </c>
      <c r="FA5">
        <v>59.37</v>
      </c>
      <c r="FB5">
        <v>57.67</v>
      </c>
      <c r="FC5">
        <v>28.91</v>
      </c>
      <c r="FD5">
        <v>2.6</v>
      </c>
      <c r="FE5">
        <v>57.15</v>
      </c>
      <c r="FF5">
        <v>58.11</v>
      </c>
      <c r="FG5">
        <v>58.06</v>
      </c>
      <c r="FH5">
        <v>26.95</v>
      </c>
      <c r="FI5" t="s">
        <v>326</v>
      </c>
      <c r="FJ5">
        <v>55.08</v>
      </c>
      <c r="FK5">
        <v>61.62</v>
      </c>
      <c r="FL5">
        <v>62.05</v>
      </c>
      <c r="FM5">
        <v>29.85</v>
      </c>
      <c r="FN5" t="s">
        <v>326</v>
      </c>
      <c r="FO5">
        <v>59.19</v>
      </c>
      <c r="FP5">
        <v>61.53</v>
      </c>
      <c r="FQ5">
        <v>61.28</v>
      </c>
      <c r="FR5">
        <v>29.3</v>
      </c>
      <c r="FS5">
        <v>0.01</v>
      </c>
      <c r="FT5">
        <v>59.7</v>
      </c>
      <c r="FU5">
        <v>61.13</v>
      </c>
      <c r="FV5">
        <v>61.24</v>
      </c>
      <c r="FW5">
        <v>28.91</v>
      </c>
      <c r="FX5" t="s">
        <v>326</v>
      </c>
      <c r="FY5">
        <v>57.8</v>
      </c>
      <c r="FZ5">
        <v>59.34</v>
      </c>
      <c r="GA5">
        <v>60.3</v>
      </c>
      <c r="GB5">
        <v>28.27</v>
      </c>
      <c r="GC5">
        <v>0.15</v>
      </c>
      <c r="GD5">
        <v>37.78</v>
      </c>
      <c r="GE5">
        <v>59.34</v>
      </c>
      <c r="GF5">
        <v>61.08</v>
      </c>
      <c r="GG5">
        <v>29.38</v>
      </c>
      <c r="GH5">
        <v>1.54</v>
      </c>
      <c r="GI5">
        <v>41.69</v>
      </c>
      <c r="GJ5">
        <v>60.62</v>
      </c>
      <c r="GK5">
        <v>62</v>
      </c>
      <c r="GL5">
        <v>29.16</v>
      </c>
      <c r="GM5">
        <v>2.08</v>
      </c>
      <c r="GN5">
        <v>43.92</v>
      </c>
      <c r="GO5">
        <v>61.48</v>
      </c>
      <c r="GP5">
        <v>62.45</v>
      </c>
      <c r="GQ5">
        <v>29.64</v>
      </c>
      <c r="GR5">
        <v>2.0499999999999998</v>
      </c>
      <c r="GS5">
        <v>44.19</v>
      </c>
      <c r="GT5">
        <v>68.39</v>
      </c>
      <c r="GU5">
        <v>70.459999999999994</v>
      </c>
      <c r="GV5">
        <v>34.49</v>
      </c>
      <c r="GW5" t="s">
        <v>326</v>
      </c>
      <c r="GX5">
        <v>55.69</v>
      </c>
      <c r="GY5">
        <v>74.209999999999994</v>
      </c>
      <c r="GZ5">
        <v>76.09</v>
      </c>
      <c r="HA5">
        <v>37.5</v>
      </c>
      <c r="HB5" t="s">
        <v>326</v>
      </c>
      <c r="HC5">
        <v>63.58</v>
      </c>
      <c r="HD5">
        <v>73.760000000000005</v>
      </c>
      <c r="HE5">
        <v>75.23</v>
      </c>
      <c r="HF5">
        <v>37.11</v>
      </c>
      <c r="HG5" t="s">
        <v>326</v>
      </c>
      <c r="HH5">
        <v>62.56</v>
      </c>
      <c r="HI5">
        <v>75.87</v>
      </c>
      <c r="HJ5">
        <v>77.09</v>
      </c>
      <c r="HK5">
        <v>38.08</v>
      </c>
      <c r="HL5" t="s">
        <v>326</v>
      </c>
      <c r="HM5">
        <v>66.09</v>
      </c>
    </row>
    <row r="6" spans="1:241" x14ac:dyDescent="0.3">
      <c r="A6" s="64" t="s">
        <v>394</v>
      </c>
      <c r="B6">
        <v>80.95</v>
      </c>
      <c r="C6">
        <v>79.58</v>
      </c>
      <c r="D6">
        <v>64.88</v>
      </c>
      <c r="E6">
        <v>9.69</v>
      </c>
      <c r="F6">
        <v>76.16</v>
      </c>
      <c r="G6">
        <v>77.88</v>
      </c>
      <c r="H6">
        <v>76.58</v>
      </c>
      <c r="I6">
        <v>62.81</v>
      </c>
      <c r="J6">
        <v>9.68</v>
      </c>
      <c r="K6">
        <v>75.2</v>
      </c>
      <c r="L6">
        <v>83</v>
      </c>
      <c r="M6">
        <v>77.55</v>
      </c>
      <c r="N6">
        <v>55.12</v>
      </c>
      <c r="O6">
        <v>6.23</v>
      </c>
      <c r="P6">
        <v>78.849999999999994</v>
      </c>
      <c r="Q6">
        <v>73.14</v>
      </c>
      <c r="R6">
        <v>71.81</v>
      </c>
      <c r="S6">
        <v>61.12</v>
      </c>
      <c r="T6">
        <v>6.37</v>
      </c>
      <c r="U6">
        <v>80.48</v>
      </c>
      <c r="V6">
        <v>76.790000000000006</v>
      </c>
      <c r="W6">
        <v>70.709999999999994</v>
      </c>
      <c r="X6">
        <v>43.37</v>
      </c>
      <c r="Y6">
        <v>19.170000000000002</v>
      </c>
      <c r="Z6">
        <v>74.260000000000005</v>
      </c>
      <c r="AA6">
        <v>77.849999999999994</v>
      </c>
      <c r="AB6">
        <v>70.48</v>
      </c>
      <c r="AC6">
        <v>45.64</v>
      </c>
      <c r="AD6">
        <v>19.39</v>
      </c>
      <c r="AE6">
        <v>75.62</v>
      </c>
      <c r="AF6">
        <v>73.569999999999993</v>
      </c>
      <c r="AG6">
        <v>67.23</v>
      </c>
      <c r="AH6">
        <v>41.52</v>
      </c>
      <c r="AI6">
        <v>17.32</v>
      </c>
      <c r="AJ6">
        <v>74.290000000000006</v>
      </c>
      <c r="AK6">
        <v>72.94</v>
      </c>
      <c r="AL6">
        <v>66.239999999999995</v>
      </c>
      <c r="AM6">
        <v>46.73</v>
      </c>
      <c r="AN6">
        <v>18.96</v>
      </c>
      <c r="AO6">
        <v>73.13</v>
      </c>
      <c r="AP6">
        <v>63.03</v>
      </c>
      <c r="AQ6">
        <v>57.33</v>
      </c>
      <c r="AR6">
        <v>45.75</v>
      </c>
      <c r="AS6">
        <v>34.1</v>
      </c>
      <c r="AT6">
        <v>69.56</v>
      </c>
      <c r="AU6">
        <v>65.099999999999994</v>
      </c>
      <c r="AV6">
        <v>60.09</v>
      </c>
      <c r="AW6">
        <v>54.23</v>
      </c>
      <c r="AX6">
        <v>44.38</v>
      </c>
      <c r="AY6">
        <v>71.739999999999995</v>
      </c>
      <c r="AZ6">
        <v>66.59</v>
      </c>
      <c r="BA6">
        <v>60.36</v>
      </c>
      <c r="BB6">
        <v>51.65</v>
      </c>
      <c r="BC6">
        <v>40.33</v>
      </c>
      <c r="BD6">
        <v>68.930000000000007</v>
      </c>
      <c r="BE6">
        <v>68.790000000000006</v>
      </c>
      <c r="BF6">
        <v>64.959999999999994</v>
      </c>
      <c r="BG6">
        <v>61.95</v>
      </c>
      <c r="BH6">
        <v>56.36</v>
      </c>
      <c r="BI6">
        <v>71.42</v>
      </c>
      <c r="BJ6">
        <v>66.06</v>
      </c>
      <c r="BK6">
        <v>64.8</v>
      </c>
      <c r="BL6">
        <v>62.01</v>
      </c>
      <c r="BM6">
        <v>56.34</v>
      </c>
      <c r="BN6">
        <v>67.63</v>
      </c>
      <c r="BO6">
        <v>62.08</v>
      </c>
      <c r="BP6">
        <v>61.51</v>
      </c>
      <c r="BQ6">
        <v>58.87</v>
      </c>
      <c r="BR6">
        <v>53.08</v>
      </c>
      <c r="BS6">
        <v>62.6</v>
      </c>
      <c r="BT6">
        <v>60.84</v>
      </c>
      <c r="BU6">
        <v>60</v>
      </c>
      <c r="BV6">
        <v>59.76</v>
      </c>
      <c r="BW6">
        <v>58.09</v>
      </c>
      <c r="BX6">
        <v>61.93</v>
      </c>
      <c r="BY6">
        <v>60.55</v>
      </c>
      <c r="BZ6">
        <v>59.13</v>
      </c>
      <c r="CA6">
        <v>57.56</v>
      </c>
      <c r="CB6">
        <v>52.66</v>
      </c>
      <c r="CC6">
        <v>62.15</v>
      </c>
      <c r="CD6">
        <v>61.04</v>
      </c>
      <c r="CE6">
        <v>58.79</v>
      </c>
      <c r="CF6">
        <v>54.81</v>
      </c>
      <c r="CG6">
        <v>43.6</v>
      </c>
      <c r="CH6">
        <v>64.760000000000005</v>
      </c>
      <c r="CI6">
        <v>62.36</v>
      </c>
      <c r="CJ6">
        <v>60.03</v>
      </c>
      <c r="CK6">
        <v>56.35</v>
      </c>
      <c r="CL6">
        <v>47.12</v>
      </c>
      <c r="CM6">
        <v>63.79</v>
      </c>
      <c r="CN6">
        <v>62.41</v>
      </c>
      <c r="CO6">
        <v>60.8</v>
      </c>
      <c r="CP6">
        <v>54.48</v>
      </c>
      <c r="CQ6">
        <v>39.94</v>
      </c>
      <c r="CR6">
        <v>63.32</v>
      </c>
      <c r="CS6">
        <v>62.27</v>
      </c>
      <c r="CT6">
        <v>60.93</v>
      </c>
      <c r="CU6">
        <v>57.24</v>
      </c>
      <c r="CV6">
        <v>46.79</v>
      </c>
      <c r="CW6">
        <v>62.55</v>
      </c>
      <c r="CX6">
        <v>64.92</v>
      </c>
      <c r="CY6">
        <v>62.42</v>
      </c>
      <c r="CZ6">
        <v>47.81</v>
      </c>
      <c r="DA6">
        <v>24.8</v>
      </c>
      <c r="DB6">
        <v>66.5</v>
      </c>
      <c r="DC6">
        <v>60.58</v>
      </c>
      <c r="DD6">
        <v>59.01</v>
      </c>
      <c r="DE6">
        <v>50.58</v>
      </c>
      <c r="DF6">
        <v>42.27</v>
      </c>
      <c r="DG6">
        <v>60.88</v>
      </c>
      <c r="DH6">
        <v>63.69</v>
      </c>
      <c r="DI6">
        <v>60.82</v>
      </c>
      <c r="DJ6">
        <v>51.54</v>
      </c>
      <c r="DK6">
        <v>38.01</v>
      </c>
      <c r="DL6">
        <v>63.19</v>
      </c>
      <c r="DM6">
        <v>59.78</v>
      </c>
      <c r="DN6">
        <v>59.2</v>
      </c>
      <c r="DO6">
        <v>50.39</v>
      </c>
      <c r="DP6">
        <v>31.91</v>
      </c>
      <c r="DQ6">
        <v>59.98</v>
      </c>
      <c r="DR6">
        <v>60.76</v>
      </c>
      <c r="DS6">
        <v>59.3</v>
      </c>
      <c r="DT6">
        <v>43.83</v>
      </c>
      <c r="DU6">
        <v>5.66</v>
      </c>
      <c r="DV6">
        <v>59.31</v>
      </c>
      <c r="DW6">
        <v>58.12</v>
      </c>
      <c r="DX6">
        <v>57.91</v>
      </c>
      <c r="DY6">
        <v>43.94</v>
      </c>
      <c r="DZ6">
        <v>4.7300000000000004</v>
      </c>
      <c r="EA6">
        <v>57.94</v>
      </c>
      <c r="EB6">
        <v>57.64</v>
      </c>
      <c r="EC6">
        <v>58.04</v>
      </c>
      <c r="ED6">
        <v>37.81</v>
      </c>
      <c r="EE6">
        <v>2.35</v>
      </c>
      <c r="EF6">
        <v>58.36</v>
      </c>
      <c r="EG6">
        <v>61.79</v>
      </c>
      <c r="EH6">
        <v>61.72</v>
      </c>
      <c r="EI6">
        <v>47.95</v>
      </c>
      <c r="EJ6">
        <v>4.99</v>
      </c>
      <c r="EK6">
        <v>62.23</v>
      </c>
      <c r="EL6">
        <v>61.84</v>
      </c>
      <c r="EM6">
        <v>60.54</v>
      </c>
      <c r="EN6">
        <v>34.07</v>
      </c>
      <c r="EO6">
        <v>2.87</v>
      </c>
      <c r="EP6">
        <v>62.91</v>
      </c>
      <c r="EQ6">
        <v>58.91</v>
      </c>
      <c r="ER6">
        <v>57.57</v>
      </c>
      <c r="ES6">
        <v>29.95</v>
      </c>
      <c r="ET6">
        <v>3.31</v>
      </c>
      <c r="EU6">
        <v>60.9</v>
      </c>
      <c r="EV6">
        <v>58.91</v>
      </c>
      <c r="EW6">
        <v>55.96</v>
      </c>
      <c r="EX6">
        <v>28.55</v>
      </c>
      <c r="EY6">
        <v>3.21</v>
      </c>
      <c r="EZ6">
        <v>59.66</v>
      </c>
      <c r="FA6">
        <v>57.23</v>
      </c>
      <c r="FB6">
        <v>54.49</v>
      </c>
      <c r="FC6">
        <v>28.07</v>
      </c>
      <c r="FD6">
        <v>2.76</v>
      </c>
      <c r="FE6">
        <v>58.65</v>
      </c>
      <c r="FF6">
        <v>55.13</v>
      </c>
      <c r="FG6">
        <v>54.22</v>
      </c>
      <c r="FH6">
        <v>25.54</v>
      </c>
      <c r="FI6" t="s">
        <v>326</v>
      </c>
      <c r="FJ6">
        <v>55.78</v>
      </c>
      <c r="FK6">
        <v>58.82</v>
      </c>
      <c r="FL6">
        <v>58.33</v>
      </c>
      <c r="FM6">
        <v>28.56</v>
      </c>
      <c r="FN6" t="s">
        <v>326</v>
      </c>
      <c r="FO6">
        <v>60.04</v>
      </c>
      <c r="FP6">
        <v>58.81</v>
      </c>
      <c r="FQ6">
        <v>57.66</v>
      </c>
      <c r="FR6">
        <v>28.2</v>
      </c>
      <c r="FS6">
        <v>0.01</v>
      </c>
      <c r="FT6">
        <v>61</v>
      </c>
      <c r="FU6">
        <v>58.62</v>
      </c>
      <c r="FV6">
        <v>57.46</v>
      </c>
      <c r="FW6">
        <v>27.74</v>
      </c>
      <c r="FX6" t="s">
        <v>326</v>
      </c>
      <c r="FY6">
        <v>59.11</v>
      </c>
      <c r="FZ6">
        <v>56.69</v>
      </c>
      <c r="GA6">
        <v>56.56</v>
      </c>
      <c r="GB6">
        <v>26.69</v>
      </c>
      <c r="GC6">
        <v>0.17</v>
      </c>
      <c r="GD6">
        <v>38.130000000000003</v>
      </c>
      <c r="GE6">
        <v>57.5</v>
      </c>
      <c r="GF6">
        <v>57.5</v>
      </c>
      <c r="GG6">
        <v>27.86</v>
      </c>
      <c r="GH6">
        <v>1.68</v>
      </c>
      <c r="GI6">
        <v>42.9</v>
      </c>
      <c r="GJ6">
        <v>58.63</v>
      </c>
      <c r="GK6">
        <v>58.46</v>
      </c>
      <c r="GL6">
        <v>27.94</v>
      </c>
      <c r="GM6">
        <v>2.25</v>
      </c>
      <c r="GN6">
        <v>45.22</v>
      </c>
      <c r="GO6">
        <v>59.46</v>
      </c>
      <c r="GP6">
        <v>59.05</v>
      </c>
      <c r="GQ6">
        <v>28.18</v>
      </c>
      <c r="GR6">
        <v>2.21</v>
      </c>
      <c r="GS6">
        <v>45.22</v>
      </c>
      <c r="GT6">
        <v>66</v>
      </c>
      <c r="GU6">
        <v>66</v>
      </c>
      <c r="GV6">
        <v>32.47</v>
      </c>
      <c r="GW6" t="s">
        <v>326</v>
      </c>
      <c r="GX6">
        <v>56.8</v>
      </c>
      <c r="GY6">
        <v>72.16</v>
      </c>
      <c r="GZ6">
        <v>72.010000000000005</v>
      </c>
      <c r="HA6">
        <v>35.840000000000003</v>
      </c>
      <c r="HB6" t="s">
        <v>326</v>
      </c>
      <c r="HC6">
        <v>65.709999999999994</v>
      </c>
      <c r="HD6">
        <v>71.209999999999994</v>
      </c>
      <c r="HE6">
        <v>71.180000000000007</v>
      </c>
      <c r="HF6">
        <v>35.47</v>
      </c>
      <c r="HG6" t="s">
        <v>326</v>
      </c>
      <c r="HH6">
        <v>64.58</v>
      </c>
      <c r="HI6">
        <v>73.13</v>
      </c>
      <c r="HJ6">
        <v>72.89</v>
      </c>
      <c r="HK6">
        <v>36.25</v>
      </c>
      <c r="HL6" t="s">
        <v>326</v>
      </c>
      <c r="HM6">
        <v>68.44</v>
      </c>
    </row>
    <row r="7" spans="1:241" x14ac:dyDescent="0.3">
      <c r="A7" s="64" t="s">
        <v>395</v>
      </c>
      <c r="B7">
        <v>226.59</v>
      </c>
      <c r="C7">
        <v>198.69</v>
      </c>
      <c r="D7">
        <v>214.83</v>
      </c>
      <c r="E7">
        <v>242.88</v>
      </c>
      <c r="F7">
        <v>232.45</v>
      </c>
      <c r="G7">
        <v>147.72999999999999</v>
      </c>
      <c r="H7">
        <v>129.93</v>
      </c>
      <c r="I7">
        <v>148.68</v>
      </c>
      <c r="J7">
        <v>167.37</v>
      </c>
      <c r="K7">
        <v>161.18</v>
      </c>
      <c r="L7">
        <v>140.43</v>
      </c>
      <c r="M7">
        <v>124.91</v>
      </c>
      <c r="N7">
        <v>158.11000000000001</v>
      </c>
      <c r="O7">
        <v>197.66</v>
      </c>
      <c r="P7">
        <v>183.03</v>
      </c>
      <c r="Q7">
        <v>145.6</v>
      </c>
      <c r="R7">
        <v>126.05</v>
      </c>
      <c r="S7">
        <v>164.51</v>
      </c>
      <c r="T7">
        <v>204.59</v>
      </c>
      <c r="U7">
        <v>187.9</v>
      </c>
      <c r="V7">
        <v>144.32</v>
      </c>
      <c r="W7">
        <v>122.19</v>
      </c>
      <c r="X7">
        <v>133.31</v>
      </c>
      <c r="Y7">
        <v>193.43</v>
      </c>
      <c r="Z7">
        <v>153.63</v>
      </c>
      <c r="AA7">
        <v>125.6</v>
      </c>
      <c r="AB7">
        <v>109.74</v>
      </c>
      <c r="AC7">
        <v>113.75</v>
      </c>
      <c r="AD7">
        <v>145.49</v>
      </c>
      <c r="AE7">
        <v>134.6</v>
      </c>
      <c r="AF7">
        <v>89.69</v>
      </c>
      <c r="AG7">
        <v>79.95</v>
      </c>
      <c r="AH7">
        <v>67.64</v>
      </c>
      <c r="AI7">
        <v>100.71</v>
      </c>
      <c r="AJ7">
        <v>101.85</v>
      </c>
      <c r="AK7">
        <v>70.78</v>
      </c>
      <c r="AL7">
        <v>60.45</v>
      </c>
      <c r="AM7">
        <v>58.75</v>
      </c>
      <c r="AN7">
        <v>68.430000000000007</v>
      </c>
      <c r="AO7">
        <v>72.92</v>
      </c>
      <c r="AP7">
        <v>57.3</v>
      </c>
      <c r="AQ7">
        <v>51.08</v>
      </c>
      <c r="AR7">
        <v>46.09</v>
      </c>
      <c r="AS7">
        <v>54.26</v>
      </c>
      <c r="AT7">
        <v>67.180000000000007</v>
      </c>
      <c r="AU7">
        <v>58.39</v>
      </c>
      <c r="AV7">
        <v>54.39</v>
      </c>
      <c r="AW7">
        <v>55.93</v>
      </c>
      <c r="AX7">
        <v>65.44</v>
      </c>
      <c r="AY7">
        <v>66.63</v>
      </c>
      <c r="AZ7">
        <v>58.98</v>
      </c>
      <c r="BA7">
        <v>53.35</v>
      </c>
      <c r="BB7">
        <v>53.54</v>
      </c>
      <c r="BC7">
        <v>64.09</v>
      </c>
      <c r="BD7">
        <v>67.540000000000006</v>
      </c>
      <c r="BE7">
        <v>66.349999999999994</v>
      </c>
      <c r="BF7">
        <v>61.49</v>
      </c>
      <c r="BG7">
        <v>65.3</v>
      </c>
      <c r="BH7">
        <v>151.03</v>
      </c>
      <c r="BI7">
        <v>75.33</v>
      </c>
      <c r="BJ7">
        <v>59.96</v>
      </c>
      <c r="BK7">
        <v>57.66</v>
      </c>
      <c r="BL7">
        <v>61.86</v>
      </c>
      <c r="BM7">
        <v>65.260000000000005</v>
      </c>
      <c r="BN7">
        <v>64.569999999999993</v>
      </c>
      <c r="BO7">
        <v>54.76</v>
      </c>
      <c r="BP7">
        <v>53.6</v>
      </c>
      <c r="BQ7">
        <v>56.55</v>
      </c>
      <c r="BR7">
        <v>58.49</v>
      </c>
      <c r="BS7">
        <v>58.08</v>
      </c>
      <c r="BT7">
        <v>54</v>
      </c>
      <c r="BU7">
        <v>52.58</v>
      </c>
      <c r="BV7">
        <v>57.27</v>
      </c>
      <c r="BW7">
        <v>61.44</v>
      </c>
      <c r="BX7">
        <v>57.3</v>
      </c>
      <c r="BY7">
        <v>52.85</v>
      </c>
      <c r="BZ7">
        <v>48.48</v>
      </c>
      <c r="CA7">
        <v>52.75</v>
      </c>
      <c r="CB7">
        <v>56.15</v>
      </c>
      <c r="CC7">
        <v>57.23</v>
      </c>
      <c r="CD7">
        <v>54.22</v>
      </c>
      <c r="CE7">
        <v>48.14</v>
      </c>
      <c r="CF7">
        <v>50.31</v>
      </c>
      <c r="CG7">
        <v>45.92</v>
      </c>
      <c r="CH7">
        <v>60.11</v>
      </c>
      <c r="CI7">
        <v>58.77</v>
      </c>
      <c r="CJ7">
        <v>55.3</v>
      </c>
      <c r="CK7">
        <v>56.37</v>
      </c>
      <c r="CL7">
        <v>143.62</v>
      </c>
      <c r="CM7">
        <v>62.48</v>
      </c>
      <c r="CN7">
        <v>57.7</v>
      </c>
      <c r="CO7">
        <v>50.63</v>
      </c>
      <c r="CP7">
        <v>66.44</v>
      </c>
      <c r="CQ7">
        <v>107.8</v>
      </c>
      <c r="CR7">
        <v>94.31</v>
      </c>
      <c r="CS7">
        <v>53.18</v>
      </c>
      <c r="CT7">
        <v>30.74</v>
      </c>
      <c r="CU7">
        <v>51.49</v>
      </c>
      <c r="CV7">
        <v>49.02</v>
      </c>
      <c r="CW7">
        <v>57.44</v>
      </c>
      <c r="CX7">
        <v>53.86</v>
      </c>
      <c r="CY7">
        <v>47.36</v>
      </c>
      <c r="CZ7">
        <v>42.5</v>
      </c>
      <c r="DA7">
        <v>34.56</v>
      </c>
      <c r="DB7">
        <v>58.39</v>
      </c>
      <c r="DC7">
        <v>51.17</v>
      </c>
      <c r="DD7">
        <v>46.25</v>
      </c>
      <c r="DE7">
        <v>46.84</v>
      </c>
      <c r="DF7">
        <v>115.84</v>
      </c>
      <c r="DG7">
        <v>55.8</v>
      </c>
      <c r="DH7">
        <v>52.75</v>
      </c>
      <c r="DI7">
        <v>51.39</v>
      </c>
      <c r="DJ7">
        <v>51.5</v>
      </c>
      <c r="DK7">
        <v>103.19</v>
      </c>
      <c r="DL7">
        <v>56.85</v>
      </c>
      <c r="DM7">
        <v>50.29</v>
      </c>
      <c r="DN7">
        <v>49.5</v>
      </c>
      <c r="DO7">
        <v>49.1</v>
      </c>
      <c r="DP7">
        <v>51.66</v>
      </c>
      <c r="DQ7">
        <v>52.43</v>
      </c>
      <c r="DR7">
        <v>47.11</v>
      </c>
      <c r="DS7">
        <v>46.54</v>
      </c>
      <c r="DT7">
        <v>45.99</v>
      </c>
      <c r="DU7">
        <v>40.35</v>
      </c>
      <c r="DV7">
        <v>51.18</v>
      </c>
      <c r="DW7">
        <v>42.78</v>
      </c>
      <c r="DX7">
        <v>39.909999999999997</v>
      </c>
      <c r="DY7">
        <v>38.71</v>
      </c>
      <c r="DZ7">
        <v>27.15</v>
      </c>
      <c r="EA7">
        <v>47.7</v>
      </c>
      <c r="EB7">
        <v>42.1</v>
      </c>
      <c r="EC7">
        <v>42.09</v>
      </c>
      <c r="ED7">
        <v>30.9</v>
      </c>
      <c r="EE7">
        <v>19.600000000000001</v>
      </c>
      <c r="EF7">
        <v>48.26</v>
      </c>
      <c r="EG7">
        <v>44.98</v>
      </c>
      <c r="EH7">
        <v>44.2</v>
      </c>
      <c r="EI7">
        <v>43.5</v>
      </c>
      <c r="EJ7">
        <v>35.97</v>
      </c>
      <c r="EK7">
        <v>49.42</v>
      </c>
      <c r="EL7">
        <v>46.12</v>
      </c>
      <c r="EM7">
        <v>46.35</v>
      </c>
      <c r="EN7">
        <v>35.39</v>
      </c>
      <c r="EO7">
        <v>26.71</v>
      </c>
      <c r="EP7">
        <v>52.65</v>
      </c>
      <c r="EQ7">
        <v>47.82</v>
      </c>
      <c r="ER7">
        <v>46</v>
      </c>
      <c r="ES7">
        <v>34.22</v>
      </c>
      <c r="ET7">
        <v>28.16</v>
      </c>
      <c r="EU7">
        <v>55.37</v>
      </c>
      <c r="EV7">
        <v>46.08</v>
      </c>
      <c r="EW7">
        <v>43.44</v>
      </c>
      <c r="EX7">
        <v>25.89</v>
      </c>
      <c r="EY7">
        <v>13.56</v>
      </c>
      <c r="EZ7">
        <v>52.77</v>
      </c>
      <c r="FA7">
        <v>45.77</v>
      </c>
      <c r="FB7">
        <v>44.32</v>
      </c>
      <c r="FC7">
        <v>26.01</v>
      </c>
      <c r="FD7">
        <v>14.76</v>
      </c>
      <c r="FE7">
        <v>52.9</v>
      </c>
      <c r="FF7">
        <v>44.21</v>
      </c>
      <c r="FG7">
        <v>42.9</v>
      </c>
      <c r="FH7">
        <v>37.61</v>
      </c>
      <c r="FI7">
        <v>34.35</v>
      </c>
      <c r="FJ7">
        <v>54.2</v>
      </c>
      <c r="FK7">
        <v>51.89</v>
      </c>
      <c r="FL7">
        <v>49.76</v>
      </c>
      <c r="FM7">
        <v>48.69</v>
      </c>
      <c r="FN7">
        <v>57.65</v>
      </c>
      <c r="FO7">
        <v>59.28</v>
      </c>
      <c r="FP7">
        <v>52.8</v>
      </c>
      <c r="FQ7">
        <v>50.79</v>
      </c>
      <c r="FR7">
        <v>54</v>
      </c>
      <c r="FS7">
        <v>70.69</v>
      </c>
      <c r="FT7">
        <v>65.78</v>
      </c>
      <c r="FU7">
        <v>56.24</v>
      </c>
      <c r="FV7">
        <v>50.69</v>
      </c>
      <c r="FW7">
        <v>66.87</v>
      </c>
      <c r="FX7">
        <v>104.25</v>
      </c>
      <c r="FY7">
        <v>64.599999999999994</v>
      </c>
      <c r="FZ7">
        <v>45.47</v>
      </c>
      <c r="GA7">
        <v>36</v>
      </c>
      <c r="GB7">
        <v>57.01</v>
      </c>
      <c r="GC7">
        <v>89.99</v>
      </c>
      <c r="GD7">
        <v>62.76</v>
      </c>
      <c r="GE7">
        <v>50.06</v>
      </c>
      <c r="GF7">
        <v>39.89</v>
      </c>
      <c r="GG7">
        <v>49.28</v>
      </c>
      <c r="GH7">
        <v>65.349999999999994</v>
      </c>
      <c r="GI7">
        <v>57.29</v>
      </c>
      <c r="GJ7">
        <v>50.5</v>
      </c>
      <c r="GK7">
        <v>37.64</v>
      </c>
      <c r="GL7">
        <v>52.8</v>
      </c>
      <c r="GM7">
        <v>67.150000000000006</v>
      </c>
      <c r="GN7">
        <v>57.97</v>
      </c>
      <c r="GO7">
        <v>41.03</v>
      </c>
      <c r="GP7">
        <v>37.590000000000003</v>
      </c>
      <c r="GQ7">
        <v>39.24</v>
      </c>
      <c r="GR7">
        <v>52.56</v>
      </c>
      <c r="GS7">
        <v>44.03</v>
      </c>
      <c r="GT7">
        <v>50.63</v>
      </c>
      <c r="GU7">
        <v>48.5</v>
      </c>
      <c r="GV7">
        <v>40.21</v>
      </c>
      <c r="GW7">
        <v>49.41</v>
      </c>
      <c r="GX7">
        <v>51.63</v>
      </c>
      <c r="GY7">
        <v>59.1</v>
      </c>
      <c r="GZ7">
        <v>57.31</v>
      </c>
      <c r="HA7">
        <v>56.13</v>
      </c>
      <c r="HB7">
        <v>67.27</v>
      </c>
      <c r="HC7">
        <v>62</v>
      </c>
      <c r="HD7">
        <v>59.41</v>
      </c>
      <c r="HE7">
        <v>57.95</v>
      </c>
      <c r="HF7">
        <v>54.75</v>
      </c>
      <c r="HG7">
        <v>63.43</v>
      </c>
      <c r="HH7">
        <v>60.76</v>
      </c>
      <c r="HI7">
        <v>61.12</v>
      </c>
      <c r="HJ7">
        <v>59.3</v>
      </c>
      <c r="HK7">
        <v>58.06</v>
      </c>
      <c r="HL7">
        <v>72.36</v>
      </c>
      <c r="HM7">
        <v>68.67</v>
      </c>
    </row>
    <row r="8" spans="1:241" x14ac:dyDescent="0.3">
      <c r="A8" t="s">
        <v>396</v>
      </c>
    </row>
    <row r="9" spans="1:241" x14ac:dyDescent="0.3">
      <c r="A9" s="64" t="s">
        <v>392</v>
      </c>
      <c r="B9">
        <v>101.86</v>
      </c>
      <c r="C9">
        <v>102.76</v>
      </c>
      <c r="D9">
        <v>61.2</v>
      </c>
      <c r="E9">
        <v>5.96</v>
      </c>
      <c r="F9">
        <v>89.93</v>
      </c>
      <c r="G9">
        <v>94.13</v>
      </c>
      <c r="H9">
        <v>93.76</v>
      </c>
      <c r="I9">
        <v>56.69</v>
      </c>
      <c r="J9">
        <v>5.77</v>
      </c>
      <c r="K9">
        <v>81.39</v>
      </c>
      <c r="L9">
        <v>105.59</v>
      </c>
      <c r="M9">
        <v>99.81</v>
      </c>
      <c r="N9">
        <v>60.92</v>
      </c>
      <c r="O9">
        <v>5.89</v>
      </c>
      <c r="P9">
        <v>89.24</v>
      </c>
      <c r="Q9">
        <v>100.33</v>
      </c>
      <c r="R9">
        <v>93.08</v>
      </c>
      <c r="S9">
        <v>60.2</v>
      </c>
      <c r="T9">
        <v>6.05</v>
      </c>
      <c r="U9">
        <v>92.37</v>
      </c>
      <c r="V9">
        <v>92.93</v>
      </c>
      <c r="W9">
        <v>86.43</v>
      </c>
      <c r="X9">
        <v>42.97</v>
      </c>
      <c r="Y9">
        <v>14.26</v>
      </c>
      <c r="Z9">
        <v>85.51</v>
      </c>
      <c r="AA9">
        <v>87.61</v>
      </c>
      <c r="AB9">
        <v>80.81</v>
      </c>
      <c r="AC9">
        <v>41.1</v>
      </c>
      <c r="AD9">
        <v>13.03</v>
      </c>
      <c r="AE9">
        <v>76.849999999999994</v>
      </c>
      <c r="AF9">
        <v>83.32</v>
      </c>
      <c r="AG9">
        <v>77.39</v>
      </c>
      <c r="AH9">
        <v>41.29</v>
      </c>
      <c r="AI9">
        <v>12.93</v>
      </c>
      <c r="AJ9">
        <v>77.510000000000005</v>
      </c>
      <c r="AK9">
        <v>87.96</v>
      </c>
      <c r="AL9">
        <v>76.400000000000006</v>
      </c>
      <c r="AM9">
        <v>42.24</v>
      </c>
      <c r="AN9">
        <v>12.22</v>
      </c>
      <c r="AO9">
        <v>78.239999999999995</v>
      </c>
      <c r="AP9">
        <v>73.25</v>
      </c>
      <c r="AQ9">
        <v>68.39</v>
      </c>
      <c r="AR9">
        <v>39.01</v>
      </c>
      <c r="AS9">
        <v>13.24</v>
      </c>
      <c r="AT9">
        <v>74.510000000000005</v>
      </c>
      <c r="AU9">
        <v>75.489999999999995</v>
      </c>
      <c r="AV9">
        <v>71.569999999999993</v>
      </c>
      <c r="AW9">
        <v>42.47</v>
      </c>
      <c r="AX9">
        <v>15.06</v>
      </c>
      <c r="AY9">
        <v>72.209999999999994</v>
      </c>
      <c r="AZ9">
        <v>75.94</v>
      </c>
      <c r="BA9">
        <v>73.510000000000005</v>
      </c>
      <c r="BB9">
        <v>41.7</v>
      </c>
      <c r="BC9">
        <v>14.3</v>
      </c>
      <c r="BD9">
        <v>74.989999999999995</v>
      </c>
      <c r="BE9">
        <v>76.5</v>
      </c>
      <c r="BF9">
        <v>75.92</v>
      </c>
      <c r="BG9">
        <v>43.98</v>
      </c>
      <c r="BH9">
        <v>15.93</v>
      </c>
      <c r="BI9">
        <v>71.599999999999994</v>
      </c>
      <c r="BJ9">
        <v>78.03</v>
      </c>
      <c r="BK9">
        <v>75.180000000000007</v>
      </c>
      <c r="BL9">
        <v>47.34</v>
      </c>
      <c r="BM9">
        <v>18.559999999999999</v>
      </c>
      <c r="BN9">
        <v>74.95</v>
      </c>
      <c r="BO9">
        <v>76.709999999999994</v>
      </c>
      <c r="BP9">
        <v>76.55</v>
      </c>
      <c r="BQ9">
        <v>46.81</v>
      </c>
      <c r="BR9">
        <v>18.559999999999999</v>
      </c>
      <c r="BS9">
        <v>72.069999999999993</v>
      </c>
      <c r="BT9">
        <v>77.930000000000007</v>
      </c>
      <c r="BU9">
        <v>76.239999999999995</v>
      </c>
      <c r="BV9">
        <v>47.79</v>
      </c>
      <c r="BW9">
        <v>17.66</v>
      </c>
      <c r="BX9">
        <v>73.12</v>
      </c>
      <c r="BY9">
        <v>76.58</v>
      </c>
      <c r="BZ9">
        <v>73.92</v>
      </c>
      <c r="CA9">
        <v>44.23</v>
      </c>
      <c r="CB9">
        <v>17.260000000000002</v>
      </c>
      <c r="CC9">
        <v>74.06</v>
      </c>
      <c r="CD9">
        <v>74</v>
      </c>
      <c r="CE9">
        <v>73.14</v>
      </c>
      <c r="CF9">
        <v>42.83</v>
      </c>
      <c r="CG9">
        <v>13.62</v>
      </c>
      <c r="CH9">
        <v>73.11</v>
      </c>
      <c r="CI9">
        <v>72.97</v>
      </c>
      <c r="CJ9">
        <v>69.569999999999993</v>
      </c>
      <c r="CK9">
        <v>43.74</v>
      </c>
      <c r="CL9">
        <v>13.53</v>
      </c>
      <c r="CM9">
        <v>70.45</v>
      </c>
      <c r="CN9">
        <v>72.69</v>
      </c>
      <c r="CO9">
        <v>70.900000000000006</v>
      </c>
      <c r="CP9">
        <v>44.49</v>
      </c>
      <c r="CQ9">
        <v>13.42</v>
      </c>
      <c r="CR9">
        <v>69.33</v>
      </c>
      <c r="CS9">
        <v>74.290000000000006</v>
      </c>
      <c r="CT9">
        <v>72.52</v>
      </c>
      <c r="CU9">
        <v>46.42</v>
      </c>
      <c r="CV9">
        <v>14.75</v>
      </c>
      <c r="CW9">
        <v>70.900000000000006</v>
      </c>
      <c r="CX9">
        <v>74.260000000000005</v>
      </c>
      <c r="CY9">
        <v>72.94</v>
      </c>
      <c r="CZ9">
        <v>39.409999999999997</v>
      </c>
      <c r="DA9">
        <v>13.42</v>
      </c>
      <c r="DB9">
        <v>64.489999999999995</v>
      </c>
      <c r="DC9">
        <v>74.33</v>
      </c>
      <c r="DD9">
        <v>71.64</v>
      </c>
      <c r="DE9">
        <v>35.61</v>
      </c>
      <c r="DF9">
        <v>12.64</v>
      </c>
      <c r="DG9">
        <v>61.99</v>
      </c>
      <c r="DH9">
        <v>75.75</v>
      </c>
      <c r="DI9">
        <v>70.7</v>
      </c>
      <c r="DJ9">
        <v>38.770000000000003</v>
      </c>
      <c r="DK9">
        <v>13.16</v>
      </c>
      <c r="DL9">
        <v>64.400000000000006</v>
      </c>
      <c r="DM9">
        <v>76.349999999999994</v>
      </c>
      <c r="DN9">
        <v>70.67</v>
      </c>
      <c r="DO9">
        <v>37.07</v>
      </c>
      <c r="DP9">
        <v>12.58</v>
      </c>
      <c r="DQ9">
        <v>64.540000000000006</v>
      </c>
      <c r="DR9">
        <v>73.91</v>
      </c>
      <c r="DS9">
        <v>66.97</v>
      </c>
      <c r="DT9">
        <v>39.520000000000003</v>
      </c>
      <c r="DU9">
        <v>5.1100000000000003</v>
      </c>
      <c r="DV9">
        <v>63.14</v>
      </c>
      <c r="DW9">
        <v>71.81</v>
      </c>
      <c r="DX9">
        <v>68.680000000000007</v>
      </c>
      <c r="DY9">
        <v>38.200000000000003</v>
      </c>
      <c r="DZ9">
        <v>4.13</v>
      </c>
      <c r="EA9">
        <v>62.44</v>
      </c>
      <c r="EB9">
        <v>69.569999999999993</v>
      </c>
      <c r="EC9">
        <v>67.3</v>
      </c>
      <c r="ED9">
        <v>34.04</v>
      </c>
      <c r="EE9">
        <v>1.86</v>
      </c>
      <c r="EF9">
        <v>63.99</v>
      </c>
      <c r="EG9">
        <v>76.489999999999995</v>
      </c>
      <c r="EH9">
        <v>72.62</v>
      </c>
      <c r="EI9">
        <v>40.54</v>
      </c>
      <c r="EJ9">
        <v>4.3099999999999996</v>
      </c>
      <c r="EK9">
        <v>67.97</v>
      </c>
      <c r="EL9">
        <v>67.14</v>
      </c>
      <c r="EM9">
        <v>62.88</v>
      </c>
      <c r="EN9">
        <v>30.44</v>
      </c>
      <c r="EO9">
        <v>1.9</v>
      </c>
      <c r="EP9">
        <v>59.93</v>
      </c>
      <c r="EQ9">
        <v>62.67</v>
      </c>
      <c r="ER9">
        <v>60.54</v>
      </c>
      <c r="ES9">
        <v>28.83</v>
      </c>
      <c r="ET9">
        <v>0.55000000000000004</v>
      </c>
      <c r="EU9">
        <v>55.55</v>
      </c>
      <c r="EV9">
        <v>57.32</v>
      </c>
      <c r="EW9">
        <v>54.66</v>
      </c>
      <c r="EX9">
        <v>25.41</v>
      </c>
      <c r="EY9">
        <v>0.06</v>
      </c>
      <c r="EZ9">
        <v>51.99</v>
      </c>
      <c r="FA9">
        <v>57.63</v>
      </c>
      <c r="FB9">
        <v>54.05</v>
      </c>
      <c r="FC9">
        <v>25.88</v>
      </c>
      <c r="FD9">
        <v>0.13</v>
      </c>
      <c r="FE9">
        <v>52.18</v>
      </c>
      <c r="FF9">
        <v>57.9</v>
      </c>
      <c r="FG9">
        <v>58.09</v>
      </c>
      <c r="FH9">
        <v>20.51</v>
      </c>
      <c r="FI9" t="s">
        <v>326</v>
      </c>
      <c r="FJ9">
        <v>53.67</v>
      </c>
      <c r="FK9">
        <v>65.930000000000007</v>
      </c>
      <c r="FL9">
        <v>63.71</v>
      </c>
      <c r="FM9">
        <v>23.61</v>
      </c>
      <c r="FN9" t="s">
        <v>326</v>
      </c>
      <c r="FO9">
        <v>60.45</v>
      </c>
      <c r="FP9">
        <v>66.290000000000006</v>
      </c>
      <c r="FQ9">
        <v>66.67</v>
      </c>
      <c r="FR9">
        <v>23.66</v>
      </c>
      <c r="FS9" t="s">
        <v>326</v>
      </c>
      <c r="FT9">
        <v>61.22</v>
      </c>
      <c r="FU9">
        <v>58.04</v>
      </c>
      <c r="FV9">
        <v>56.62</v>
      </c>
      <c r="FW9">
        <v>23.23</v>
      </c>
      <c r="FX9" t="s">
        <v>326</v>
      </c>
      <c r="FY9">
        <v>53.82</v>
      </c>
      <c r="FZ9">
        <v>71.08</v>
      </c>
      <c r="GA9">
        <v>73.260000000000005</v>
      </c>
      <c r="GB9">
        <v>34.04</v>
      </c>
      <c r="GC9" t="s">
        <v>326</v>
      </c>
      <c r="GD9">
        <v>38.51</v>
      </c>
      <c r="GE9">
        <v>74.03</v>
      </c>
      <c r="GF9">
        <v>74.88</v>
      </c>
      <c r="GG9">
        <v>35.119999999999997</v>
      </c>
      <c r="GH9" t="s">
        <v>326</v>
      </c>
      <c r="GI9">
        <v>42.62</v>
      </c>
      <c r="GJ9">
        <v>71.73</v>
      </c>
      <c r="GK9">
        <v>72.94</v>
      </c>
      <c r="GL9">
        <v>35.19</v>
      </c>
      <c r="GM9" t="s">
        <v>326</v>
      </c>
      <c r="GN9">
        <v>42.56</v>
      </c>
      <c r="GO9">
        <v>72.27</v>
      </c>
      <c r="GP9">
        <v>73.709999999999994</v>
      </c>
      <c r="GQ9">
        <v>34.35</v>
      </c>
      <c r="GR9">
        <v>0.05</v>
      </c>
      <c r="GS9">
        <v>42.94</v>
      </c>
      <c r="GT9">
        <v>82.96</v>
      </c>
      <c r="GU9">
        <v>85.54</v>
      </c>
      <c r="GV9">
        <v>42.44</v>
      </c>
      <c r="GW9" t="s">
        <v>326</v>
      </c>
      <c r="GX9">
        <v>54.74</v>
      </c>
      <c r="GY9">
        <v>88.75</v>
      </c>
      <c r="GZ9">
        <v>91.2</v>
      </c>
      <c r="HA9">
        <v>43.71</v>
      </c>
      <c r="HB9" t="s">
        <v>326</v>
      </c>
      <c r="HC9">
        <v>59.55</v>
      </c>
      <c r="HD9">
        <v>86.54</v>
      </c>
      <c r="HE9">
        <v>90.29</v>
      </c>
      <c r="HF9">
        <v>42.24</v>
      </c>
      <c r="HG9" t="s">
        <v>326</v>
      </c>
      <c r="HH9">
        <v>60.35</v>
      </c>
      <c r="HI9">
        <v>91.28</v>
      </c>
      <c r="HJ9">
        <v>96.06</v>
      </c>
      <c r="HK9">
        <v>45.36</v>
      </c>
      <c r="HL9" t="s">
        <v>326</v>
      </c>
      <c r="HM9">
        <v>63.51</v>
      </c>
    </row>
    <row r="10" spans="1:241" x14ac:dyDescent="0.3">
      <c r="A10" s="64" t="s">
        <v>393</v>
      </c>
      <c r="B10">
        <v>82.11</v>
      </c>
      <c r="C10">
        <v>82</v>
      </c>
      <c r="D10">
        <v>63.77</v>
      </c>
      <c r="E10">
        <v>8.32</v>
      </c>
      <c r="F10">
        <v>82.21</v>
      </c>
      <c r="G10">
        <v>76.53</v>
      </c>
      <c r="H10">
        <v>75.790000000000006</v>
      </c>
      <c r="I10">
        <v>60.51</v>
      </c>
      <c r="J10">
        <v>8.32</v>
      </c>
      <c r="K10">
        <v>76.430000000000007</v>
      </c>
      <c r="L10">
        <v>83.36</v>
      </c>
      <c r="M10">
        <v>78.67</v>
      </c>
      <c r="N10">
        <v>57.2</v>
      </c>
      <c r="O10">
        <v>6.18</v>
      </c>
      <c r="P10">
        <v>82.53</v>
      </c>
      <c r="Q10">
        <v>77.36</v>
      </c>
      <c r="R10">
        <v>71.900000000000006</v>
      </c>
      <c r="S10">
        <v>64.69</v>
      </c>
      <c r="T10">
        <v>6.27</v>
      </c>
      <c r="U10">
        <v>83.07</v>
      </c>
      <c r="V10">
        <v>80.53</v>
      </c>
      <c r="W10">
        <v>72.22</v>
      </c>
      <c r="X10">
        <v>44.17</v>
      </c>
      <c r="Y10">
        <v>20.79</v>
      </c>
      <c r="Z10">
        <v>78.540000000000006</v>
      </c>
      <c r="AA10">
        <v>79.150000000000006</v>
      </c>
      <c r="AB10">
        <v>71.239999999999995</v>
      </c>
      <c r="AC10">
        <v>43.98</v>
      </c>
      <c r="AD10">
        <v>19.579999999999998</v>
      </c>
      <c r="AE10">
        <v>76.67</v>
      </c>
      <c r="AF10">
        <v>77.14</v>
      </c>
      <c r="AG10">
        <v>69.41</v>
      </c>
      <c r="AH10">
        <v>41.38</v>
      </c>
      <c r="AI10">
        <v>16.22</v>
      </c>
      <c r="AJ10">
        <v>75.22</v>
      </c>
      <c r="AK10">
        <v>82.49</v>
      </c>
      <c r="AL10">
        <v>70.25</v>
      </c>
      <c r="AM10">
        <v>44.07</v>
      </c>
      <c r="AN10">
        <v>18.34</v>
      </c>
      <c r="AO10">
        <v>79.400000000000006</v>
      </c>
      <c r="AP10">
        <v>66.209999999999994</v>
      </c>
      <c r="AQ10">
        <v>60.12</v>
      </c>
      <c r="AR10">
        <v>44.99</v>
      </c>
      <c r="AS10">
        <v>29.71</v>
      </c>
      <c r="AT10">
        <v>72.97</v>
      </c>
      <c r="AU10">
        <v>66.06</v>
      </c>
      <c r="AV10">
        <v>62.15</v>
      </c>
      <c r="AW10">
        <v>52.73</v>
      </c>
      <c r="AX10">
        <v>42.59</v>
      </c>
      <c r="AY10">
        <v>70</v>
      </c>
      <c r="AZ10">
        <v>63.03</v>
      </c>
      <c r="BA10">
        <v>59.49</v>
      </c>
      <c r="BB10">
        <v>45.57</v>
      </c>
      <c r="BC10">
        <v>28.35</v>
      </c>
      <c r="BD10">
        <v>72.540000000000006</v>
      </c>
      <c r="BE10">
        <v>64.349999999999994</v>
      </c>
      <c r="BF10">
        <v>62.51</v>
      </c>
      <c r="BG10">
        <v>55.57</v>
      </c>
      <c r="BH10">
        <v>50.83</v>
      </c>
      <c r="BI10">
        <v>65.33</v>
      </c>
      <c r="BJ10">
        <v>66.83</v>
      </c>
      <c r="BK10">
        <v>64.959999999999994</v>
      </c>
      <c r="BL10">
        <v>58.84</v>
      </c>
      <c r="BM10">
        <v>50.42</v>
      </c>
      <c r="BN10">
        <v>68.25</v>
      </c>
      <c r="BO10">
        <v>62.95</v>
      </c>
      <c r="BP10">
        <v>61.55</v>
      </c>
      <c r="BQ10">
        <v>53.87</v>
      </c>
      <c r="BR10">
        <v>44.57</v>
      </c>
      <c r="BS10">
        <v>64.28</v>
      </c>
      <c r="BT10">
        <v>63.14</v>
      </c>
      <c r="BU10">
        <v>60.92</v>
      </c>
      <c r="BV10">
        <v>53.87</v>
      </c>
      <c r="BW10">
        <v>44.37</v>
      </c>
      <c r="BX10">
        <v>65.040000000000006</v>
      </c>
      <c r="BY10">
        <v>64.62</v>
      </c>
      <c r="BZ10">
        <v>60.34</v>
      </c>
      <c r="CA10">
        <v>49.81</v>
      </c>
      <c r="CB10">
        <v>24.12</v>
      </c>
      <c r="CC10">
        <v>69.959999999999994</v>
      </c>
      <c r="CD10">
        <v>62.95</v>
      </c>
      <c r="CE10">
        <v>58.15</v>
      </c>
      <c r="CF10">
        <v>40.49</v>
      </c>
      <c r="CG10">
        <v>14.86</v>
      </c>
      <c r="CH10">
        <v>70.38</v>
      </c>
      <c r="CI10">
        <v>63.7</v>
      </c>
      <c r="CJ10">
        <v>58.97</v>
      </c>
      <c r="CK10">
        <v>45.82</v>
      </c>
      <c r="CL10">
        <v>23.79</v>
      </c>
      <c r="CM10">
        <v>69.59</v>
      </c>
      <c r="CN10">
        <v>59.98</v>
      </c>
      <c r="CO10">
        <v>57.74</v>
      </c>
      <c r="CP10">
        <v>47.95</v>
      </c>
      <c r="CQ10">
        <v>31.74</v>
      </c>
      <c r="CR10">
        <v>62.86</v>
      </c>
      <c r="CS10">
        <v>59.95</v>
      </c>
      <c r="CT10">
        <v>58.12</v>
      </c>
      <c r="CU10">
        <v>50.09</v>
      </c>
      <c r="CV10">
        <v>35.520000000000003</v>
      </c>
      <c r="CW10">
        <v>62.58</v>
      </c>
      <c r="CX10">
        <v>57.9</v>
      </c>
      <c r="CY10">
        <v>56.73</v>
      </c>
      <c r="CZ10">
        <v>42.64</v>
      </c>
      <c r="DA10">
        <v>30.51</v>
      </c>
      <c r="DB10">
        <v>58.17</v>
      </c>
      <c r="DC10">
        <v>58.6</v>
      </c>
      <c r="DD10">
        <v>56.25</v>
      </c>
      <c r="DE10">
        <v>42.43</v>
      </c>
      <c r="DF10">
        <v>31.38</v>
      </c>
      <c r="DG10">
        <v>58.59</v>
      </c>
      <c r="DH10">
        <v>59.85</v>
      </c>
      <c r="DI10">
        <v>54.94</v>
      </c>
      <c r="DJ10">
        <v>43.22</v>
      </c>
      <c r="DK10">
        <v>30.2</v>
      </c>
      <c r="DL10">
        <v>58.63</v>
      </c>
      <c r="DM10">
        <v>58.75</v>
      </c>
      <c r="DN10">
        <v>54.12</v>
      </c>
      <c r="DO10">
        <v>41.51</v>
      </c>
      <c r="DP10">
        <v>24.32</v>
      </c>
      <c r="DQ10">
        <v>56.72</v>
      </c>
      <c r="DR10">
        <v>56.41</v>
      </c>
      <c r="DS10">
        <v>50.99</v>
      </c>
      <c r="DT10">
        <v>39.68</v>
      </c>
      <c r="DU10">
        <v>4.51</v>
      </c>
      <c r="DV10">
        <v>50.72</v>
      </c>
      <c r="DW10">
        <v>54.75</v>
      </c>
      <c r="DX10">
        <v>52.16</v>
      </c>
      <c r="DY10">
        <v>36.619999999999997</v>
      </c>
      <c r="DZ10">
        <v>3.68</v>
      </c>
      <c r="EA10">
        <v>52.01</v>
      </c>
      <c r="EB10">
        <v>53.12</v>
      </c>
      <c r="EC10">
        <v>51.23</v>
      </c>
      <c r="ED10">
        <v>29.76</v>
      </c>
      <c r="EE10">
        <v>1.63</v>
      </c>
      <c r="EF10">
        <v>51.04</v>
      </c>
      <c r="EG10">
        <v>58.64</v>
      </c>
      <c r="EH10">
        <v>55.49</v>
      </c>
      <c r="EI10">
        <v>37.21</v>
      </c>
      <c r="EJ10">
        <v>3.7</v>
      </c>
      <c r="EK10">
        <v>55.58</v>
      </c>
      <c r="EL10">
        <v>51.34</v>
      </c>
      <c r="EM10">
        <v>46.95</v>
      </c>
      <c r="EN10">
        <v>25.41</v>
      </c>
      <c r="EO10">
        <v>1.91</v>
      </c>
      <c r="EP10">
        <v>49.24</v>
      </c>
      <c r="EQ10">
        <v>48.03</v>
      </c>
      <c r="ER10">
        <v>44.54</v>
      </c>
      <c r="ES10">
        <v>21.65</v>
      </c>
      <c r="ET10">
        <v>0.55000000000000004</v>
      </c>
      <c r="EU10">
        <v>45.66</v>
      </c>
      <c r="EV10">
        <v>43.63</v>
      </c>
      <c r="EW10">
        <v>37.1</v>
      </c>
      <c r="EX10">
        <v>17.690000000000001</v>
      </c>
      <c r="EY10">
        <v>0.06</v>
      </c>
      <c r="EZ10">
        <v>42.41</v>
      </c>
      <c r="FA10">
        <v>43.67</v>
      </c>
      <c r="FB10">
        <v>38.26</v>
      </c>
      <c r="FC10">
        <v>18.95</v>
      </c>
      <c r="FD10">
        <v>0.13</v>
      </c>
      <c r="FE10">
        <v>42.63</v>
      </c>
      <c r="FF10">
        <v>43.87</v>
      </c>
      <c r="FG10">
        <v>43.47</v>
      </c>
      <c r="FH10">
        <v>10.69</v>
      </c>
      <c r="FI10" t="s">
        <v>326</v>
      </c>
      <c r="FJ10">
        <v>42.53</v>
      </c>
      <c r="FK10">
        <v>50.09</v>
      </c>
      <c r="FL10">
        <v>49.83</v>
      </c>
      <c r="FM10">
        <v>17.23</v>
      </c>
      <c r="FN10" t="s">
        <v>326</v>
      </c>
      <c r="FO10">
        <v>47.9</v>
      </c>
      <c r="FP10">
        <v>50.83</v>
      </c>
      <c r="FQ10">
        <v>51.83</v>
      </c>
      <c r="FR10">
        <v>18.82</v>
      </c>
      <c r="FS10" t="s">
        <v>326</v>
      </c>
      <c r="FT10">
        <v>49.41</v>
      </c>
      <c r="FU10">
        <v>44.94</v>
      </c>
      <c r="FV10">
        <v>44.42</v>
      </c>
      <c r="FW10">
        <v>18.75</v>
      </c>
      <c r="FX10" t="s">
        <v>326</v>
      </c>
      <c r="FY10">
        <v>42.25</v>
      </c>
      <c r="FZ10">
        <v>55.71</v>
      </c>
      <c r="GA10">
        <v>56.63</v>
      </c>
      <c r="GB10">
        <v>26.83</v>
      </c>
      <c r="GC10" t="s">
        <v>326</v>
      </c>
      <c r="GD10">
        <v>36.4</v>
      </c>
      <c r="GE10">
        <v>57.15</v>
      </c>
      <c r="GF10">
        <v>57.96</v>
      </c>
      <c r="GG10">
        <v>27.55</v>
      </c>
      <c r="GH10" t="s">
        <v>326</v>
      </c>
      <c r="GI10">
        <v>36.340000000000003</v>
      </c>
      <c r="GJ10">
        <v>55.48</v>
      </c>
      <c r="GK10">
        <v>56.47</v>
      </c>
      <c r="GL10">
        <v>27.58</v>
      </c>
      <c r="GM10" t="s">
        <v>326</v>
      </c>
      <c r="GN10">
        <v>35.49</v>
      </c>
      <c r="GO10">
        <v>56.2</v>
      </c>
      <c r="GP10">
        <v>57.47</v>
      </c>
      <c r="GQ10">
        <v>26.82</v>
      </c>
      <c r="GR10">
        <v>0.05</v>
      </c>
      <c r="GS10">
        <v>36.14</v>
      </c>
      <c r="GT10">
        <v>65.06</v>
      </c>
      <c r="GU10">
        <v>66.569999999999993</v>
      </c>
      <c r="GV10">
        <v>33.06</v>
      </c>
      <c r="GW10" t="s">
        <v>326</v>
      </c>
      <c r="GX10">
        <v>48.01</v>
      </c>
      <c r="GY10">
        <v>69.12</v>
      </c>
      <c r="GZ10">
        <v>70.459999999999994</v>
      </c>
      <c r="HA10">
        <v>34.549999999999997</v>
      </c>
      <c r="HB10" t="s">
        <v>326</v>
      </c>
      <c r="HC10">
        <v>54.2</v>
      </c>
      <c r="HD10">
        <v>68.11</v>
      </c>
      <c r="HE10">
        <v>69.599999999999994</v>
      </c>
      <c r="HF10">
        <v>34.049999999999997</v>
      </c>
      <c r="HG10" t="s">
        <v>326</v>
      </c>
      <c r="HH10">
        <v>56.34</v>
      </c>
      <c r="HI10">
        <v>72.58</v>
      </c>
      <c r="HJ10">
        <v>74.22</v>
      </c>
      <c r="HK10">
        <v>36.6</v>
      </c>
      <c r="HL10" t="s">
        <v>326</v>
      </c>
      <c r="HM10">
        <v>61.1</v>
      </c>
    </row>
    <row r="11" spans="1:241" x14ac:dyDescent="0.3">
      <c r="A11" s="64" t="s">
        <v>394</v>
      </c>
      <c r="B11">
        <v>78.209999999999994</v>
      </c>
      <c r="C11">
        <v>79.239999999999995</v>
      </c>
      <c r="D11">
        <v>63.02</v>
      </c>
      <c r="E11">
        <v>8.8699999999999992</v>
      </c>
      <c r="F11">
        <v>74.239999999999995</v>
      </c>
      <c r="G11">
        <v>74.53</v>
      </c>
      <c r="H11">
        <v>73.56</v>
      </c>
      <c r="I11">
        <v>61.72</v>
      </c>
      <c r="J11">
        <v>9.2200000000000006</v>
      </c>
      <c r="K11">
        <v>73.3</v>
      </c>
      <c r="L11">
        <v>80.290000000000006</v>
      </c>
      <c r="M11">
        <v>75.91</v>
      </c>
      <c r="N11">
        <v>55.21</v>
      </c>
      <c r="O11">
        <v>6.25</v>
      </c>
      <c r="P11">
        <v>77.099999999999994</v>
      </c>
      <c r="Q11">
        <v>75.180000000000007</v>
      </c>
      <c r="R11">
        <v>69.739999999999995</v>
      </c>
      <c r="S11">
        <v>60.94</v>
      </c>
      <c r="T11">
        <v>6.3</v>
      </c>
      <c r="U11">
        <v>79.52</v>
      </c>
      <c r="V11">
        <v>77.78</v>
      </c>
      <c r="W11">
        <v>69.709999999999994</v>
      </c>
      <c r="X11">
        <v>42.74</v>
      </c>
      <c r="Y11">
        <v>18.649999999999999</v>
      </c>
      <c r="Z11">
        <v>74.38</v>
      </c>
      <c r="AA11">
        <v>77.62</v>
      </c>
      <c r="AB11">
        <v>69.599999999999994</v>
      </c>
      <c r="AC11">
        <v>43.42</v>
      </c>
      <c r="AD11">
        <v>18.39</v>
      </c>
      <c r="AE11">
        <v>75.400000000000006</v>
      </c>
      <c r="AF11">
        <v>75.73</v>
      </c>
      <c r="AG11">
        <v>67.790000000000006</v>
      </c>
      <c r="AH11">
        <v>40.97</v>
      </c>
      <c r="AI11">
        <v>16.510000000000002</v>
      </c>
      <c r="AJ11">
        <v>74.400000000000006</v>
      </c>
      <c r="AK11">
        <v>78.48</v>
      </c>
      <c r="AL11">
        <v>66.599999999999994</v>
      </c>
      <c r="AM11">
        <v>43.39</v>
      </c>
      <c r="AN11">
        <v>19.21</v>
      </c>
      <c r="AO11">
        <v>77.2</v>
      </c>
      <c r="AP11">
        <v>63.14</v>
      </c>
      <c r="AQ11">
        <v>57.16</v>
      </c>
      <c r="AR11">
        <v>44.87</v>
      </c>
      <c r="AS11">
        <v>31.51</v>
      </c>
      <c r="AT11">
        <v>70.150000000000006</v>
      </c>
      <c r="AU11">
        <v>62.16</v>
      </c>
      <c r="AV11">
        <v>58.67</v>
      </c>
      <c r="AW11">
        <v>53.07</v>
      </c>
      <c r="AX11">
        <v>46.03</v>
      </c>
      <c r="AY11">
        <v>67.959999999999994</v>
      </c>
      <c r="AZ11">
        <v>59.33</v>
      </c>
      <c r="BA11">
        <v>55.55</v>
      </c>
      <c r="BB11">
        <v>45.41</v>
      </c>
      <c r="BC11">
        <v>30.36</v>
      </c>
      <c r="BD11">
        <v>71.45</v>
      </c>
      <c r="BE11">
        <v>59.94</v>
      </c>
      <c r="BF11">
        <v>57.94</v>
      </c>
      <c r="BG11">
        <v>56</v>
      </c>
      <c r="BH11">
        <v>55.05</v>
      </c>
      <c r="BI11">
        <v>62.5</v>
      </c>
      <c r="BJ11">
        <v>62.53</v>
      </c>
      <c r="BK11">
        <v>60.46</v>
      </c>
      <c r="BL11">
        <v>58.82</v>
      </c>
      <c r="BM11">
        <v>54.23</v>
      </c>
      <c r="BN11">
        <v>65.39</v>
      </c>
      <c r="BO11">
        <v>58.15</v>
      </c>
      <c r="BP11">
        <v>56.48</v>
      </c>
      <c r="BQ11">
        <v>53.35</v>
      </c>
      <c r="BR11">
        <v>47.97</v>
      </c>
      <c r="BS11">
        <v>61.61</v>
      </c>
      <c r="BT11">
        <v>58.64</v>
      </c>
      <c r="BU11">
        <v>55.95</v>
      </c>
      <c r="BV11">
        <v>53.41</v>
      </c>
      <c r="BW11">
        <v>47.9</v>
      </c>
      <c r="BX11">
        <v>62.96</v>
      </c>
      <c r="BY11">
        <v>61.38</v>
      </c>
      <c r="BZ11">
        <v>56.17</v>
      </c>
      <c r="CA11">
        <v>49.88</v>
      </c>
      <c r="CB11">
        <v>25.43</v>
      </c>
      <c r="CC11">
        <v>69.37</v>
      </c>
      <c r="CD11">
        <v>60.37</v>
      </c>
      <c r="CE11">
        <v>54.32</v>
      </c>
      <c r="CF11">
        <v>39.78</v>
      </c>
      <c r="CG11">
        <v>15.52</v>
      </c>
      <c r="CH11">
        <v>70.739999999999995</v>
      </c>
      <c r="CI11">
        <v>61.63</v>
      </c>
      <c r="CJ11">
        <v>56.12</v>
      </c>
      <c r="CK11">
        <v>46</v>
      </c>
      <c r="CL11">
        <v>25.63</v>
      </c>
      <c r="CM11">
        <v>70.3</v>
      </c>
      <c r="CN11">
        <v>57.01</v>
      </c>
      <c r="CO11">
        <v>54.38</v>
      </c>
      <c r="CP11">
        <v>48</v>
      </c>
      <c r="CQ11">
        <v>34.51</v>
      </c>
      <c r="CR11">
        <v>62.05</v>
      </c>
      <c r="CS11">
        <v>56.87</v>
      </c>
      <c r="CT11">
        <v>54.7</v>
      </c>
      <c r="CU11">
        <v>50.21</v>
      </c>
      <c r="CV11">
        <v>38.729999999999997</v>
      </c>
      <c r="CW11">
        <v>61.54</v>
      </c>
      <c r="CX11">
        <v>54.9</v>
      </c>
      <c r="CY11">
        <v>53.45</v>
      </c>
      <c r="CZ11">
        <v>43.29</v>
      </c>
      <c r="DA11">
        <v>34.01</v>
      </c>
      <c r="DB11">
        <v>58.34</v>
      </c>
      <c r="DC11">
        <v>55.87</v>
      </c>
      <c r="DD11">
        <v>53.33</v>
      </c>
      <c r="DE11">
        <v>43.36</v>
      </c>
      <c r="DF11">
        <v>35.96</v>
      </c>
      <c r="DG11">
        <v>59.38</v>
      </c>
      <c r="DH11">
        <v>57.16</v>
      </c>
      <c r="DI11">
        <v>52</v>
      </c>
      <c r="DJ11">
        <v>44.24</v>
      </c>
      <c r="DK11">
        <v>36.06</v>
      </c>
      <c r="DL11">
        <v>58.82</v>
      </c>
      <c r="DM11">
        <v>55.69</v>
      </c>
      <c r="DN11">
        <v>51.04</v>
      </c>
      <c r="DO11">
        <v>42.21</v>
      </c>
      <c r="DP11">
        <v>31.03</v>
      </c>
      <c r="DQ11">
        <v>56.34</v>
      </c>
      <c r="DR11">
        <v>53.16</v>
      </c>
      <c r="DS11">
        <v>47.73</v>
      </c>
      <c r="DT11">
        <v>39.590000000000003</v>
      </c>
      <c r="DU11">
        <v>4.66</v>
      </c>
      <c r="DV11">
        <v>49.26</v>
      </c>
      <c r="DW11">
        <v>51.49</v>
      </c>
      <c r="DX11">
        <v>48.76</v>
      </c>
      <c r="DY11">
        <v>36.22</v>
      </c>
      <c r="DZ11">
        <v>3.81</v>
      </c>
      <c r="EA11">
        <v>51.06</v>
      </c>
      <c r="EB11">
        <v>50.23</v>
      </c>
      <c r="EC11">
        <v>48.02</v>
      </c>
      <c r="ED11">
        <v>28.92</v>
      </c>
      <c r="EE11">
        <v>1.69</v>
      </c>
      <c r="EF11">
        <v>49.84</v>
      </c>
      <c r="EG11">
        <v>55.51</v>
      </c>
      <c r="EH11">
        <v>52.08</v>
      </c>
      <c r="EI11">
        <v>36.71</v>
      </c>
      <c r="EJ11">
        <v>3.82</v>
      </c>
      <c r="EK11">
        <v>54.69</v>
      </c>
      <c r="EL11">
        <v>48.81</v>
      </c>
      <c r="EM11">
        <v>44.44</v>
      </c>
      <c r="EN11">
        <v>24.39</v>
      </c>
      <c r="EO11">
        <v>2.04</v>
      </c>
      <c r="EP11">
        <v>48.18</v>
      </c>
      <c r="EQ11">
        <v>45.55</v>
      </c>
      <c r="ER11">
        <v>41.96</v>
      </c>
      <c r="ES11">
        <v>20.55</v>
      </c>
      <c r="ET11">
        <v>0.59</v>
      </c>
      <c r="EU11">
        <v>44.73</v>
      </c>
      <c r="EV11">
        <v>41.45</v>
      </c>
      <c r="EW11">
        <v>34.99</v>
      </c>
      <c r="EX11">
        <v>16.82</v>
      </c>
      <c r="EY11">
        <v>0.06</v>
      </c>
      <c r="EZ11">
        <v>41.6</v>
      </c>
      <c r="FA11">
        <v>41.55</v>
      </c>
      <c r="FB11">
        <v>36.15</v>
      </c>
      <c r="FC11">
        <v>18.03</v>
      </c>
      <c r="FD11">
        <v>0.14000000000000001</v>
      </c>
      <c r="FE11">
        <v>41.88</v>
      </c>
      <c r="FF11">
        <v>41.37</v>
      </c>
      <c r="FG11">
        <v>40.619999999999997</v>
      </c>
      <c r="FH11">
        <v>10.06</v>
      </c>
      <c r="FI11" t="s">
        <v>326</v>
      </c>
      <c r="FJ11">
        <v>41.23</v>
      </c>
      <c r="FK11">
        <v>47.23</v>
      </c>
      <c r="FL11">
        <v>46.55</v>
      </c>
      <c r="FM11">
        <v>16.190000000000001</v>
      </c>
      <c r="FN11" t="s">
        <v>326</v>
      </c>
      <c r="FO11">
        <v>46.29</v>
      </c>
      <c r="FP11">
        <v>47.8</v>
      </c>
      <c r="FQ11">
        <v>48.32</v>
      </c>
      <c r="FR11">
        <v>17.71</v>
      </c>
      <c r="FS11" t="s">
        <v>326</v>
      </c>
      <c r="FT11">
        <v>47.85</v>
      </c>
      <c r="FU11">
        <v>42.35</v>
      </c>
      <c r="FV11">
        <v>41.57</v>
      </c>
      <c r="FW11">
        <v>17.739999999999998</v>
      </c>
      <c r="FX11" t="s">
        <v>326</v>
      </c>
      <c r="FY11">
        <v>40.98</v>
      </c>
      <c r="FZ11">
        <v>52.89</v>
      </c>
      <c r="GA11">
        <v>52.71</v>
      </c>
      <c r="GB11">
        <v>25.18</v>
      </c>
      <c r="GC11" t="s">
        <v>326</v>
      </c>
      <c r="GD11">
        <v>36.58</v>
      </c>
      <c r="GE11">
        <v>54.22</v>
      </c>
      <c r="GF11">
        <v>54.01</v>
      </c>
      <c r="GG11">
        <v>25.8</v>
      </c>
      <c r="GH11" t="s">
        <v>326</v>
      </c>
      <c r="GI11">
        <v>35.74</v>
      </c>
      <c r="GJ11">
        <v>52.52</v>
      </c>
      <c r="GK11">
        <v>52.59</v>
      </c>
      <c r="GL11">
        <v>25.83</v>
      </c>
      <c r="GM11" t="s">
        <v>326</v>
      </c>
      <c r="GN11">
        <v>34.74</v>
      </c>
      <c r="GO11">
        <v>53.49</v>
      </c>
      <c r="GP11">
        <v>53.66</v>
      </c>
      <c r="GQ11">
        <v>25.11</v>
      </c>
      <c r="GR11">
        <v>0.05</v>
      </c>
      <c r="GS11">
        <v>35.51</v>
      </c>
      <c r="GT11">
        <v>61.8</v>
      </c>
      <c r="GU11">
        <v>62.01</v>
      </c>
      <c r="GV11">
        <v>30.76</v>
      </c>
      <c r="GW11" t="s">
        <v>326</v>
      </c>
      <c r="GX11">
        <v>47.85</v>
      </c>
      <c r="GY11">
        <v>65.709999999999994</v>
      </c>
      <c r="GZ11">
        <v>65.62</v>
      </c>
      <c r="HA11">
        <v>32.36</v>
      </c>
      <c r="HB11" t="s">
        <v>326</v>
      </c>
      <c r="HC11">
        <v>54.44</v>
      </c>
      <c r="HD11">
        <v>64.760000000000005</v>
      </c>
      <c r="HE11">
        <v>64.64</v>
      </c>
      <c r="HF11">
        <v>31.98</v>
      </c>
      <c r="HG11" t="s">
        <v>326</v>
      </c>
      <c r="HH11">
        <v>56.77</v>
      </c>
      <c r="HI11">
        <v>69.2</v>
      </c>
      <c r="HJ11">
        <v>69.14</v>
      </c>
      <c r="HK11">
        <v>34.43</v>
      </c>
      <c r="HL11" t="s">
        <v>326</v>
      </c>
      <c r="HM11">
        <v>62.15</v>
      </c>
    </row>
    <row r="12" spans="1:241" x14ac:dyDescent="0.3">
      <c r="A12" s="64" t="s">
        <v>395</v>
      </c>
      <c r="B12">
        <v>210.24</v>
      </c>
      <c r="C12">
        <v>172.11</v>
      </c>
      <c r="D12">
        <v>210.89</v>
      </c>
      <c r="E12">
        <v>240.6</v>
      </c>
      <c r="F12">
        <v>227.82</v>
      </c>
      <c r="G12">
        <v>147.18</v>
      </c>
      <c r="H12">
        <v>129.81</v>
      </c>
      <c r="I12">
        <v>148.18</v>
      </c>
      <c r="J12">
        <v>166.28</v>
      </c>
      <c r="K12">
        <v>157.49</v>
      </c>
      <c r="L12">
        <v>139.02000000000001</v>
      </c>
      <c r="M12">
        <v>124.73</v>
      </c>
      <c r="N12">
        <v>164.99</v>
      </c>
      <c r="O12">
        <v>199.74</v>
      </c>
      <c r="P12">
        <v>187.25</v>
      </c>
      <c r="Q12">
        <v>136</v>
      </c>
      <c r="R12">
        <v>123.64</v>
      </c>
      <c r="S12">
        <v>164.22</v>
      </c>
      <c r="T12">
        <v>200.62</v>
      </c>
      <c r="U12">
        <v>185.83</v>
      </c>
      <c r="V12">
        <v>152.44</v>
      </c>
      <c r="W12">
        <v>133.94999999999999</v>
      </c>
      <c r="X12">
        <v>137.63</v>
      </c>
      <c r="Y12">
        <v>195.79</v>
      </c>
      <c r="Z12">
        <v>158.6</v>
      </c>
      <c r="AA12">
        <v>129.96</v>
      </c>
      <c r="AB12">
        <v>116.55</v>
      </c>
      <c r="AC12">
        <v>124.4</v>
      </c>
      <c r="AD12">
        <v>146.09</v>
      </c>
      <c r="AE12">
        <v>137.9</v>
      </c>
      <c r="AF12">
        <v>106.1</v>
      </c>
      <c r="AG12">
        <v>80.81</v>
      </c>
      <c r="AH12">
        <v>79.17</v>
      </c>
      <c r="AI12">
        <v>121.42</v>
      </c>
      <c r="AJ12">
        <v>114.71</v>
      </c>
      <c r="AK12">
        <v>87.37</v>
      </c>
      <c r="AL12">
        <v>75.19</v>
      </c>
      <c r="AM12">
        <v>73.709999999999994</v>
      </c>
      <c r="AN12">
        <v>80.23</v>
      </c>
      <c r="AO12">
        <v>91.2</v>
      </c>
      <c r="AP12">
        <v>57.05</v>
      </c>
      <c r="AQ12">
        <v>50.01</v>
      </c>
      <c r="AR12">
        <v>46.07</v>
      </c>
      <c r="AS12">
        <v>66.78</v>
      </c>
      <c r="AT12">
        <v>67.38</v>
      </c>
      <c r="AU12">
        <v>55.92</v>
      </c>
      <c r="AV12">
        <v>51.97</v>
      </c>
      <c r="AW12">
        <v>52.98</v>
      </c>
      <c r="AX12">
        <v>61.28</v>
      </c>
      <c r="AY12">
        <v>61.15</v>
      </c>
      <c r="AZ12">
        <v>45.79</v>
      </c>
      <c r="BA12">
        <v>44.46</v>
      </c>
      <c r="BB12">
        <v>41.45</v>
      </c>
      <c r="BC12">
        <v>45.5</v>
      </c>
      <c r="BD12">
        <v>50.66</v>
      </c>
      <c r="BE12">
        <v>53.13</v>
      </c>
      <c r="BF12">
        <v>50.38</v>
      </c>
      <c r="BG12">
        <v>54.78</v>
      </c>
      <c r="BH12">
        <v>59.28</v>
      </c>
      <c r="BI12">
        <v>57.4</v>
      </c>
      <c r="BJ12">
        <v>54.93</v>
      </c>
      <c r="BK12">
        <v>47.8</v>
      </c>
      <c r="BL12">
        <v>54.66</v>
      </c>
      <c r="BM12">
        <v>57.22</v>
      </c>
      <c r="BN12">
        <v>59.09</v>
      </c>
      <c r="BO12">
        <v>47.3</v>
      </c>
      <c r="BP12">
        <v>35.11</v>
      </c>
      <c r="BQ12">
        <v>47.47</v>
      </c>
      <c r="BR12">
        <v>48.81</v>
      </c>
      <c r="BS12">
        <v>54.98</v>
      </c>
      <c r="BT12">
        <v>48.44</v>
      </c>
      <c r="BU12">
        <v>34.590000000000003</v>
      </c>
      <c r="BV12">
        <v>48.87</v>
      </c>
      <c r="BW12">
        <v>51.65</v>
      </c>
      <c r="BX12">
        <v>54.95</v>
      </c>
      <c r="BY12">
        <v>49.46</v>
      </c>
      <c r="BZ12">
        <v>31.66</v>
      </c>
      <c r="CA12">
        <v>42.92</v>
      </c>
      <c r="CB12">
        <v>32.04</v>
      </c>
      <c r="CC12">
        <v>58.93</v>
      </c>
      <c r="CD12">
        <v>50.89</v>
      </c>
      <c r="CE12">
        <v>41.13</v>
      </c>
      <c r="CF12">
        <v>34.28</v>
      </c>
      <c r="CG12">
        <v>29.61</v>
      </c>
      <c r="CH12">
        <v>58.65</v>
      </c>
      <c r="CI12">
        <v>55.28</v>
      </c>
      <c r="CJ12">
        <v>48.98</v>
      </c>
      <c r="CK12">
        <v>45.54</v>
      </c>
      <c r="CL12">
        <v>148.30000000000001</v>
      </c>
      <c r="CM12">
        <v>65.38</v>
      </c>
      <c r="CN12">
        <v>51.37</v>
      </c>
      <c r="CO12">
        <v>45.04</v>
      </c>
      <c r="CP12">
        <v>71.17</v>
      </c>
      <c r="CQ12">
        <v>107.67</v>
      </c>
      <c r="CR12">
        <v>130.80000000000001</v>
      </c>
      <c r="CS12">
        <v>45.23</v>
      </c>
      <c r="CT12">
        <v>31.17</v>
      </c>
      <c r="CU12">
        <v>42.46</v>
      </c>
      <c r="CV12">
        <v>42.28</v>
      </c>
      <c r="CW12">
        <v>52.45</v>
      </c>
      <c r="CX12">
        <v>37.51</v>
      </c>
      <c r="CY12">
        <v>34.15</v>
      </c>
      <c r="CZ12">
        <v>36.15</v>
      </c>
      <c r="DA12">
        <v>35.950000000000003</v>
      </c>
      <c r="DB12">
        <v>44.27</v>
      </c>
      <c r="DC12">
        <v>39.83</v>
      </c>
      <c r="DD12">
        <v>38.18</v>
      </c>
      <c r="DE12">
        <v>37.1</v>
      </c>
      <c r="DF12">
        <v>36.9</v>
      </c>
      <c r="DG12">
        <v>45.44</v>
      </c>
      <c r="DH12">
        <v>40.14</v>
      </c>
      <c r="DI12">
        <v>39.119999999999997</v>
      </c>
      <c r="DJ12">
        <v>38.17</v>
      </c>
      <c r="DK12">
        <v>40.49</v>
      </c>
      <c r="DL12">
        <v>44.47</v>
      </c>
      <c r="DM12">
        <v>38.909999999999997</v>
      </c>
      <c r="DN12">
        <v>37.729999999999997</v>
      </c>
      <c r="DO12">
        <v>36.97</v>
      </c>
      <c r="DP12">
        <v>37.770000000000003</v>
      </c>
      <c r="DQ12">
        <v>42.31</v>
      </c>
      <c r="DR12">
        <v>35.32</v>
      </c>
      <c r="DS12">
        <v>34.92</v>
      </c>
      <c r="DT12">
        <v>34.76</v>
      </c>
      <c r="DU12">
        <v>27.11</v>
      </c>
      <c r="DV12">
        <v>37.409999999999997</v>
      </c>
      <c r="DW12">
        <v>35.1</v>
      </c>
      <c r="DX12">
        <v>33.86</v>
      </c>
      <c r="DY12">
        <v>32.32</v>
      </c>
      <c r="DZ12">
        <v>30.35</v>
      </c>
      <c r="EA12">
        <v>38.15</v>
      </c>
      <c r="EB12">
        <v>33.1</v>
      </c>
      <c r="EC12">
        <v>32.409999999999997</v>
      </c>
      <c r="ED12">
        <v>24.72</v>
      </c>
      <c r="EE12">
        <v>24.69</v>
      </c>
      <c r="EF12">
        <v>35.92</v>
      </c>
      <c r="EG12">
        <v>33.07</v>
      </c>
      <c r="EH12">
        <v>32.22</v>
      </c>
      <c r="EI12">
        <v>35.4</v>
      </c>
      <c r="EJ12">
        <v>41.28</v>
      </c>
      <c r="EK12">
        <v>42.17</v>
      </c>
      <c r="EL12">
        <v>24.81</v>
      </c>
      <c r="EM12">
        <v>24.21</v>
      </c>
      <c r="EN12">
        <v>34.11</v>
      </c>
      <c r="EO12">
        <v>50.56</v>
      </c>
      <c r="EP12">
        <v>45.4</v>
      </c>
      <c r="EQ12">
        <v>23.97</v>
      </c>
      <c r="ER12">
        <v>23.38</v>
      </c>
      <c r="ES12">
        <v>31.87</v>
      </c>
      <c r="ET12">
        <v>42.1</v>
      </c>
      <c r="EU12">
        <v>35.270000000000003</v>
      </c>
      <c r="EV12">
        <v>12.39</v>
      </c>
      <c r="EW12">
        <v>12.19</v>
      </c>
      <c r="EX12">
        <v>23.77</v>
      </c>
      <c r="EY12">
        <v>34.85</v>
      </c>
      <c r="EZ12">
        <v>31.27</v>
      </c>
      <c r="FA12">
        <v>11.19</v>
      </c>
      <c r="FB12">
        <v>11.05</v>
      </c>
      <c r="FC12">
        <v>26.67</v>
      </c>
      <c r="FD12">
        <v>50.31</v>
      </c>
      <c r="FE12">
        <v>42.92</v>
      </c>
      <c r="FF12">
        <v>9.1999999999999993</v>
      </c>
      <c r="FG12">
        <v>9.17</v>
      </c>
      <c r="FH12">
        <v>25.53</v>
      </c>
      <c r="FI12">
        <v>43.06</v>
      </c>
      <c r="FJ12">
        <v>27.1</v>
      </c>
      <c r="FK12">
        <v>11.25</v>
      </c>
      <c r="FL12">
        <v>10.91</v>
      </c>
      <c r="FM12">
        <v>22.24</v>
      </c>
      <c r="FN12">
        <v>51.49</v>
      </c>
      <c r="FO12">
        <v>32.619999999999997</v>
      </c>
      <c r="FP12">
        <v>17.59</v>
      </c>
      <c r="FQ12">
        <v>17.600000000000001</v>
      </c>
      <c r="FR12">
        <v>37.82</v>
      </c>
      <c r="FS12">
        <v>57.66</v>
      </c>
      <c r="FT12">
        <v>54.03</v>
      </c>
      <c r="FU12">
        <v>24.95</v>
      </c>
      <c r="FV12">
        <v>24.91</v>
      </c>
      <c r="FW12">
        <v>52.39</v>
      </c>
      <c r="FX12">
        <v>98.43</v>
      </c>
      <c r="FY12">
        <v>51.35</v>
      </c>
      <c r="FZ12">
        <v>45.77</v>
      </c>
      <c r="GA12">
        <v>43.37</v>
      </c>
      <c r="GB12">
        <v>56.64</v>
      </c>
      <c r="GC12">
        <v>100.38</v>
      </c>
      <c r="GD12">
        <v>58.54</v>
      </c>
      <c r="GE12">
        <v>50.05</v>
      </c>
      <c r="GF12">
        <v>44.79</v>
      </c>
      <c r="GG12">
        <v>49.12</v>
      </c>
      <c r="GH12">
        <v>66.64</v>
      </c>
      <c r="GI12">
        <v>58.23</v>
      </c>
      <c r="GJ12">
        <v>51.81</v>
      </c>
      <c r="GK12">
        <v>43.29</v>
      </c>
      <c r="GL12">
        <v>54.27</v>
      </c>
      <c r="GM12">
        <v>68.03</v>
      </c>
      <c r="GN12">
        <v>58.91</v>
      </c>
      <c r="GO12">
        <v>46.27</v>
      </c>
      <c r="GP12">
        <v>41.62</v>
      </c>
      <c r="GQ12">
        <v>42.47</v>
      </c>
      <c r="GR12">
        <v>56.65</v>
      </c>
      <c r="GS12">
        <v>49.96</v>
      </c>
      <c r="GT12">
        <v>48.07</v>
      </c>
      <c r="GU12">
        <v>44.07</v>
      </c>
      <c r="GV12">
        <v>39.869999999999997</v>
      </c>
      <c r="GW12">
        <v>53.99</v>
      </c>
      <c r="GX12">
        <v>47.65</v>
      </c>
      <c r="GY12">
        <v>56.08</v>
      </c>
      <c r="GZ12">
        <v>53.73</v>
      </c>
      <c r="HA12">
        <v>55.12</v>
      </c>
      <c r="HB12">
        <v>64.88</v>
      </c>
      <c r="HC12">
        <v>56.66</v>
      </c>
      <c r="HD12">
        <v>56.9</v>
      </c>
      <c r="HE12">
        <v>54.51</v>
      </c>
      <c r="HF12">
        <v>54.78</v>
      </c>
      <c r="HG12">
        <v>64.36</v>
      </c>
      <c r="HH12">
        <v>57.37</v>
      </c>
      <c r="HI12">
        <v>60.45</v>
      </c>
      <c r="HJ12">
        <v>58.38</v>
      </c>
      <c r="HK12">
        <v>57.92</v>
      </c>
      <c r="HL12">
        <v>66.91</v>
      </c>
      <c r="HM12">
        <v>61.63</v>
      </c>
    </row>
    <row r="13" spans="1:241" x14ac:dyDescent="0.3">
      <c r="A13" s="66" t="s">
        <v>397</v>
      </c>
    </row>
    <row r="14" spans="1:241" x14ac:dyDescent="0.3">
      <c r="A14" s="64" t="s">
        <v>392</v>
      </c>
      <c r="B14">
        <v>100.31</v>
      </c>
      <c r="C14">
        <v>100.28</v>
      </c>
      <c r="D14">
        <v>60.51</v>
      </c>
      <c r="E14">
        <v>5.99</v>
      </c>
      <c r="F14">
        <v>88.55</v>
      </c>
      <c r="G14">
        <v>90.4</v>
      </c>
      <c r="H14">
        <v>90.25</v>
      </c>
      <c r="I14">
        <v>55.63</v>
      </c>
      <c r="J14">
        <v>5.84</v>
      </c>
      <c r="K14">
        <v>78.08</v>
      </c>
      <c r="L14">
        <v>98.47</v>
      </c>
      <c r="M14">
        <v>94.29</v>
      </c>
      <c r="N14">
        <v>58.09</v>
      </c>
      <c r="O14">
        <v>5.96</v>
      </c>
      <c r="P14">
        <v>81.64</v>
      </c>
      <c r="Q14">
        <v>95.81</v>
      </c>
      <c r="R14">
        <v>94.11</v>
      </c>
      <c r="S14">
        <v>59.06</v>
      </c>
      <c r="T14">
        <v>6.06</v>
      </c>
      <c r="U14">
        <v>83.61</v>
      </c>
      <c r="V14">
        <v>90.62</v>
      </c>
      <c r="W14">
        <v>87.05</v>
      </c>
      <c r="X14">
        <v>44.05</v>
      </c>
      <c r="Y14">
        <v>13.8</v>
      </c>
      <c r="Z14">
        <v>82.96</v>
      </c>
      <c r="AA14">
        <v>86.26</v>
      </c>
      <c r="AB14">
        <v>82.29</v>
      </c>
      <c r="AC14">
        <v>40.67</v>
      </c>
      <c r="AD14">
        <v>12.67</v>
      </c>
      <c r="AE14">
        <v>76.650000000000006</v>
      </c>
      <c r="AF14">
        <v>83.57</v>
      </c>
      <c r="AG14">
        <v>78.45</v>
      </c>
      <c r="AH14">
        <v>40.94</v>
      </c>
      <c r="AI14">
        <v>12.97</v>
      </c>
      <c r="AJ14">
        <v>77.180000000000007</v>
      </c>
      <c r="AK14">
        <v>85.16</v>
      </c>
      <c r="AL14">
        <v>76.67</v>
      </c>
      <c r="AM14">
        <v>42.5</v>
      </c>
      <c r="AN14">
        <v>15.19</v>
      </c>
      <c r="AO14">
        <v>76.680000000000007</v>
      </c>
      <c r="AP14">
        <v>73.47</v>
      </c>
      <c r="AQ14">
        <v>68.930000000000007</v>
      </c>
      <c r="AR14">
        <v>39.270000000000003</v>
      </c>
      <c r="AS14">
        <v>12.99</v>
      </c>
      <c r="AT14">
        <v>73.83</v>
      </c>
      <c r="AU14">
        <v>76.760000000000005</v>
      </c>
      <c r="AV14">
        <v>71.59</v>
      </c>
      <c r="AW14">
        <v>42.45</v>
      </c>
      <c r="AX14">
        <v>14.79</v>
      </c>
      <c r="AY14">
        <v>71.89</v>
      </c>
      <c r="AZ14">
        <v>76.09</v>
      </c>
      <c r="BA14">
        <v>75.11</v>
      </c>
      <c r="BB14">
        <v>43.26</v>
      </c>
      <c r="BC14">
        <v>14.71</v>
      </c>
      <c r="BD14">
        <v>73.78</v>
      </c>
      <c r="BE14">
        <v>77.260000000000005</v>
      </c>
      <c r="BF14">
        <v>72.97</v>
      </c>
      <c r="BG14">
        <v>42.14</v>
      </c>
      <c r="BH14">
        <v>15.23</v>
      </c>
      <c r="BI14">
        <v>79.95</v>
      </c>
      <c r="BJ14">
        <v>75.95</v>
      </c>
      <c r="BK14">
        <v>74.09</v>
      </c>
      <c r="BL14">
        <v>44.87</v>
      </c>
      <c r="BM14">
        <v>17.28</v>
      </c>
      <c r="BN14">
        <v>80.41</v>
      </c>
      <c r="BO14">
        <v>73.150000000000006</v>
      </c>
      <c r="BP14">
        <v>72.349999999999994</v>
      </c>
      <c r="BQ14">
        <v>42.16</v>
      </c>
      <c r="BR14">
        <v>15.72</v>
      </c>
      <c r="BS14">
        <v>77.209999999999994</v>
      </c>
      <c r="BT14">
        <v>73.599999999999994</v>
      </c>
      <c r="BU14">
        <v>72.22</v>
      </c>
      <c r="BV14">
        <v>43.71</v>
      </c>
      <c r="BW14">
        <v>16.52</v>
      </c>
      <c r="BX14">
        <v>76.83</v>
      </c>
      <c r="BY14">
        <v>75.739999999999995</v>
      </c>
      <c r="BZ14">
        <v>73.42</v>
      </c>
      <c r="CA14">
        <v>44.05</v>
      </c>
      <c r="CB14">
        <v>16.84</v>
      </c>
      <c r="CC14">
        <v>76.150000000000006</v>
      </c>
      <c r="CD14">
        <v>73.88</v>
      </c>
      <c r="CE14">
        <v>69.069999999999993</v>
      </c>
      <c r="CF14">
        <v>40.33</v>
      </c>
      <c r="CG14">
        <v>13.77</v>
      </c>
      <c r="CH14">
        <v>75.23</v>
      </c>
      <c r="CI14">
        <v>70.92</v>
      </c>
      <c r="CJ14">
        <v>64.95</v>
      </c>
      <c r="CK14">
        <v>38.36</v>
      </c>
      <c r="CL14">
        <v>13.9</v>
      </c>
      <c r="CM14">
        <v>73.400000000000006</v>
      </c>
      <c r="CN14">
        <v>71.33</v>
      </c>
      <c r="CO14">
        <v>60.23</v>
      </c>
      <c r="CP14">
        <v>34.619999999999997</v>
      </c>
      <c r="CQ14">
        <v>12.77</v>
      </c>
      <c r="CR14">
        <v>72.45</v>
      </c>
      <c r="CS14">
        <v>73.73</v>
      </c>
      <c r="CT14">
        <v>61.72</v>
      </c>
      <c r="CU14">
        <v>35.89</v>
      </c>
      <c r="CV14">
        <v>13.83</v>
      </c>
      <c r="CW14">
        <v>72.95</v>
      </c>
      <c r="CX14">
        <v>70.349999999999994</v>
      </c>
      <c r="CY14">
        <v>57.09</v>
      </c>
      <c r="CZ14">
        <v>29.44</v>
      </c>
      <c r="DA14">
        <v>9.6999999999999993</v>
      </c>
      <c r="DB14">
        <v>67.5</v>
      </c>
      <c r="DC14">
        <v>76.83</v>
      </c>
      <c r="DD14">
        <v>66.05</v>
      </c>
      <c r="DE14">
        <v>32.159999999999997</v>
      </c>
      <c r="DF14">
        <v>10.62</v>
      </c>
      <c r="DG14">
        <v>68.930000000000007</v>
      </c>
      <c r="DH14">
        <v>78.08</v>
      </c>
      <c r="DI14">
        <v>72.099999999999994</v>
      </c>
      <c r="DJ14">
        <v>34.159999999999997</v>
      </c>
      <c r="DK14">
        <v>11.34</v>
      </c>
      <c r="DL14">
        <v>67.16</v>
      </c>
      <c r="DM14">
        <v>68.040000000000006</v>
      </c>
      <c r="DN14">
        <v>55.62</v>
      </c>
      <c r="DO14">
        <v>28.69</v>
      </c>
      <c r="DP14">
        <v>9.14</v>
      </c>
      <c r="DQ14">
        <v>66.599999999999994</v>
      </c>
      <c r="DR14">
        <v>70.02</v>
      </c>
      <c r="DS14">
        <v>63</v>
      </c>
      <c r="DT14">
        <v>32.729999999999997</v>
      </c>
      <c r="DU14">
        <v>0.03</v>
      </c>
      <c r="DV14">
        <v>62.04</v>
      </c>
      <c r="DW14">
        <v>69.55</v>
      </c>
      <c r="DX14">
        <v>67.040000000000006</v>
      </c>
      <c r="DY14">
        <v>32.69</v>
      </c>
      <c r="DZ14">
        <v>0.34</v>
      </c>
      <c r="EA14">
        <v>61.53</v>
      </c>
      <c r="EB14">
        <v>66.5</v>
      </c>
      <c r="EC14">
        <v>64.61</v>
      </c>
      <c r="ED14">
        <v>30.99</v>
      </c>
      <c r="EE14">
        <v>0.5</v>
      </c>
      <c r="EF14">
        <v>61.23</v>
      </c>
      <c r="EG14">
        <v>74.900000000000006</v>
      </c>
      <c r="EH14">
        <v>72.290000000000006</v>
      </c>
      <c r="EI14">
        <v>36.04</v>
      </c>
      <c r="EJ14">
        <v>1.78</v>
      </c>
      <c r="EK14">
        <v>65.72</v>
      </c>
      <c r="EL14">
        <v>70.61</v>
      </c>
      <c r="EM14">
        <v>67.14</v>
      </c>
      <c r="EN14">
        <v>32.9</v>
      </c>
      <c r="EO14">
        <v>0.48</v>
      </c>
      <c r="EP14">
        <v>61.02</v>
      </c>
      <c r="EQ14">
        <v>67.53</v>
      </c>
      <c r="ER14">
        <v>66.430000000000007</v>
      </c>
      <c r="ES14">
        <v>32.049999999999997</v>
      </c>
      <c r="ET14">
        <v>0.14000000000000001</v>
      </c>
      <c r="EU14">
        <v>58.96</v>
      </c>
      <c r="EV14">
        <v>61.21</v>
      </c>
      <c r="EW14">
        <v>59.48</v>
      </c>
      <c r="EX14">
        <v>28.79</v>
      </c>
      <c r="EY14">
        <v>0.01</v>
      </c>
      <c r="EZ14">
        <v>53.85</v>
      </c>
      <c r="FA14">
        <v>59.52</v>
      </c>
      <c r="FB14">
        <v>57.36</v>
      </c>
      <c r="FC14">
        <v>27.76</v>
      </c>
      <c r="FD14" t="s">
        <v>326</v>
      </c>
      <c r="FE14">
        <v>53.09</v>
      </c>
      <c r="FF14">
        <v>63.34</v>
      </c>
      <c r="FG14">
        <v>63.64</v>
      </c>
      <c r="FH14">
        <v>28.46</v>
      </c>
      <c r="FI14" t="s">
        <v>326</v>
      </c>
      <c r="FJ14">
        <v>57.58</v>
      </c>
      <c r="FK14">
        <v>72.33</v>
      </c>
      <c r="FL14">
        <v>70.959999999999994</v>
      </c>
      <c r="FM14">
        <v>33.1</v>
      </c>
      <c r="FN14" t="s">
        <v>326</v>
      </c>
      <c r="FO14">
        <v>65.91</v>
      </c>
      <c r="FP14">
        <v>68.260000000000005</v>
      </c>
      <c r="FQ14">
        <v>67.94</v>
      </c>
      <c r="FR14">
        <v>31.38</v>
      </c>
      <c r="FS14" t="s">
        <v>326</v>
      </c>
      <c r="FT14">
        <v>62.95</v>
      </c>
      <c r="FU14">
        <v>61.9</v>
      </c>
      <c r="FV14">
        <v>61.41</v>
      </c>
      <c r="FW14">
        <v>28.89</v>
      </c>
      <c r="FX14" t="s">
        <v>326</v>
      </c>
      <c r="FY14">
        <v>58</v>
      </c>
      <c r="FZ14">
        <v>73.17</v>
      </c>
      <c r="GA14">
        <v>74.73</v>
      </c>
      <c r="GB14">
        <v>34.14</v>
      </c>
      <c r="GC14" t="s">
        <v>326</v>
      </c>
      <c r="GD14">
        <v>39.630000000000003</v>
      </c>
      <c r="GE14">
        <v>72.52</v>
      </c>
      <c r="GF14">
        <v>75.78</v>
      </c>
      <c r="GG14">
        <v>34.25</v>
      </c>
      <c r="GH14" t="s">
        <v>326</v>
      </c>
      <c r="GI14">
        <v>39.85</v>
      </c>
      <c r="GJ14">
        <v>74.260000000000005</v>
      </c>
      <c r="GK14">
        <v>75.77</v>
      </c>
      <c r="GL14">
        <v>36.369999999999997</v>
      </c>
      <c r="GM14">
        <v>0.12</v>
      </c>
      <c r="GN14">
        <v>42.1</v>
      </c>
      <c r="GO14">
        <v>74.25</v>
      </c>
      <c r="GP14">
        <v>75.290000000000006</v>
      </c>
      <c r="GQ14">
        <v>35.61</v>
      </c>
      <c r="GR14">
        <v>0.16</v>
      </c>
      <c r="GS14">
        <v>43.21</v>
      </c>
      <c r="GT14">
        <v>83.69</v>
      </c>
      <c r="GU14">
        <v>85.82</v>
      </c>
      <c r="GV14">
        <v>42.69</v>
      </c>
      <c r="GW14" t="s">
        <v>326</v>
      </c>
      <c r="GX14">
        <v>55.92</v>
      </c>
      <c r="GY14">
        <v>90.13</v>
      </c>
      <c r="GZ14">
        <v>91.28</v>
      </c>
      <c r="HA14">
        <v>44.27</v>
      </c>
      <c r="HB14" t="s">
        <v>326</v>
      </c>
      <c r="HC14">
        <v>60.2</v>
      </c>
      <c r="HD14">
        <v>86.36</v>
      </c>
      <c r="HE14">
        <v>89.35</v>
      </c>
      <c r="HF14">
        <v>42.66</v>
      </c>
      <c r="HG14" t="s">
        <v>326</v>
      </c>
      <c r="HH14">
        <v>59.88</v>
      </c>
      <c r="HI14">
        <v>92.03</v>
      </c>
      <c r="HJ14">
        <v>94.3</v>
      </c>
      <c r="HK14">
        <v>44.39</v>
      </c>
      <c r="HL14" t="s">
        <v>326</v>
      </c>
      <c r="HM14">
        <v>63.66</v>
      </c>
    </row>
    <row r="15" spans="1:241" x14ac:dyDescent="0.3">
      <c r="A15" s="64" t="s">
        <v>393</v>
      </c>
      <c r="B15">
        <v>80.55</v>
      </c>
      <c r="C15">
        <v>80.02</v>
      </c>
      <c r="D15">
        <v>62.86</v>
      </c>
      <c r="E15">
        <v>8.48</v>
      </c>
      <c r="F15">
        <v>80.86</v>
      </c>
      <c r="G15">
        <v>72.349999999999994</v>
      </c>
      <c r="H15">
        <v>72.02</v>
      </c>
      <c r="I15">
        <v>59.55</v>
      </c>
      <c r="J15">
        <v>6.86</v>
      </c>
      <c r="K15">
        <v>72.400000000000006</v>
      </c>
      <c r="L15">
        <v>76.53</v>
      </c>
      <c r="M15">
        <v>72.78</v>
      </c>
      <c r="N15">
        <v>62.75</v>
      </c>
      <c r="O15">
        <v>6.12</v>
      </c>
      <c r="P15">
        <v>73.62</v>
      </c>
      <c r="Q15">
        <v>73.33</v>
      </c>
      <c r="R15">
        <v>71.790000000000006</v>
      </c>
      <c r="S15">
        <v>64.2</v>
      </c>
      <c r="T15">
        <v>6.33</v>
      </c>
      <c r="U15">
        <v>74.77</v>
      </c>
      <c r="V15">
        <v>77.38</v>
      </c>
      <c r="W15">
        <v>72.55</v>
      </c>
      <c r="X15">
        <v>45.02</v>
      </c>
      <c r="Y15">
        <v>19.96</v>
      </c>
      <c r="Z15">
        <v>75.819999999999993</v>
      </c>
      <c r="AA15">
        <v>77.28</v>
      </c>
      <c r="AB15">
        <v>72.239999999999995</v>
      </c>
      <c r="AC15">
        <v>42.32</v>
      </c>
      <c r="AD15">
        <v>17.989999999999998</v>
      </c>
      <c r="AE15">
        <v>76.02</v>
      </c>
      <c r="AF15">
        <v>74.83</v>
      </c>
      <c r="AG15">
        <v>69.02</v>
      </c>
      <c r="AH15">
        <v>40.69</v>
      </c>
      <c r="AI15">
        <v>16.2</v>
      </c>
      <c r="AJ15">
        <v>73.73</v>
      </c>
      <c r="AK15">
        <v>80.06</v>
      </c>
      <c r="AL15">
        <v>70.11</v>
      </c>
      <c r="AM15">
        <v>46.72</v>
      </c>
      <c r="AN15">
        <v>17.899999999999999</v>
      </c>
      <c r="AO15">
        <v>77.400000000000006</v>
      </c>
      <c r="AP15">
        <v>65.02</v>
      </c>
      <c r="AQ15">
        <v>59.46</v>
      </c>
      <c r="AR15">
        <v>43.59</v>
      </c>
      <c r="AS15">
        <v>28.03</v>
      </c>
      <c r="AT15">
        <v>70.42</v>
      </c>
      <c r="AU15">
        <v>66.540000000000006</v>
      </c>
      <c r="AV15">
        <v>61.68</v>
      </c>
      <c r="AW15">
        <v>50.87</v>
      </c>
      <c r="AX15">
        <v>38.409999999999997</v>
      </c>
      <c r="AY15">
        <v>69.75</v>
      </c>
      <c r="AZ15">
        <v>62.51</v>
      </c>
      <c r="BA15">
        <v>60.56</v>
      </c>
      <c r="BB15">
        <v>49.67</v>
      </c>
      <c r="BC15">
        <v>41.87</v>
      </c>
      <c r="BD15">
        <v>66.13</v>
      </c>
      <c r="BE15">
        <v>65.25</v>
      </c>
      <c r="BF15">
        <v>58.09</v>
      </c>
      <c r="BG15">
        <v>43.2</v>
      </c>
      <c r="BH15">
        <v>17.53</v>
      </c>
      <c r="BI15">
        <v>78.16</v>
      </c>
      <c r="BJ15">
        <v>63.1</v>
      </c>
      <c r="BK15">
        <v>58.18</v>
      </c>
      <c r="BL15">
        <v>44.66</v>
      </c>
      <c r="BM15">
        <v>21.23</v>
      </c>
      <c r="BN15">
        <v>77.91</v>
      </c>
      <c r="BO15">
        <v>60.35</v>
      </c>
      <c r="BP15">
        <v>55.62</v>
      </c>
      <c r="BQ15">
        <v>38.74</v>
      </c>
      <c r="BR15">
        <v>16.78</v>
      </c>
      <c r="BS15">
        <v>73.47</v>
      </c>
      <c r="BT15">
        <v>59.73</v>
      </c>
      <c r="BU15">
        <v>56.04</v>
      </c>
      <c r="BV15">
        <v>43.56</v>
      </c>
      <c r="BW15">
        <v>25.62</v>
      </c>
      <c r="BX15">
        <v>71.98</v>
      </c>
      <c r="BY15">
        <v>59.19</v>
      </c>
      <c r="BZ15">
        <v>56.01</v>
      </c>
      <c r="CA15">
        <v>45.74</v>
      </c>
      <c r="CB15">
        <v>37.869999999999997</v>
      </c>
      <c r="CC15">
        <v>68.12</v>
      </c>
      <c r="CD15">
        <v>58.74</v>
      </c>
      <c r="CE15">
        <v>52.62</v>
      </c>
      <c r="CF15">
        <v>35.43</v>
      </c>
      <c r="CG15">
        <v>13.31</v>
      </c>
      <c r="CH15">
        <v>71.69</v>
      </c>
      <c r="CI15">
        <v>56.51</v>
      </c>
      <c r="CJ15">
        <v>49.48</v>
      </c>
      <c r="CK15">
        <v>34.35</v>
      </c>
      <c r="CL15">
        <v>13.68</v>
      </c>
      <c r="CM15">
        <v>71.650000000000006</v>
      </c>
      <c r="CN15">
        <v>55.97</v>
      </c>
      <c r="CO15">
        <v>45.99</v>
      </c>
      <c r="CP15">
        <v>28.6</v>
      </c>
      <c r="CQ15">
        <v>12.15</v>
      </c>
      <c r="CR15">
        <v>68.16</v>
      </c>
      <c r="CS15">
        <v>57.84</v>
      </c>
      <c r="CT15">
        <v>47.11</v>
      </c>
      <c r="CU15">
        <v>29.03</v>
      </c>
      <c r="CV15">
        <v>12.63</v>
      </c>
      <c r="CW15">
        <v>65.739999999999995</v>
      </c>
      <c r="CX15">
        <v>54.48</v>
      </c>
      <c r="CY15">
        <v>43.62</v>
      </c>
      <c r="CZ15">
        <v>23.38</v>
      </c>
      <c r="DA15">
        <v>8.58</v>
      </c>
      <c r="DB15">
        <v>60.07</v>
      </c>
      <c r="DC15">
        <v>60.91</v>
      </c>
      <c r="DD15">
        <v>50.78</v>
      </c>
      <c r="DE15">
        <v>26.49</v>
      </c>
      <c r="DF15">
        <v>9.92</v>
      </c>
      <c r="DG15">
        <v>65.45</v>
      </c>
      <c r="DH15">
        <v>62</v>
      </c>
      <c r="DI15">
        <v>55.53</v>
      </c>
      <c r="DJ15">
        <v>28.96</v>
      </c>
      <c r="DK15">
        <v>10.71</v>
      </c>
      <c r="DL15">
        <v>62.86</v>
      </c>
      <c r="DM15">
        <v>52.29</v>
      </c>
      <c r="DN15">
        <v>42.48</v>
      </c>
      <c r="DO15">
        <v>22.69</v>
      </c>
      <c r="DP15">
        <v>7.68</v>
      </c>
      <c r="DQ15">
        <v>56.46</v>
      </c>
      <c r="DR15">
        <v>53.32</v>
      </c>
      <c r="DS15">
        <v>46.16</v>
      </c>
      <c r="DT15">
        <v>25.22</v>
      </c>
      <c r="DU15">
        <v>0.03</v>
      </c>
      <c r="DV15">
        <v>50.32</v>
      </c>
      <c r="DW15">
        <v>52.92</v>
      </c>
      <c r="DX15">
        <v>50.87</v>
      </c>
      <c r="DY15">
        <v>25.48</v>
      </c>
      <c r="DZ15">
        <v>0.3</v>
      </c>
      <c r="EA15">
        <v>51.44</v>
      </c>
      <c r="EB15">
        <v>49.82</v>
      </c>
      <c r="EC15">
        <v>49.2</v>
      </c>
      <c r="ED15">
        <v>24.18</v>
      </c>
      <c r="EE15">
        <v>0.44</v>
      </c>
      <c r="EF15">
        <v>50.96</v>
      </c>
      <c r="EG15">
        <v>57.55</v>
      </c>
      <c r="EH15">
        <v>55.43</v>
      </c>
      <c r="EI15">
        <v>28.27</v>
      </c>
      <c r="EJ15">
        <v>1.52</v>
      </c>
      <c r="EK15">
        <v>55.05</v>
      </c>
      <c r="EL15">
        <v>54.68</v>
      </c>
      <c r="EM15">
        <v>51.87</v>
      </c>
      <c r="EN15">
        <v>26.04</v>
      </c>
      <c r="EO15">
        <v>0.48</v>
      </c>
      <c r="EP15">
        <v>51.8</v>
      </c>
      <c r="EQ15">
        <v>52.16</v>
      </c>
      <c r="ER15">
        <v>51.39</v>
      </c>
      <c r="ES15">
        <v>25.44</v>
      </c>
      <c r="ET15">
        <v>0.14000000000000001</v>
      </c>
      <c r="EU15">
        <v>49.7</v>
      </c>
      <c r="EV15">
        <v>47.13</v>
      </c>
      <c r="EW15">
        <v>44.89</v>
      </c>
      <c r="EX15">
        <v>22.32</v>
      </c>
      <c r="EY15">
        <v>0.01</v>
      </c>
      <c r="EZ15">
        <v>44.87</v>
      </c>
      <c r="FA15">
        <v>45.83</v>
      </c>
      <c r="FB15">
        <v>44.13</v>
      </c>
      <c r="FC15">
        <v>21.94</v>
      </c>
      <c r="FD15" t="s">
        <v>326</v>
      </c>
      <c r="FE15">
        <v>43.92</v>
      </c>
      <c r="FF15">
        <v>47.22</v>
      </c>
      <c r="FG15">
        <v>46.95</v>
      </c>
      <c r="FH15">
        <v>21.37</v>
      </c>
      <c r="FI15" t="s">
        <v>326</v>
      </c>
      <c r="FJ15">
        <v>46.75</v>
      </c>
      <c r="FK15">
        <v>55.6</v>
      </c>
      <c r="FL15">
        <v>54.87</v>
      </c>
      <c r="FM15">
        <v>26.28</v>
      </c>
      <c r="FN15" t="s">
        <v>326</v>
      </c>
      <c r="FO15">
        <v>54.24</v>
      </c>
      <c r="FP15">
        <v>52.11</v>
      </c>
      <c r="FQ15">
        <v>52.45</v>
      </c>
      <c r="FR15">
        <v>25.14</v>
      </c>
      <c r="FS15" t="s">
        <v>326</v>
      </c>
      <c r="FT15">
        <v>50.38</v>
      </c>
      <c r="FU15">
        <v>47.14</v>
      </c>
      <c r="FV15">
        <v>47.33</v>
      </c>
      <c r="FW15">
        <v>23.16</v>
      </c>
      <c r="FX15" t="s">
        <v>326</v>
      </c>
      <c r="FY15">
        <v>45.9</v>
      </c>
      <c r="FZ15">
        <v>56.86</v>
      </c>
      <c r="GA15">
        <v>57.69</v>
      </c>
      <c r="GB15">
        <v>26.8</v>
      </c>
      <c r="GC15" t="s">
        <v>326</v>
      </c>
      <c r="GD15">
        <v>36.119999999999997</v>
      </c>
      <c r="GE15">
        <v>57.51</v>
      </c>
      <c r="GF15">
        <v>58.68</v>
      </c>
      <c r="GG15">
        <v>27.01</v>
      </c>
      <c r="GH15" t="s">
        <v>326</v>
      </c>
      <c r="GI15">
        <v>36.47</v>
      </c>
      <c r="GJ15">
        <v>57.95</v>
      </c>
      <c r="GK15">
        <v>58.95</v>
      </c>
      <c r="GL15">
        <v>28.59</v>
      </c>
      <c r="GM15">
        <v>0.12</v>
      </c>
      <c r="GN15">
        <v>37.03</v>
      </c>
      <c r="GO15">
        <v>57.78</v>
      </c>
      <c r="GP15">
        <v>58.63</v>
      </c>
      <c r="GQ15">
        <v>27.81</v>
      </c>
      <c r="GR15">
        <v>0.16</v>
      </c>
      <c r="GS15">
        <v>36.979999999999997</v>
      </c>
      <c r="GT15">
        <v>65.34</v>
      </c>
      <c r="GU15">
        <v>66.67</v>
      </c>
      <c r="GV15">
        <v>33.26</v>
      </c>
      <c r="GW15" t="s">
        <v>326</v>
      </c>
      <c r="GX15">
        <v>49.15</v>
      </c>
      <c r="GY15">
        <v>69.680000000000007</v>
      </c>
      <c r="GZ15">
        <v>70.599999999999994</v>
      </c>
      <c r="HA15">
        <v>34.78</v>
      </c>
      <c r="HB15" t="s">
        <v>326</v>
      </c>
      <c r="HC15">
        <v>55.92</v>
      </c>
      <c r="HD15">
        <v>67.72</v>
      </c>
      <c r="HE15">
        <v>69.09</v>
      </c>
      <c r="HF15">
        <v>33.99</v>
      </c>
      <c r="HG15" t="s">
        <v>326</v>
      </c>
      <c r="HH15">
        <v>55.8</v>
      </c>
      <c r="HI15">
        <v>72.17</v>
      </c>
      <c r="HJ15">
        <v>73.25</v>
      </c>
      <c r="HK15">
        <v>36.090000000000003</v>
      </c>
      <c r="HL15" t="s">
        <v>326</v>
      </c>
      <c r="HM15">
        <v>60.48</v>
      </c>
    </row>
    <row r="16" spans="1:241" x14ac:dyDescent="0.3">
      <c r="A16" s="64" t="s">
        <v>394</v>
      </c>
      <c r="B16">
        <v>76.989999999999995</v>
      </c>
      <c r="C16">
        <v>77.319999999999993</v>
      </c>
      <c r="D16">
        <v>62.2</v>
      </c>
      <c r="E16">
        <v>9.1300000000000008</v>
      </c>
      <c r="F16">
        <v>73.930000000000007</v>
      </c>
      <c r="G16">
        <v>70.790000000000006</v>
      </c>
      <c r="H16">
        <v>70.25</v>
      </c>
      <c r="I16">
        <v>61.65</v>
      </c>
      <c r="J16">
        <v>7.07</v>
      </c>
      <c r="K16">
        <v>71.739999999999995</v>
      </c>
      <c r="L16">
        <v>74.39</v>
      </c>
      <c r="M16">
        <v>70.88</v>
      </c>
      <c r="N16">
        <v>59.62</v>
      </c>
      <c r="O16">
        <v>6.2</v>
      </c>
      <c r="P16">
        <v>72.959999999999994</v>
      </c>
      <c r="Q16">
        <v>71.7</v>
      </c>
      <c r="R16">
        <v>69.989999999999995</v>
      </c>
      <c r="S16">
        <v>60.71</v>
      </c>
      <c r="T16">
        <v>7.94</v>
      </c>
      <c r="U16">
        <v>73.13</v>
      </c>
      <c r="V16">
        <v>75.19</v>
      </c>
      <c r="W16">
        <v>70.22</v>
      </c>
      <c r="X16">
        <v>45.56</v>
      </c>
      <c r="Y16">
        <v>18.46</v>
      </c>
      <c r="Z16">
        <v>73.28</v>
      </c>
      <c r="AA16">
        <v>75.92</v>
      </c>
      <c r="AB16">
        <v>70.62</v>
      </c>
      <c r="AC16">
        <v>42.35</v>
      </c>
      <c r="AD16">
        <v>18</v>
      </c>
      <c r="AE16">
        <v>74.61</v>
      </c>
      <c r="AF16">
        <v>73.41</v>
      </c>
      <c r="AG16">
        <v>67.38</v>
      </c>
      <c r="AH16">
        <v>40.36</v>
      </c>
      <c r="AI16">
        <v>16.64</v>
      </c>
      <c r="AJ16">
        <v>73.319999999999993</v>
      </c>
      <c r="AK16">
        <v>76.63</v>
      </c>
      <c r="AL16">
        <v>66.42</v>
      </c>
      <c r="AM16">
        <v>46.3</v>
      </c>
      <c r="AN16">
        <v>18.8</v>
      </c>
      <c r="AO16">
        <v>75.650000000000006</v>
      </c>
      <c r="AP16">
        <v>62.04</v>
      </c>
      <c r="AQ16">
        <v>56.47</v>
      </c>
      <c r="AR16">
        <v>43.48</v>
      </c>
      <c r="AS16">
        <v>29.85</v>
      </c>
      <c r="AT16">
        <v>68.44</v>
      </c>
      <c r="AU16">
        <v>63.06</v>
      </c>
      <c r="AV16">
        <v>58.38</v>
      </c>
      <c r="AW16">
        <v>51.29</v>
      </c>
      <c r="AX16">
        <v>41.56</v>
      </c>
      <c r="AY16">
        <v>68.42</v>
      </c>
      <c r="AZ16">
        <v>58.56</v>
      </c>
      <c r="BA16">
        <v>56.5</v>
      </c>
      <c r="BB16">
        <v>49.87</v>
      </c>
      <c r="BC16">
        <v>45.62</v>
      </c>
      <c r="BD16">
        <v>63.75</v>
      </c>
      <c r="BE16">
        <v>62.08</v>
      </c>
      <c r="BF16">
        <v>54.22</v>
      </c>
      <c r="BG16">
        <v>43.02</v>
      </c>
      <c r="BH16">
        <v>18.03</v>
      </c>
      <c r="BI16">
        <v>77.62</v>
      </c>
      <c r="BJ16">
        <v>59.71</v>
      </c>
      <c r="BK16">
        <v>53.91</v>
      </c>
      <c r="BL16">
        <v>44.15</v>
      </c>
      <c r="BM16">
        <v>21.99</v>
      </c>
      <c r="BN16">
        <v>77.45</v>
      </c>
      <c r="BO16">
        <v>56.93</v>
      </c>
      <c r="BP16">
        <v>51.4</v>
      </c>
      <c r="BQ16">
        <v>37.76</v>
      </c>
      <c r="BR16">
        <v>17.170000000000002</v>
      </c>
      <c r="BS16">
        <v>73.260000000000005</v>
      </c>
      <c r="BT16">
        <v>55.95</v>
      </c>
      <c r="BU16">
        <v>51.82</v>
      </c>
      <c r="BV16">
        <v>43.02</v>
      </c>
      <c r="BW16">
        <v>27.28</v>
      </c>
      <c r="BX16">
        <v>71.459999999999994</v>
      </c>
      <c r="BY16">
        <v>54.59</v>
      </c>
      <c r="BZ16">
        <v>51.34</v>
      </c>
      <c r="CA16">
        <v>44.85</v>
      </c>
      <c r="CB16">
        <v>40.79</v>
      </c>
      <c r="CC16">
        <v>66.38</v>
      </c>
      <c r="CD16">
        <v>55.86</v>
      </c>
      <c r="CE16">
        <v>49.08</v>
      </c>
      <c r="CF16">
        <v>34.75</v>
      </c>
      <c r="CG16">
        <v>13.62</v>
      </c>
      <c r="CH16">
        <v>72.63</v>
      </c>
      <c r="CI16">
        <v>53.79</v>
      </c>
      <c r="CJ16">
        <v>46.12</v>
      </c>
      <c r="CK16">
        <v>33.909999999999997</v>
      </c>
      <c r="CL16">
        <v>14.05</v>
      </c>
      <c r="CM16">
        <v>72.94</v>
      </c>
      <c r="CN16">
        <v>52.9</v>
      </c>
      <c r="CO16">
        <v>42.91</v>
      </c>
      <c r="CP16">
        <v>27.54</v>
      </c>
      <c r="CQ16">
        <v>12.38</v>
      </c>
      <c r="CR16">
        <v>68.91</v>
      </c>
      <c r="CS16">
        <v>54.84</v>
      </c>
      <c r="CT16">
        <v>44</v>
      </c>
      <c r="CU16">
        <v>27.78</v>
      </c>
      <c r="CV16">
        <v>12.76</v>
      </c>
      <c r="CW16">
        <v>65.91</v>
      </c>
      <c r="CX16">
        <v>51.62</v>
      </c>
      <c r="CY16">
        <v>40.86</v>
      </c>
      <c r="CZ16">
        <v>22.29</v>
      </c>
      <c r="DA16">
        <v>8.68</v>
      </c>
      <c r="DB16">
        <v>60.32</v>
      </c>
      <c r="DC16">
        <v>58.23</v>
      </c>
      <c r="DD16">
        <v>47.79</v>
      </c>
      <c r="DE16">
        <v>25.52</v>
      </c>
      <c r="DF16">
        <v>10.17</v>
      </c>
      <c r="DG16">
        <v>66.58</v>
      </c>
      <c r="DH16">
        <v>59.53</v>
      </c>
      <c r="DI16">
        <v>52.35</v>
      </c>
      <c r="DJ16">
        <v>28.17</v>
      </c>
      <c r="DK16">
        <v>11.19</v>
      </c>
      <c r="DL16">
        <v>63.83</v>
      </c>
      <c r="DM16">
        <v>49.36</v>
      </c>
      <c r="DN16">
        <v>39.840000000000003</v>
      </c>
      <c r="DO16">
        <v>21.6</v>
      </c>
      <c r="DP16">
        <v>7.62</v>
      </c>
      <c r="DQ16">
        <v>55.74</v>
      </c>
      <c r="DR16">
        <v>50.02</v>
      </c>
      <c r="DS16">
        <v>42.98</v>
      </c>
      <c r="DT16">
        <v>23.64</v>
      </c>
      <c r="DU16">
        <v>0.03</v>
      </c>
      <c r="DV16">
        <v>48.88</v>
      </c>
      <c r="DW16">
        <v>49.78</v>
      </c>
      <c r="DX16">
        <v>47.46</v>
      </c>
      <c r="DY16">
        <v>23.99</v>
      </c>
      <c r="DZ16">
        <v>0.31</v>
      </c>
      <c r="EA16">
        <v>50.46</v>
      </c>
      <c r="EB16">
        <v>47.21</v>
      </c>
      <c r="EC16">
        <v>46.14</v>
      </c>
      <c r="ED16">
        <v>22.85</v>
      </c>
      <c r="EE16">
        <v>0.45</v>
      </c>
      <c r="EF16">
        <v>50.26</v>
      </c>
      <c r="EG16">
        <v>54.52</v>
      </c>
      <c r="EH16">
        <v>52.09</v>
      </c>
      <c r="EI16">
        <v>26.82</v>
      </c>
      <c r="EJ16">
        <v>1.57</v>
      </c>
      <c r="EK16">
        <v>54.5</v>
      </c>
      <c r="EL16">
        <v>51.96</v>
      </c>
      <c r="EM16">
        <v>48.99</v>
      </c>
      <c r="EN16">
        <v>24.69</v>
      </c>
      <c r="EO16">
        <v>0.52</v>
      </c>
      <c r="EP16">
        <v>51.21</v>
      </c>
      <c r="EQ16">
        <v>49.4</v>
      </c>
      <c r="ER16">
        <v>48.38</v>
      </c>
      <c r="ES16">
        <v>24.07</v>
      </c>
      <c r="ET16">
        <v>0.15</v>
      </c>
      <c r="EU16">
        <v>48.87</v>
      </c>
      <c r="EV16">
        <v>44.7</v>
      </c>
      <c r="EW16">
        <v>42.33</v>
      </c>
      <c r="EX16">
        <v>21.15</v>
      </c>
      <c r="EY16">
        <v>0.01</v>
      </c>
      <c r="EZ16">
        <v>44.08</v>
      </c>
      <c r="FA16">
        <v>43.51</v>
      </c>
      <c r="FB16">
        <v>41.61</v>
      </c>
      <c r="FC16">
        <v>20.81</v>
      </c>
      <c r="FD16" t="s">
        <v>326</v>
      </c>
      <c r="FE16">
        <v>43.11</v>
      </c>
      <c r="FF16">
        <v>44.56</v>
      </c>
      <c r="FG16">
        <v>43.89</v>
      </c>
      <c r="FH16">
        <v>20.2</v>
      </c>
      <c r="FI16" t="s">
        <v>326</v>
      </c>
      <c r="FJ16">
        <v>45.47</v>
      </c>
      <c r="FK16">
        <v>52.42</v>
      </c>
      <c r="FL16">
        <v>51.18</v>
      </c>
      <c r="FM16">
        <v>24.75</v>
      </c>
      <c r="FN16" t="s">
        <v>326</v>
      </c>
      <c r="FO16">
        <v>53.07</v>
      </c>
      <c r="FP16">
        <v>48.91</v>
      </c>
      <c r="FQ16">
        <v>48.92</v>
      </c>
      <c r="FR16">
        <v>23.73</v>
      </c>
      <c r="FS16" t="s">
        <v>326</v>
      </c>
      <c r="FT16">
        <v>48.65</v>
      </c>
      <c r="FU16">
        <v>44.32</v>
      </c>
      <c r="FV16">
        <v>44.19</v>
      </c>
      <c r="FW16">
        <v>21.91</v>
      </c>
      <c r="FX16" t="s">
        <v>326</v>
      </c>
      <c r="FY16">
        <v>44.5</v>
      </c>
      <c r="FZ16">
        <v>53.81</v>
      </c>
      <c r="GA16">
        <v>53.63</v>
      </c>
      <c r="GB16">
        <v>25.11</v>
      </c>
      <c r="GC16" t="s">
        <v>326</v>
      </c>
      <c r="GD16">
        <v>36.049999999999997</v>
      </c>
      <c r="GE16">
        <v>54.79</v>
      </c>
      <c r="GF16">
        <v>54.64</v>
      </c>
      <c r="GG16">
        <v>25.33</v>
      </c>
      <c r="GH16" t="s">
        <v>326</v>
      </c>
      <c r="GI16">
        <v>36.46</v>
      </c>
      <c r="GJ16">
        <v>55.23</v>
      </c>
      <c r="GK16">
        <v>55.09</v>
      </c>
      <c r="GL16">
        <v>26.82</v>
      </c>
      <c r="GM16">
        <v>0.13</v>
      </c>
      <c r="GN16">
        <v>36.869999999999997</v>
      </c>
      <c r="GO16">
        <v>55</v>
      </c>
      <c r="GP16">
        <v>54.75</v>
      </c>
      <c r="GQ16">
        <v>26.04</v>
      </c>
      <c r="GR16">
        <v>0.17</v>
      </c>
      <c r="GS16">
        <v>36.590000000000003</v>
      </c>
      <c r="GT16">
        <v>61.99</v>
      </c>
      <c r="GU16">
        <v>62.15</v>
      </c>
      <c r="GV16">
        <v>30.98</v>
      </c>
      <c r="GW16" t="s">
        <v>326</v>
      </c>
      <c r="GX16">
        <v>49.06</v>
      </c>
      <c r="GY16">
        <v>66.02</v>
      </c>
      <c r="GZ16">
        <v>65.87</v>
      </c>
      <c r="HA16">
        <v>32.57</v>
      </c>
      <c r="HB16" t="s">
        <v>326</v>
      </c>
      <c r="HC16">
        <v>56.53</v>
      </c>
      <c r="HD16">
        <v>64.23</v>
      </c>
      <c r="HE16">
        <v>64.23</v>
      </c>
      <c r="HF16">
        <v>31.85</v>
      </c>
      <c r="HG16" t="s">
        <v>326</v>
      </c>
      <c r="HH16">
        <v>56.28</v>
      </c>
      <c r="HI16">
        <v>68.48</v>
      </c>
      <c r="HJ16">
        <v>68.400000000000006</v>
      </c>
      <c r="HK16">
        <v>34.06</v>
      </c>
      <c r="HL16" t="s">
        <v>326</v>
      </c>
      <c r="HM16">
        <v>61.35</v>
      </c>
    </row>
    <row r="17" spans="1:221" x14ac:dyDescent="0.3">
      <c r="A17" s="64" t="s">
        <v>395</v>
      </c>
      <c r="B17">
        <v>134.65</v>
      </c>
      <c r="C17">
        <v>125.7</v>
      </c>
      <c r="D17">
        <v>144.47999999999999</v>
      </c>
      <c r="E17">
        <v>170.78</v>
      </c>
      <c r="F17">
        <v>160.81</v>
      </c>
      <c r="G17">
        <v>124.71</v>
      </c>
      <c r="H17">
        <v>65.53</v>
      </c>
      <c r="I17">
        <v>133.97999999999999</v>
      </c>
      <c r="J17">
        <v>164.5</v>
      </c>
      <c r="K17">
        <v>150.19999999999999</v>
      </c>
      <c r="L17">
        <v>118.59</v>
      </c>
      <c r="M17">
        <v>64.67</v>
      </c>
      <c r="N17">
        <v>131.82</v>
      </c>
      <c r="O17">
        <v>181.5</v>
      </c>
      <c r="P17">
        <v>148.47999999999999</v>
      </c>
      <c r="Q17">
        <v>104.15</v>
      </c>
      <c r="R17">
        <v>61.17</v>
      </c>
      <c r="S17">
        <v>121.58</v>
      </c>
      <c r="T17">
        <v>153.41</v>
      </c>
      <c r="U17">
        <v>124.67</v>
      </c>
      <c r="V17">
        <v>69.78</v>
      </c>
      <c r="W17">
        <v>63.06</v>
      </c>
      <c r="X17">
        <v>53.45</v>
      </c>
      <c r="Y17">
        <v>77.319999999999993</v>
      </c>
      <c r="Z17">
        <v>70.97</v>
      </c>
      <c r="AA17">
        <v>85.21</v>
      </c>
      <c r="AB17">
        <v>67.930000000000007</v>
      </c>
      <c r="AC17">
        <v>64.47</v>
      </c>
      <c r="AD17">
        <v>85.39</v>
      </c>
      <c r="AE17">
        <v>93.4</v>
      </c>
      <c r="AF17">
        <v>89.45</v>
      </c>
      <c r="AG17">
        <v>75.55</v>
      </c>
      <c r="AH17">
        <v>64.38</v>
      </c>
      <c r="AI17">
        <v>85.76</v>
      </c>
      <c r="AJ17">
        <v>91.09</v>
      </c>
      <c r="AK17">
        <v>70.06</v>
      </c>
      <c r="AL17">
        <v>58.29</v>
      </c>
      <c r="AM17">
        <v>46.26</v>
      </c>
      <c r="AN17">
        <v>50.17</v>
      </c>
      <c r="AO17">
        <v>71.75</v>
      </c>
      <c r="AP17">
        <v>54.14</v>
      </c>
      <c r="AQ17">
        <v>47.97</v>
      </c>
      <c r="AR17">
        <v>42.25</v>
      </c>
      <c r="AS17">
        <v>43.31</v>
      </c>
      <c r="AT17">
        <v>62.08</v>
      </c>
      <c r="AU17">
        <v>53.75</v>
      </c>
      <c r="AV17">
        <v>49.98</v>
      </c>
      <c r="AW17">
        <v>48.61</v>
      </c>
      <c r="AX17">
        <v>49.26</v>
      </c>
      <c r="AY17">
        <v>57.69</v>
      </c>
      <c r="AZ17">
        <v>48.22</v>
      </c>
      <c r="BA17">
        <v>46.12</v>
      </c>
      <c r="BB17">
        <v>45.89</v>
      </c>
      <c r="BC17">
        <v>51.12</v>
      </c>
      <c r="BD17">
        <v>52.82</v>
      </c>
      <c r="BE17">
        <v>40.71</v>
      </c>
      <c r="BF17">
        <v>36.299999999999997</v>
      </c>
      <c r="BG17">
        <v>35.47</v>
      </c>
      <c r="BH17">
        <v>26.97</v>
      </c>
      <c r="BI17">
        <v>49.34</v>
      </c>
      <c r="BJ17">
        <v>13.81</v>
      </c>
      <c r="BK17" t="s">
        <v>326</v>
      </c>
      <c r="BL17">
        <v>24.3</v>
      </c>
      <c r="BM17">
        <v>15.48</v>
      </c>
      <c r="BN17">
        <v>43.05</v>
      </c>
      <c r="BO17">
        <v>14.13</v>
      </c>
      <c r="BP17">
        <v>0.72</v>
      </c>
      <c r="BQ17">
        <v>15.35</v>
      </c>
      <c r="BR17">
        <v>13.65</v>
      </c>
      <c r="BS17">
        <v>51.42</v>
      </c>
      <c r="BT17">
        <v>24.22</v>
      </c>
      <c r="BU17">
        <v>12.52</v>
      </c>
      <c r="BV17">
        <v>25.09</v>
      </c>
      <c r="BW17">
        <v>25.09</v>
      </c>
      <c r="BX17">
        <v>50.55</v>
      </c>
      <c r="BY17">
        <v>22.08</v>
      </c>
      <c r="BZ17">
        <v>13.15</v>
      </c>
      <c r="CA17">
        <v>31.43</v>
      </c>
      <c r="CB17">
        <v>38.83</v>
      </c>
      <c r="CC17">
        <v>50.48</v>
      </c>
      <c r="CD17">
        <v>14.4</v>
      </c>
      <c r="CE17" t="s">
        <v>326</v>
      </c>
      <c r="CF17">
        <v>13.46</v>
      </c>
      <c r="CG17">
        <v>10.09</v>
      </c>
      <c r="CH17">
        <v>46.83</v>
      </c>
      <c r="CI17">
        <v>34.840000000000003</v>
      </c>
      <c r="CJ17">
        <v>28.65</v>
      </c>
      <c r="CK17">
        <v>23.14</v>
      </c>
      <c r="CL17">
        <v>11.54</v>
      </c>
      <c r="CM17">
        <v>53.67</v>
      </c>
      <c r="CN17">
        <v>28.35</v>
      </c>
      <c r="CO17">
        <v>24.55</v>
      </c>
      <c r="CP17">
        <v>18.46</v>
      </c>
      <c r="CQ17">
        <v>62.02</v>
      </c>
      <c r="CR17">
        <v>51.78</v>
      </c>
      <c r="CS17">
        <v>20.46</v>
      </c>
      <c r="CT17">
        <v>5.27</v>
      </c>
      <c r="CU17">
        <v>12.35</v>
      </c>
      <c r="CV17">
        <v>14.95</v>
      </c>
      <c r="CW17">
        <v>43.99</v>
      </c>
      <c r="CX17">
        <v>18.91</v>
      </c>
      <c r="CY17">
        <v>15.96</v>
      </c>
      <c r="CZ17">
        <v>9.64</v>
      </c>
      <c r="DA17">
        <v>8.0399999999999991</v>
      </c>
      <c r="DB17">
        <v>31.65</v>
      </c>
      <c r="DC17">
        <v>36.97</v>
      </c>
      <c r="DD17">
        <v>24.3</v>
      </c>
      <c r="DE17">
        <v>15</v>
      </c>
      <c r="DF17">
        <v>8.6</v>
      </c>
      <c r="DG17">
        <v>50.49</v>
      </c>
      <c r="DH17">
        <v>40.07</v>
      </c>
      <c r="DI17">
        <v>36.22</v>
      </c>
      <c r="DJ17">
        <v>24.55</v>
      </c>
      <c r="DK17">
        <v>19.399999999999999</v>
      </c>
      <c r="DL17">
        <v>45.93</v>
      </c>
      <c r="DM17">
        <v>25.57</v>
      </c>
      <c r="DN17">
        <v>21.05</v>
      </c>
      <c r="DO17">
        <v>11.49</v>
      </c>
      <c r="DP17">
        <v>5.7</v>
      </c>
      <c r="DQ17">
        <v>33.42</v>
      </c>
      <c r="DR17">
        <v>29.45</v>
      </c>
      <c r="DS17">
        <v>28.05</v>
      </c>
      <c r="DT17">
        <v>14.76</v>
      </c>
      <c r="DU17">
        <v>0.02</v>
      </c>
      <c r="DV17">
        <v>34.69</v>
      </c>
      <c r="DW17">
        <v>31.17</v>
      </c>
      <c r="DX17">
        <v>30.33</v>
      </c>
      <c r="DY17">
        <v>28.86</v>
      </c>
      <c r="DZ17">
        <v>23.45</v>
      </c>
      <c r="EA17">
        <v>36.9</v>
      </c>
      <c r="EB17">
        <v>34.03</v>
      </c>
      <c r="EC17">
        <v>33.619999999999997</v>
      </c>
      <c r="ED17">
        <v>23.76</v>
      </c>
      <c r="EE17">
        <v>17.64</v>
      </c>
      <c r="EF17">
        <v>40.479999999999997</v>
      </c>
      <c r="EG17">
        <v>37.14</v>
      </c>
      <c r="EH17">
        <v>36.81</v>
      </c>
      <c r="EI17">
        <v>36.43</v>
      </c>
      <c r="EJ17">
        <v>33.25</v>
      </c>
      <c r="EK17">
        <v>41.15</v>
      </c>
      <c r="EL17">
        <v>40.76</v>
      </c>
      <c r="EM17">
        <v>39.14</v>
      </c>
      <c r="EN17">
        <v>38.19</v>
      </c>
      <c r="EO17">
        <v>36.020000000000003</v>
      </c>
      <c r="EP17">
        <v>43.75</v>
      </c>
      <c r="EQ17">
        <v>39.99</v>
      </c>
      <c r="ER17">
        <v>39.21</v>
      </c>
      <c r="ES17">
        <v>39.97</v>
      </c>
      <c r="ET17">
        <v>40.299999999999997</v>
      </c>
      <c r="EU17">
        <v>43.59</v>
      </c>
      <c r="EV17">
        <v>37.32</v>
      </c>
      <c r="EW17">
        <v>34.619999999999997</v>
      </c>
      <c r="EX17">
        <v>36.659999999999997</v>
      </c>
      <c r="EY17">
        <v>39.82</v>
      </c>
      <c r="EZ17">
        <v>43.76</v>
      </c>
      <c r="FA17">
        <v>37.159999999999997</v>
      </c>
      <c r="FB17">
        <v>35.590000000000003</v>
      </c>
      <c r="FC17">
        <v>42.64</v>
      </c>
      <c r="FD17">
        <v>56.37</v>
      </c>
      <c r="FE17">
        <v>47.46</v>
      </c>
      <c r="FF17">
        <v>36.4</v>
      </c>
      <c r="FG17">
        <v>29.79</v>
      </c>
      <c r="FH17">
        <v>39.130000000000003</v>
      </c>
      <c r="FI17">
        <v>48.68</v>
      </c>
      <c r="FJ17">
        <v>50.12</v>
      </c>
      <c r="FK17">
        <v>45.22</v>
      </c>
      <c r="FL17">
        <v>43.11</v>
      </c>
      <c r="FM17">
        <v>49.34</v>
      </c>
      <c r="FN17">
        <v>65.23</v>
      </c>
      <c r="FO17">
        <v>55.44</v>
      </c>
      <c r="FP17">
        <v>46.29</v>
      </c>
      <c r="FQ17">
        <v>42.1</v>
      </c>
      <c r="FR17">
        <v>53.91</v>
      </c>
      <c r="FS17">
        <v>65.94</v>
      </c>
      <c r="FT17">
        <v>56.76</v>
      </c>
      <c r="FU17">
        <v>51.27</v>
      </c>
      <c r="FV17">
        <v>38.590000000000003</v>
      </c>
      <c r="FW17">
        <v>68.959999999999994</v>
      </c>
      <c r="FX17">
        <v>111.19</v>
      </c>
      <c r="FY17">
        <v>60.01</v>
      </c>
      <c r="FZ17">
        <v>48.44</v>
      </c>
      <c r="GA17">
        <v>44.9</v>
      </c>
      <c r="GB17">
        <v>60.19</v>
      </c>
      <c r="GC17">
        <v>110.39</v>
      </c>
      <c r="GD17">
        <v>63.21</v>
      </c>
      <c r="GE17">
        <v>48.87</v>
      </c>
      <c r="GF17">
        <v>46.23</v>
      </c>
      <c r="GG17">
        <v>50.53</v>
      </c>
      <c r="GH17">
        <v>68.8</v>
      </c>
      <c r="GI17">
        <v>61.07</v>
      </c>
      <c r="GJ17">
        <v>54</v>
      </c>
      <c r="GK17">
        <v>47.28</v>
      </c>
      <c r="GL17">
        <v>55.27</v>
      </c>
      <c r="GM17">
        <v>69.39</v>
      </c>
      <c r="GN17">
        <v>61.31</v>
      </c>
      <c r="GO17">
        <v>49.12</v>
      </c>
      <c r="GP17">
        <v>45.68</v>
      </c>
      <c r="GQ17">
        <v>47.85</v>
      </c>
      <c r="GR17">
        <v>66.81</v>
      </c>
      <c r="GS17">
        <v>58.7</v>
      </c>
      <c r="GT17">
        <v>49.15</v>
      </c>
      <c r="GU17">
        <v>45.72</v>
      </c>
      <c r="GV17">
        <v>40.369999999999997</v>
      </c>
      <c r="GW17">
        <v>56.34</v>
      </c>
      <c r="GX17">
        <v>50.83</v>
      </c>
      <c r="GY17">
        <v>55.09</v>
      </c>
      <c r="GZ17">
        <v>53.82</v>
      </c>
      <c r="HA17">
        <v>55.96</v>
      </c>
      <c r="HB17">
        <v>66.569999999999993</v>
      </c>
      <c r="HC17">
        <v>58.69</v>
      </c>
      <c r="HD17">
        <v>56.3</v>
      </c>
      <c r="HE17">
        <v>54.47</v>
      </c>
      <c r="HF17">
        <v>55.04</v>
      </c>
      <c r="HG17">
        <v>65.2</v>
      </c>
      <c r="HH17">
        <v>58.17</v>
      </c>
      <c r="HI17">
        <v>60.36</v>
      </c>
      <c r="HJ17">
        <v>58.55</v>
      </c>
      <c r="HK17">
        <v>60.16</v>
      </c>
      <c r="HL17">
        <v>67.23</v>
      </c>
      <c r="HM17">
        <v>62.19</v>
      </c>
    </row>
    <row r="18" spans="1:221" x14ac:dyDescent="0.3">
      <c r="A18" s="6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</row>
    <row r="21" spans="1:221" x14ac:dyDescent="0.3">
      <c r="AB21" s="28"/>
    </row>
    <row r="22" spans="1:221" x14ac:dyDescent="0.3">
      <c r="T22" s="69">
        <v>2025</v>
      </c>
      <c r="U22" s="69"/>
      <c r="V22" s="69"/>
      <c r="W22" s="69"/>
      <c r="X22" s="70"/>
      <c r="Y22" s="70"/>
      <c r="Z22" s="69"/>
      <c r="AA22" s="69"/>
      <c r="AB22" s="69"/>
      <c r="AC22" s="69"/>
      <c r="AD22" s="69">
        <v>2026</v>
      </c>
      <c r="AE22" s="69"/>
    </row>
    <row r="23" spans="1:221" ht="15" thickBot="1" x14ac:dyDescent="0.35">
      <c r="S23" t="s">
        <v>59</v>
      </c>
      <c r="T23" s="71" t="s">
        <v>14</v>
      </c>
      <c r="U23" s="71" t="s">
        <v>15</v>
      </c>
      <c r="V23" s="71" t="s">
        <v>16</v>
      </c>
      <c r="W23" s="71" t="s">
        <v>17</v>
      </c>
      <c r="X23" s="71" t="s">
        <v>18</v>
      </c>
      <c r="Y23" s="71" t="s">
        <v>19</v>
      </c>
      <c r="Z23" s="71" t="s">
        <v>20</v>
      </c>
      <c r="AA23" s="71" t="s">
        <v>21</v>
      </c>
      <c r="AB23" s="71" t="s">
        <v>22</v>
      </c>
      <c r="AC23" s="71" t="s">
        <v>23</v>
      </c>
      <c r="AD23" s="71" t="s">
        <v>12</v>
      </c>
      <c r="AE23" s="71" t="s">
        <v>13</v>
      </c>
    </row>
    <row r="24" spans="1:221" ht="15" thickBot="1" x14ac:dyDescent="0.35">
      <c r="I24" s="65"/>
      <c r="J24" t="s">
        <v>398</v>
      </c>
      <c r="S24" s="68" t="s">
        <v>399</v>
      </c>
      <c r="T24" s="72">
        <f ca="1">MAX(OFFSET($B4,,(COLUMNS($B$4:B4)-1)*20,,20),OFFSET($B14,,(COLUMNS($B$9:B9)-1)*20,,20),OFFSET($B14,,(COLUMNS($B$9:B9)-1)*20,,20))</f>
        <v>108.43</v>
      </c>
      <c r="U24" s="72">
        <f ca="1">MAX(OFFSET($B4,,(COLUMNS($B$4:C4)-1)*20,,20),OFFSET($B14,,(COLUMNS($B$9:C9)-1)*20,,20),OFFSET($B14,,(COLUMNS($B$9:C9)-1)*20,,20))</f>
        <v>92.34</v>
      </c>
      <c r="V24" s="72">
        <f ca="1">MAX(OFFSET($B4,,(COLUMNS($B$4:D4)-1)*20,,20),OFFSET($B14,,(COLUMNS($B$9:D9)-1)*20,,20),OFFSET($B14,,(COLUMNS($B$9:D9)-1)*20,,20))</f>
        <v>81.99</v>
      </c>
      <c r="W24" s="72">
        <f ca="1">MAX(OFFSET($B4,,(COLUMNS($B$4:E4)-1)*20,,20),OFFSET($B14,,(COLUMNS($B$9:E9)-1)*20,,20),OFFSET($B14,,(COLUMNS($B$9:E9)-1)*20,,20))</f>
        <v>81.95</v>
      </c>
      <c r="X24" s="72">
        <f ca="1">MAX(OFFSET($B4,,(COLUMNS($B$4:F4)-1)*20,,20),OFFSET($B14,,(COLUMNS($B$9:F9)-1)*20,,20),OFFSET($B14,,(COLUMNS($B$9:F9)-1)*20,,20))</f>
        <v>78.03</v>
      </c>
      <c r="Y24" s="72">
        <f ca="1">MAX(OFFSET($B4,,(COLUMNS($B$4:G4)-1)*20,,20),OFFSET($B14,,(COLUMNS($B$9:G9)-1)*20,,20),OFFSET($B14,,(COLUMNS($B$9:G9)-1)*20,,20))</f>
        <v>78.36</v>
      </c>
      <c r="Z24" s="72">
        <f ca="1">MAX(OFFSET($B4,,(COLUMNS($B$4:H4)-1)*20,,20),OFFSET($B14,,(COLUMNS($B$9:H9)-1)*20,,20),OFFSET($B14,,(COLUMNS($B$9:H9)-1)*20,,20))</f>
        <v>83.22</v>
      </c>
      <c r="AA24" s="72">
        <f ca="1">MAX(OFFSET($B4,,(COLUMNS($B$4:I4)-1)*20,,20),OFFSET($B14,,(COLUMNS($B$9:I9)-1)*20,,20),OFFSET($B14,,(COLUMNS($B$9:I9)-1)*20,,20))</f>
        <v>79.599999999999994</v>
      </c>
      <c r="AB24" s="72">
        <f ca="1">MAX(OFFSET($B4,,(COLUMNS($B$4:J4)-1)*20,,20),OFFSET($B14,,(COLUMNS($B$9:J9)-1)*20,,20),OFFSET($B14,,(COLUMNS($B$9:J9)-1)*20,,20))</f>
        <v>78.73</v>
      </c>
      <c r="AC24" s="72">
        <f ca="1">MAX(OFFSET($B4,,(COLUMNS($B$4:K4)-1)*20,,20),OFFSET($B14,,(COLUMNS($B$9:K9)-1)*20,,20),OFFSET($B14,,(COLUMNS($B$9:K9)-1)*20,,20))</f>
        <v>79.239999999999995</v>
      </c>
      <c r="AD24" s="72">
        <f ca="1">MAX(OFFSET($B4,,(COLUMNS($B$4:L4)-1)*20,,20),OFFSET($B14,,(COLUMNS($B$9:L9)-1)*20,,20),OFFSET($B14,,(COLUMNS($B$9:L9)-1)*20,,20))</f>
        <v>97.92</v>
      </c>
      <c r="AE24" s="72">
        <f ca="1">MAX(OFFSET($B4,,(COLUMNS($B$4:M4)-1)*20,,20),OFFSET($B14,,(COLUMNS($B$9:M9)-1)*20,,20),OFFSET($B14,,(COLUMNS($B$9:M9)-1)*20,,20))</f>
        <v>0</v>
      </c>
    </row>
    <row r="25" spans="1:221" ht="15" thickBot="1" x14ac:dyDescent="0.35">
      <c r="S25" s="68" t="s">
        <v>400</v>
      </c>
      <c r="T25" s="72">
        <f ca="1">AVERAGE(OFFSET($B4,,(COLUMNS($B$4:B4)-1)*20,,20),OFFSET($B14,,(COLUMNS($B$9:B9)-1)*20,,20),OFFSET($B14,,(COLUMNS($B$9:B9)-1)*20,,20))</f>
        <v>69.009333333333345</v>
      </c>
      <c r="U25" s="72">
        <f ca="1">AVERAGE(OFFSET($B4,,(COLUMNS($B$4:C4)-1)*20,,20),OFFSET($B14,,(COLUMNS($B$9:C9)-1)*20,,20),OFFSET($B14,,(COLUMNS($B$9:C9)-1)*20,,20))</f>
        <v>60.604999999999997</v>
      </c>
      <c r="V25" s="72">
        <f ca="1">AVERAGE(OFFSET($B4,,(COLUMNS($B$4:D4)-1)*20,,20),OFFSET($B14,,(COLUMNS($B$9:D9)-1)*20,,20),OFFSET($B14,,(COLUMNS($B$9:D9)-1)*20,,20))</f>
        <v>56.23116666666666</v>
      </c>
      <c r="W25" s="72">
        <f ca="1">AVERAGE(OFFSET($B4,,(COLUMNS($B$4:E4)-1)*20,,20),OFFSET($B14,,(COLUMNS($B$9:E9)-1)*20,,20),OFFSET($B14,,(COLUMNS($B$9:E9)-1)*20,,20))</f>
        <v>57.778333333333329</v>
      </c>
      <c r="X25" s="72">
        <f ca="1">AVERAGE(OFFSET($B4,,(COLUMNS($B$4:F4)-1)*20,,20),OFFSET($B14,,(COLUMNS($B$9:F9)-1)*20,,20),OFFSET($B14,,(COLUMNS($B$9:F9)-1)*20,,20))</f>
        <v>53.699499999999979</v>
      </c>
      <c r="Y25" s="72">
        <f ca="1">AVERAGE(OFFSET($B4,,(COLUMNS($B$4:G4)-1)*20,,20),OFFSET($B14,,(COLUMNS($B$9:G9)-1)*20,,20),OFFSET($B14,,(COLUMNS($B$9:G9)-1)*20,,20))</f>
        <v>50.504666666666644</v>
      </c>
      <c r="Z25" s="72">
        <f ca="1">AVERAGE(OFFSET($B4,,(COLUMNS($B$4:H4)-1)*20,,20),OFFSET($B14,,(COLUMNS($B$9:H9)-1)*20,,20),OFFSET($B14,,(COLUMNS($B$9:H9)-1)*20,,20))</f>
        <v>49.385500000000008</v>
      </c>
      <c r="AA25" s="72">
        <f ca="1">AVERAGE(OFFSET($B4,,(COLUMNS($B$4:I4)-1)*20,,20),OFFSET($B14,,(COLUMNS($B$9:I9)-1)*20,,20),OFFSET($B14,,(COLUMNS($B$9:I9)-1)*20,,20))</f>
        <v>46.787758620689672</v>
      </c>
      <c r="AB25" s="72">
        <f ca="1">AVERAGE(OFFSET($B4,,(COLUMNS($B$4:J4)-1)*20,,20),OFFSET($B14,,(COLUMNS($B$9:J9)-1)*20,,20),OFFSET($B14,,(COLUMNS($B$9:J9)-1)*20,,20))</f>
        <v>56.76061224489797</v>
      </c>
      <c r="AC25" s="72">
        <f ca="1">AVERAGE(OFFSET($B4,,(COLUMNS($B$4:K4)-1)*20,,20),OFFSET($B14,,(COLUMNS($B$9:K9)-1)*20,,20),OFFSET($B14,,(COLUMNS($B$9:K9)-1)*20,,20))</f>
        <v>48.930892857142851</v>
      </c>
      <c r="AD25" s="72">
        <f ca="1">AVERAGE(OFFSET($B4,,(COLUMNS($B$4:L4)-1)*20,,20),OFFSET($B14,,(COLUMNS($B$9:L9)-1)*20,,20),OFFSET($B14,,(COLUMNS($B$9:L9)-1)*20,,20))</f>
        <v>71.150208333333353</v>
      </c>
      <c r="AE25" s="72" t="e">
        <f ca="1">AVERAGE(OFFSET($B4,,(COLUMNS($B$4:M4)-1)*20,,20),OFFSET($B14,,(COLUMNS($B$9:M9)-1)*20,,20),OFFSET($B14,,(COLUMNS($B$9:M9)-1)*20,,20))</f>
        <v>#DIV/0!</v>
      </c>
    </row>
    <row r="26" spans="1:221" ht="15" thickBot="1" x14ac:dyDescent="0.35">
      <c r="S26" s="68" t="s">
        <v>401</v>
      </c>
      <c r="T26" s="72">
        <f ca="1">MIN(OFFSET($B4,,(COLUMNS($B$4:B4)-1)*20,,20),OFFSET($B14,,(COLUMNS($B$9:B9)-1)*20,,20),OFFSET($B14,,(COLUMNS($B$9:B9)-1)*20,,20))</f>
        <v>5.75</v>
      </c>
      <c r="U26" s="72">
        <f ca="1">MIN(OFFSET($B4,,(COLUMNS($B$4:C4)-1)*20,,20),OFFSET($B14,,(COLUMNS($B$9:C9)-1)*20,,20),OFFSET($B14,,(COLUMNS($B$9:C9)-1)*20,,20))</f>
        <v>12</v>
      </c>
      <c r="V26" s="72">
        <f ca="1">MIN(OFFSET($B4,,(COLUMNS($B$4:D4)-1)*20,,20),OFFSET($B14,,(COLUMNS($B$9:D9)-1)*20,,20),OFFSET($B14,,(COLUMNS($B$9:D9)-1)*20,,20))</f>
        <v>12.99</v>
      </c>
      <c r="W26" s="72">
        <f ca="1">MIN(OFFSET($B4,,(COLUMNS($B$4:E4)-1)*20,,20),OFFSET($B14,,(COLUMNS($B$9:E9)-1)*20,,20),OFFSET($B14,,(COLUMNS($B$9:E9)-1)*20,,20))</f>
        <v>15.72</v>
      </c>
      <c r="X26" s="72">
        <f ca="1">MIN(OFFSET($B4,,(COLUMNS($B$4:F4)-1)*20,,20),OFFSET($B14,,(COLUMNS($B$9:F9)-1)*20,,20),OFFSET($B14,,(COLUMNS($B$9:F9)-1)*20,,20))</f>
        <v>12.77</v>
      </c>
      <c r="Y26" s="72">
        <f ca="1">MIN(OFFSET($B4,,(COLUMNS($B$4:G4)-1)*20,,20),OFFSET($B14,,(COLUMNS($B$9:G9)-1)*20,,20),OFFSET($B14,,(COLUMNS($B$9:G9)-1)*20,,20))</f>
        <v>9.14</v>
      </c>
      <c r="Z26" s="72">
        <f ca="1">MIN(OFFSET($B4,,(COLUMNS($B$4:H4)-1)*20,,20),OFFSET($B14,,(COLUMNS($B$9:H9)-1)*20,,20),OFFSET($B14,,(COLUMNS($B$9:H9)-1)*20,,20))</f>
        <v>0.03</v>
      </c>
      <c r="AA26" s="72">
        <f ca="1">MIN(OFFSET($B4,,(COLUMNS($B$4:I4)-1)*20,,20),OFFSET($B14,,(COLUMNS($B$9:I9)-1)*20,,20),OFFSET($B14,,(COLUMNS($B$9:I9)-1)*20,,20))</f>
        <v>0.01</v>
      </c>
      <c r="AB26" s="72">
        <f ca="1">MIN(OFFSET($B4,,(COLUMNS($B$4:J4)-1)*20,,20),OFFSET($B14,,(COLUMNS($B$9:J9)-1)*20,,20),OFFSET($B14,,(COLUMNS($B$9:J9)-1)*20,,20))</f>
        <v>0.01</v>
      </c>
      <c r="AC26" s="72">
        <f ca="1">MIN(OFFSET($B4,,(COLUMNS($B$4:K4)-1)*20,,20),OFFSET($B14,,(COLUMNS($B$9:K9)-1)*20,,20),OFFSET($B14,,(COLUMNS($B$9:K9)-1)*20,,20))</f>
        <v>0.12</v>
      </c>
      <c r="AD26" s="72">
        <f ca="1">MIN(OFFSET($B4,,(COLUMNS($B$4:L4)-1)*20,,20),OFFSET($B14,,(COLUMNS($B$9:L9)-1)*20,,20),OFFSET($B14,,(COLUMNS($B$9:L9)-1)*20,,20))</f>
        <v>42.66</v>
      </c>
      <c r="AE26" s="72">
        <f ca="1">MIN(OFFSET($B4,,(COLUMNS($B$4:M4)-1)*20,,20),OFFSET($B14,,(COLUMNS($B$9:M9)-1)*20,,20),OFFSET($B14,,(COLUMNS($B$9:M9)-1)*20,,20))</f>
        <v>0</v>
      </c>
    </row>
    <row r="28" spans="1:221" x14ac:dyDescent="0.3">
      <c r="T28" s="69">
        <v>2025</v>
      </c>
      <c r="U28" s="69"/>
      <c r="V28" s="69"/>
      <c r="W28" s="69"/>
      <c r="X28" s="70"/>
      <c r="Y28" s="70"/>
      <c r="Z28" s="69"/>
      <c r="AA28" s="69"/>
      <c r="AB28" s="69"/>
      <c r="AC28" s="69"/>
      <c r="AD28" s="69">
        <v>2026</v>
      </c>
      <c r="AE28" s="69"/>
    </row>
    <row r="29" spans="1:221" ht="15" thickBot="1" x14ac:dyDescent="0.35">
      <c r="S29" t="s">
        <v>393</v>
      </c>
      <c r="T29" s="71" t="str">
        <f>+T23</f>
        <v>mar</v>
      </c>
      <c r="U29" s="71" t="str">
        <f t="shared" ref="U29:AE29" si="0">+U23</f>
        <v>abr</v>
      </c>
      <c r="V29" s="71" t="str">
        <f t="shared" si="0"/>
        <v>may</v>
      </c>
      <c r="W29" s="71" t="str">
        <f t="shared" si="0"/>
        <v>jun</v>
      </c>
      <c r="X29" s="71" t="str">
        <f t="shared" si="0"/>
        <v>jul</v>
      </c>
      <c r="Y29" s="71" t="str">
        <f t="shared" si="0"/>
        <v>ago</v>
      </c>
      <c r="Z29" s="71" t="str">
        <f t="shared" si="0"/>
        <v>sept</v>
      </c>
      <c r="AA29" s="71" t="str">
        <f t="shared" si="0"/>
        <v>oct</v>
      </c>
      <c r="AB29" s="71" t="str">
        <f t="shared" si="0"/>
        <v>nov</v>
      </c>
      <c r="AC29" s="71" t="str">
        <f t="shared" si="0"/>
        <v>dic</v>
      </c>
      <c r="AD29" s="71" t="str">
        <f t="shared" si="0"/>
        <v>ene</v>
      </c>
      <c r="AE29" s="71" t="str">
        <f t="shared" si="0"/>
        <v>feb</v>
      </c>
    </row>
    <row r="30" spans="1:221" ht="15" thickBot="1" x14ac:dyDescent="0.35">
      <c r="S30" s="68" t="s">
        <v>399</v>
      </c>
      <c r="T30" s="72">
        <f ca="1">MAX(OFFSET($B5,,(COLUMNS($B$5:B5)-1)*20,,20),OFFSET($B10,,(COLUMNS($B$10:B10)-1)*20,,20),OFFSET($B15,,(COLUMNS($B$15:B15)-1)*20,,20))</f>
        <v>86.57</v>
      </c>
      <c r="U30" s="72">
        <f ca="1">MAX(OFFSET($B5,,(COLUMNS($B$5:C5)-1)*20,,20),OFFSET($B10,,(COLUMNS($B$10:C10)-1)*20,,20),OFFSET($B15,,(COLUMNS($B$15:C15)-1)*20,,20))</f>
        <v>82.49</v>
      </c>
      <c r="V30" s="72">
        <f ca="1">MAX(OFFSET($B5,,(COLUMNS($B$5:D5)-1)*20,,20),OFFSET($B10,,(COLUMNS($B$10:D10)-1)*20,,20),OFFSET($B15,,(COLUMNS($B$15:D15)-1)*20,,20))</f>
        <v>78.16</v>
      </c>
      <c r="W30" s="72">
        <f ca="1">MAX(OFFSET($B5,,(COLUMNS($B$5:E5)-1)*20,,20),OFFSET($B10,,(COLUMNS($B$10:E10)-1)*20,,20),OFFSET($B15,,(COLUMNS($B$15:E15)-1)*20,,20))</f>
        <v>77.91</v>
      </c>
      <c r="X30" s="72">
        <f ca="1">MAX(OFFSET($B5,,(COLUMNS($B$5:F5)-1)*20,,20),OFFSET($B10,,(COLUMNS($B$10:F10)-1)*20,,20),OFFSET($B15,,(COLUMNS($B$15:F15)-1)*20,,20))</f>
        <v>71.69</v>
      </c>
      <c r="Y30" s="72">
        <f ca="1">MAX(OFFSET($B5,,(COLUMNS($B$5:G5)-1)*20,,20),OFFSET($B10,,(COLUMNS($B$10:G10)-1)*20,,20),OFFSET($B15,,(COLUMNS($B$15:G15)-1)*20,,20))</f>
        <v>66.930000000000007</v>
      </c>
      <c r="Z30" s="72">
        <f ca="1">MAX(OFFSET($B5,,(COLUMNS($B$5:H5)-1)*20,,20),OFFSET($B10,,(COLUMNS($B$10:H10)-1)*20,,20),OFFSET($B15,,(COLUMNS($B$15:H15)-1)*20,,20))</f>
        <v>64.95</v>
      </c>
      <c r="AA30" s="72">
        <f ca="1">MAX(OFFSET($B5,,(COLUMNS($B$5:I5)-1)*20,,20),OFFSET($B10,,(COLUMNS($B$10:I10)-1)*20,,20),OFFSET($B15,,(COLUMNS($B$15:I15)-1)*20,,20))</f>
        <v>63.78</v>
      </c>
      <c r="AB30" s="72">
        <f ca="1">MAX(OFFSET($B5,,(COLUMNS($B$5:J5)-1)*20,,20),OFFSET($B10,,(COLUMNS($B$10:J10)-1)*20,,20),OFFSET($B15,,(COLUMNS($B$15:J15)-1)*20,,20))</f>
        <v>62.05</v>
      </c>
      <c r="AC30" s="72">
        <f ca="1">MAX(OFFSET($B5,,(COLUMNS($B$5:K5)-1)*20,,20),OFFSET($B10,,(COLUMNS($B$10:K10)-1)*20,,20),OFFSET($B15,,(COLUMNS($B$15:K15)-1)*20,,20))</f>
        <v>62.45</v>
      </c>
      <c r="AD30" s="72">
        <f ca="1">MAX(OFFSET($B5,,(COLUMNS($B$5:L5)-1)*20,,20),OFFSET($B10,,(COLUMNS($B$10:L10)-1)*20,,20),OFFSET($B15,,(COLUMNS($B$15:L15)-1)*20,,20))</f>
        <v>77.09</v>
      </c>
      <c r="AE30" s="72">
        <f ca="1">MAX(OFFSET($B5,,(COLUMNS($B$5:M5)-1)*20,,20),OFFSET($B10,,(COLUMNS($B$10:M10)-1)*20,,20),OFFSET($B15,,(COLUMNS($B$15:M15)-1)*20,,20))</f>
        <v>0</v>
      </c>
    </row>
    <row r="31" spans="1:221" ht="15" thickBot="1" x14ac:dyDescent="0.35">
      <c r="S31" s="68" t="s">
        <v>400</v>
      </c>
      <c r="T31" s="72">
        <f ca="1">AVERAGE(OFFSET($B5,,(COLUMNS($B$5:B5)-1)*20,,20),OFFSET($B10,,(COLUMNS($B$10:B10)-1)*20,,20),OFFSET($B15,,(COLUMNS($B$15:B15)-1)*20,,20))</f>
        <v>61.127166666666675</v>
      </c>
      <c r="U31" s="72">
        <f ca="1">AVERAGE(OFFSET($B5,,(COLUMNS($B$5:C5)-1)*20,,20),OFFSET($B10,,(COLUMNS($B$10:C10)-1)*20,,20),OFFSET($B15,,(COLUMNS($B$15:C15)-1)*20,,20))</f>
        <v>57.747000000000021</v>
      </c>
      <c r="V31" s="72">
        <f ca="1">AVERAGE(OFFSET($B5,,(COLUMNS($B$5:D5)-1)*20,,20),OFFSET($B10,,(COLUMNS($B$10:D10)-1)*20,,20),OFFSET($B15,,(COLUMNS($B$15:D15)-1)*20,,20))</f>
        <v>57.319833333333335</v>
      </c>
      <c r="W31" s="72">
        <f ca="1">AVERAGE(OFFSET($B5,,(COLUMNS($B$5:E5)-1)*20,,20),OFFSET($B10,,(COLUMNS($B$10:E10)-1)*20,,20),OFFSET($B15,,(COLUMNS($B$15:E15)-1)*20,,20))</f>
        <v>57.084666666666642</v>
      </c>
      <c r="X31" s="72">
        <f ca="1">AVERAGE(OFFSET($B5,,(COLUMNS($B$5:F5)-1)*20,,20),OFFSET($B10,,(COLUMNS($B$10:F10)-1)*20,,20),OFFSET($B15,,(COLUMNS($B$15:F15)-1)*20,,20))</f>
        <v>51.303999999999995</v>
      </c>
      <c r="Y31" s="72">
        <f ca="1">AVERAGE(OFFSET($B5,,(COLUMNS($B$5:G5)-1)*20,,20),OFFSET($B10,,(COLUMNS($B$10:G10)-1)*20,,20),OFFSET($B15,,(COLUMNS($B$15:G15)-1)*20,,20))</f>
        <v>47.51283333333334</v>
      </c>
      <c r="Z31" s="72">
        <f ca="1">AVERAGE(OFFSET($B5,,(COLUMNS($B$5:H5)-1)*20,,20),OFFSET($B10,,(COLUMNS($B$10:H10)-1)*20,,20),OFFSET($B15,,(COLUMNS($B$15:H15)-1)*20,,20))</f>
        <v>40.947333333333333</v>
      </c>
      <c r="AA31" s="72">
        <f ca="1">AVERAGE(OFFSET($B5,,(COLUMNS($B$5:I5)-1)*20,,20),OFFSET($B10,,(COLUMNS($B$10:I10)-1)*20,,20),OFFSET($B15,,(COLUMNS($B$15:I15)-1)*20,,20))</f>
        <v>36.485593220338991</v>
      </c>
      <c r="AB31" s="72">
        <f ca="1">AVERAGE(OFFSET($B5,,(COLUMNS($B$5:J5)-1)*20,,20),OFFSET($B10,,(COLUMNS($B$10:J10)-1)*20,,20),OFFSET($B15,,(COLUMNS($B$15:J15)-1)*20,,20))</f>
        <v>43.991020408163266</v>
      </c>
      <c r="AC31" s="72">
        <f ca="1">AVERAGE(OFFSET($B5,,(COLUMNS($B$5:K5)-1)*20,,20),OFFSET($B10,,(COLUMNS($B$10:K10)-1)*20,,20),OFFSET($B15,,(COLUMNS($B$15:K15)-1)*20,,20))</f>
        <v>40.070363636363638</v>
      </c>
      <c r="AD31" s="72">
        <f ca="1">AVERAGE(OFFSET($B5,,(COLUMNS($B$5:L5)-1)*20,,20),OFFSET($B10,,(COLUMNS($B$10:L10)-1)*20,,20),OFFSET($B15,,(COLUMNS($B$15:L15)-1)*20,,20))</f>
        <v>58.621249999999996</v>
      </c>
      <c r="AE31" s="72" t="e">
        <f ca="1">AVERAGE(OFFSET($B5,,(COLUMNS($B$5:M5)-1)*20,,20),OFFSET($B10,,(COLUMNS($B$10:M10)-1)*20,,20),OFFSET($B15,,(COLUMNS($B$15:M15)-1)*20,,20))</f>
        <v>#DIV/0!</v>
      </c>
    </row>
    <row r="32" spans="1:221" ht="15" thickBot="1" x14ac:dyDescent="0.35">
      <c r="S32" s="68" t="s">
        <v>401</v>
      </c>
      <c r="T32" s="72">
        <f ca="1">MIN(OFFSET($B5,,(COLUMNS($B$5:B5)-1)*20,,20),OFFSET($B10,,(COLUMNS($B$10:B10)-1)*20,,20),OFFSET($B15,,(COLUMNS($B$15:B15)-1)*20,,20))</f>
        <v>6.12</v>
      </c>
      <c r="U32" s="72">
        <f ca="1">MIN(OFFSET($B5,,(COLUMNS($B$5:C5)-1)*20,,20),OFFSET($B10,,(COLUMNS($B$10:C10)-1)*20,,20),OFFSET($B15,,(COLUMNS($B$15:C15)-1)*20,,20))</f>
        <v>16.2</v>
      </c>
      <c r="V32" s="72">
        <f ca="1">MIN(OFFSET($B5,,(COLUMNS($B$5:D5)-1)*20,,20),OFFSET($B10,,(COLUMNS($B$10:D10)-1)*20,,20),OFFSET($B15,,(COLUMNS($B$15:D15)-1)*20,,20))</f>
        <v>17.53</v>
      </c>
      <c r="W32" s="72">
        <f ca="1">MIN(OFFSET($B5,,(COLUMNS($B$5:E5)-1)*20,,20),OFFSET($B10,,(COLUMNS($B$10:E10)-1)*20,,20),OFFSET($B15,,(COLUMNS($B$15:E15)-1)*20,,20))</f>
        <v>16.78</v>
      </c>
      <c r="X32" s="72">
        <f ca="1">MIN(OFFSET($B5,,(COLUMNS($B$5:F5)-1)*20,,20),OFFSET($B10,,(COLUMNS($B$10:F10)-1)*20,,20),OFFSET($B15,,(COLUMNS($B$15:F15)-1)*20,,20))</f>
        <v>12.15</v>
      </c>
      <c r="Y32" s="72">
        <f ca="1">MIN(OFFSET($B5,,(COLUMNS($B$5:G5)-1)*20,,20),OFFSET($B10,,(COLUMNS($B$10:G10)-1)*20,,20),OFFSET($B15,,(COLUMNS($B$15:G15)-1)*20,,20))</f>
        <v>7.68</v>
      </c>
      <c r="Z32" s="72">
        <f ca="1">MIN(OFFSET($B5,,(COLUMNS($B$5:H5)-1)*20,,20),OFFSET($B10,,(COLUMNS($B$10:H10)-1)*20,,20),OFFSET($B15,,(COLUMNS($B$15:H15)-1)*20,,20))</f>
        <v>0.03</v>
      </c>
      <c r="AA32" s="72">
        <f ca="1">MIN(OFFSET($B5,,(COLUMNS($B$5:I5)-1)*20,,20),OFFSET($B10,,(COLUMNS($B$10:I10)-1)*20,,20),OFFSET($B15,,(COLUMNS($B$15:I15)-1)*20,,20))</f>
        <v>0.01</v>
      </c>
      <c r="AB32" s="72">
        <f ca="1">MIN(OFFSET($B5,,(COLUMNS($B$5:J5)-1)*20,,20),OFFSET($B10,,(COLUMNS($B$10:J10)-1)*20,,20),OFFSET($B15,,(COLUMNS($B$15:J15)-1)*20,,20))</f>
        <v>0.01</v>
      </c>
      <c r="AC32" s="72">
        <f ca="1">MIN(OFFSET($B5,,(COLUMNS($B$5:K5)-1)*20,,20),OFFSET($B10,,(COLUMNS($B$10:K10)-1)*20,,20),OFFSET($B15,,(COLUMNS($B$15:K15)-1)*20,,20))</f>
        <v>0.05</v>
      </c>
      <c r="AD32" s="72">
        <f ca="1">MIN(OFFSET($B5,,(COLUMNS($B$5:L5)-1)*20,,20),OFFSET($B10,,(COLUMNS($B$10:L10)-1)*20,,20),OFFSET($B15,,(COLUMNS($B$15:L15)-1)*20,,20))</f>
        <v>33.06</v>
      </c>
      <c r="AE32" s="72">
        <f ca="1">MIN(OFFSET($B5,,(COLUMNS($B$5:M5)-1)*20,,20),OFFSET($B10,,(COLUMNS($B$10:M10)-1)*20,,20),OFFSET($B15,,(COLUMNS($B$15:M15)-1)*20,,20))</f>
        <v>0</v>
      </c>
    </row>
    <row r="34" spans="19:31" ht="15" thickBot="1" x14ac:dyDescent="0.35">
      <c r="T34" s="69">
        <v>2025</v>
      </c>
      <c r="U34" s="69"/>
      <c r="V34" s="69"/>
      <c r="W34" s="69"/>
      <c r="X34" s="70"/>
      <c r="Y34" s="70"/>
      <c r="Z34" s="69"/>
      <c r="AA34" s="69"/>
      <c r="AB34" s="69"/>
      <c r="AC34" s="69"/>
      <c r="AD34" s="69">
        <v>2026</v>
      </c>
      <c r="AE34" s="69"/>
    </row>
    <row r="35" spans="19:31" ht="15" thickBot="1" x14ac:dyDescent="0.35">
      <c r="S35" t="s">
        <v>394</v>
      </c>
      <c r="T35" s="73" t="str">
        <f>+T29</f>
        <v>mar</v>
      </c>
      <c r="U35" s="73" t="str">
        <f t="shared" ref="U35:AE35" si="1">+U29</f>
        <v>abr</v>
      </c>
      <c r="V35" s="73" t="str">
        <f t="shared" si="1"/>
        <v>may</v>
      </c>
      <c r="W35" s="73" t="str">
        <f t="shared" si="1"/>
        <v>jun</v>
      </c>
      <c r="X35" s="73" t="str">
        <f t="shared" si="1"/>
        <v>jul</v>
      </c>
      <c r="Y35" s="73" t="str">
        <f t="shared" si="1"/>
        <v>ago</v>
      </c>
      <c r="Z35" s="73" t="str">
        <f t="shared" si="1"/>
        <v>sept</v>
      </c>
      <c r="AA35" s="73" t="str">
        <f t="shared" si="1"/>
        <v>oct</v>
      </c>
      <c r="AB35" s="73" t="str">
        <f t="shared" si="1"/>
        <v>nov</v>
      </c>
      <c r="AC35" s="73" t="str">
        <f t="shared" si="1"/>
        <v>dic</v>
      </c>
      <c r="AD35" s="73" t="str">
        <f t="shared" si="1"/>
        <v>ene</v>
      </c>
      <c r="AE35" s="73" t="str">
        <f t="shared" si="1"/>
        <v>feb</v>
      </c>
    </row>
    <row r="36" spans="19:31" ht="15" thickBot="1" x14ac:dyDescent="0.35">
      <c r="S36" s="68" t="s">
        <v>399</v>
      </c>
      <c r="T36" s="72">
        <f ca="1">MAX(OFFSET($B6,,(COLUMNS($B$6:B6)-1)*20,,20),OFFSET($B11,,(COLUMNS($B$11:B11)-1)*20,,20),OFFSET($B16,,(COLUMNS($B$16:B16)-1)*20,,20))</f>
        <v>83</v>
      </c>
      <c r="U36" s="72">
        <f ca="1">MAX(OFFSET($B6,,(COLUMNS($B$6:C6)-1)*20,,20),OFFSET($B11,,(COLUMNS($B$11:C11)-1)*20,,20),OFFSET($B16,,(COLUMNS($B$16:C16)-1)*20,,20))</f>
        <v>78.48</v>
      </c>
      <c r="V36" s="72">
        <f ca="1">MAX(OFFSET($B6,,(COLUMNS($B$6:D6)-1)*20,,20),OFFSET($B11,,(COLUMNS($B$11:D11)-1)*20,,20),OFFSET($B16,,(COLUMNS($B$16:D16)-1)*20,,20))</f>
        <v>77.62</v>
      </c>
      <c r="W36" s="72">
        <f ca="1">MAX(OFFSET($B6,,(COLUMNS($B$6:E6)-1)*20,,20),OFFSET($B11,,(COLUMNS($B$11:E11)-1)*20,,20),OFFSET($B16,,(COLUMNS($B$16:E16)-1)*20,,20))</f>
        <v>77.45</v>
      </c>
      <c r="X36" s="72">
        <f ca="1">MAX(OFFSET($B6,,(COLUMNS($B$6:F6)-1)*20,,20),OFFSET($B11,,(COLUMNS($B$11:F11)-1)*20,,20),OFFSET($B16,,(COLUMNS($B$16:F16)-1)*20,,20))</f>
        <v>72.94</v>
      </c>
      <c r="Y36" s="72">
        <f ca="1">MAX(OFFSET($B6,,(COLUMNS($B$6:G6)-1)*20,,20),OFFSET($B11,,(COLUMNS($B$11:G11)-1)*20,,20),OFFSET($B16,,(COLUMNS($B$16:G16)-1)*20,,20))</f>
        <v>66.58</v>
      </c>
      <c r="Z36" s="72">
        <f ca="1">MAX(OFFSET($B6,,(COLUMNS($B$6:H6)-1)*20,,20),OFFSET($B11,,(COLUMNS($B$11:H11)-1)*20,,20),OFFSET($B16,,(COLUMNS($B$16:H16)-1)*20,,20))</f>
        <v>62.23</v>
      </c>
      <c r="AA36" s="72">
        <f ca="1">MAX(OFFSET($B6,,(COLUMNS($B$6:I6)-1)*20,,20),OFFSET($B11,,(COLUMNS($B$11:I11)-1)*20,,20),OFFSET($B16,,(COLUMNS($B$16:I16)-1)*20,,20))</f>
        <v>62.91</v>
      </c>
      <c r="AB36" s="72">
        <f ca="1">MAX(OFFSET($B6,,(COLUMNS($B$6:J6)-1)*20,,20),OFFSET($B11,,(COLUMNS($B$11:J11)-1)*20,,20),OFFSET($B16,,(COLUMNS($B$16:J16)-1)*20,,20))</f>
        <v>61</v>
      </c>
      <c r="AC36" s="72">
        <f ca="1">MAX(OFFSET($B6,,(COLUMNS($B$6:K6)-1)*20,,20),OFFSET($B11,,(COLUMNS($B$11:K11)-1)*20,,20),OFFSET($B16,,(COLUMNS($B$16:K16)-1)*20,,20))</f>
        <v>59.46</v>
      </c>
      <c r="AD36" s="72">
        <f ca="1">MAX(OFFSET($B6,,(COLUMNS($B$6:L6)-1)*20,,20),OFFSET($B11,,(COLUMNS($B$11:L11)-1)*20,,20),OFFSET($B16,,(COLUMNS($B$16:L16)-1)*20,,20))</f>
        <v>73.13</v>
      </c>
      <c r="AE36" s="72">
        <f ca="1">MAX(OFFSET($B6,,(COLUMNS($B$6:M6)-1)*20,,20),OFFSET($B11,,(COLUMNS($B$11:M11)-1)*20,,20),OFFSET($B16,,(COLUMNS($B$16:M16)-1)*20,,20))</f>
        <v>0</v>
      </c>
    </row>
    <row r="37" spans="19:31" ht="15" thickBot="1" x14ac:dyDescent="0.35">
      <c r="S37" s="68" t="s">
        <v>400</v>
      </c>
      <c r="T37" s="72">
        <f ca="1">AVERAGE(OFFSET($B6,,(COLUMNS($B$6:B6)-1)*20,,20),OFFSET($B11,,(COLUMNS($B$11:B11)-1)*20,,20),OFFSET($B16,,(COLUMNS($B$16:B16)-1)*20,,20))</f>
        <v>58.966999999999977</v>
      </c>
      <c r="U37" s="72">
        <f ca="1">AVERAGE(OFFSET($B6,,(COLUMNS($B$6:C6)-1)*20,,20),OFFSET($B11,,(COLUMNS($B$11:C11)-1)*20,,20),OFFSET($B16,,(COLUMNS($B$16:C16)-1)*20,,20))</f>
        <v>56.20500000000002</v>
      </c>
      <c r="V37" s="72">
        <f ca="1">AVERAGE(OFFSET($B6,,(COLUMNS($B$6:D6)-1)*20,,20),OFFSET($B11,,(COLUMNS($B$11:D11)-1)*20,,20),OFFSET($B16,,(COLUMNS($B$16:D16)-1)*20,,20))</f>
        <v>55.952666666666666</v>
      </c>
      <c r="W37" s="72">
        <f ca="1">AVERAGE(OFFSET($B6,,(COLUMNS($B$6:E6)-1)*20,,20),OFFSET($B11,,(COLUMNS($B$11:E11)-1)*20,,20),OFFSET($B16,,(COLUMNS($B$16:E16)-1)*20,,20))</f>
        <v>55.482333333333351</v>
      </c>
      <c r="X37" s="72">
        <f ca="1">AVERAGE(OFFSET($B6,,(COLUMNS($B$6:F6)-1)*20,,20),OFFSET($B11,,(COLUMNS($B$11:F11)-1)*20,,20),OFFSET($B16,,(COLUMNS($B$16:F16)-1)*20,,20))</f>
        <v>50.307833333333328</v>
      </c>
      <c r="Y37" s="72">
        <f ca="1">AVERAGE(OFFSET($B6,,(COLUMNS($B$6:G6)-1)*20,,20),OFFSET($B11,,(COLUMNS($B$11:G11)-1)*20,,20),OFFSET($B16,,(COLUMNS($B$16:G16)-1)*20,,20))</f>
        <v>47.267499999999998</v>
      </c>
      <c r="Z37" s="72">
        <f ca="1">AVERAGE(OFFSET($B6,,(COLUMNS($B$6:H6)-1)*20,,20),OFFSET($B11,,(COLUMNS($B$11:H11)-1)*20,,20),OFFSET($B16,,(COLUMNS($B$16:H16)-1)*20,,20))</f>
        <v>39.426500000000011</v>
      </c>
      <c r="AA37" s="72">
        <f ca="1">AVERAGE(OFFSET($B6,,(COLUMNS($B$6:I6)-1)*20,,20),OFFSET($B11,,(COLUMNS($B$11:I11)-1)*20,,20),OFFSET($B16,,(COLUMNS($B$16:I16)-1)*20,,20))</f>
        <v>35.318983050847457</v>
      </c>
      <c r="AB37" s="72">
        <f ca="1">AVERAGE(OFFSET($B6,,(COLUMNS($B$6:J6)-1)*20,,20),OFFSET($B11,,(COLUMNS($B$11:J11)-1)*20,,20),OFFSET($B16,,(COLUMNS($B$16:J16)-1)*20,,20))</f>
        <v>42.031836734693883</v>
      </c>
      <c r="AC37" s="72">
        <f ca="1">AVERAGE(OFFSET($B6,,(COLUMNS($B$6:K6)-1)*20,,20),OFFSET($B11,,(COLUMNS($B$11:K11)-1)*20,,20),OFFSET($B16,,(COLUMNS($B$16:K16)-1)*20,,20))</f>
        <v>38.353454545454547</v>
      </c>
      <c r="AD37" s="72">
        <f ca="1">AVERAGE(OFFSET($B6,,(COLUMNS($B$6:L6)-1)*20,,20),OFFSET($B11,,(COLUMNS($B$11:L11)-1)*20,,20),OFFSET($B16,,(COLUMNS($B$16:L16)-1)*20,,20))</f>
        <v>56.412708333333349</v>
      </c>
      <c r="AE37" s="72" t="e">
        <f ca="1">AVERAGE(OFFSET($B6,,(COLUMNS($B$6:M6)-1)*20,,20),OFFSET($B11,,(COLUMNS($B$11:M11)-1)*20,,20),OFFSET($B16,,(COLUMNS($B$16:M16)-1)*20,,20))</f>
        <v>#DIV/0!</v>
      </c>
    </row>
    <row r="38" spans="19:31" ht="15" thickBot="1" x14ac:dyDescent="0.35">
      <c r="S38" s="68" t="s">
        <v>401</v>
      </c>
      <c r="T38" s="72">
        <f ca="1">MIN(OFFSET($B6,,(COLUMNS($B$6:B6)-1)*20,,20),OFFSET($B11,,(COLUMNS($B$11:B11)-1)*20,,20),OFFSET($B16,,(COLUMNS($B$16:B16)-1)*20,,20))</f>
        <v>6.2</v>
      </c>
      <c r="U38" s="72">
        <f ca="1">MIN(OFFSET($B6,,(COLUMNS($B$6:C6)-1)*20,,20),OFFSET($B11,,(COLUMNS($B$11:C11)-1)*20,,20),OFFSET($B16,,(COLUMNS($B$16:C16)-1)*20,,20))</f>
        <v>16.510000000000002</v>
      </c>
      <c r="V38" s="72">
        <f ca="1">MIN(OFFSET($B6,,(COLUMNS($B$6:D6)-1)*20,,20),OFFSET($B11,,(COLUMNS($B$11:D11)-1)*20,,20),OFFSET($B16,,(COLUMNS($B$16:D16)-1)*20,,20))</f>
        <v>18.03</v>
      </c>
      <c r="W38" s="72">
        <f ca="1">MIN(OFFSET($B6,,(COLUMNS($B$6:E6)-1)*20,,20),OFFSET($B11,,(COLUMNS($B$11:E11)-1)*20,,20),OFFSET($B16,,(COLUMNS($B$16:E16)-1)*20,,20))</f>
        <v>17.170000000000002</v>
      </c>
      <c r="X38" s="72">
        <f ca="1">MIN(OFFSET($B6,,(COLUMNS($B$6:F6)-1)*20,,20),OFFSET($B11,,(COLUMNS($B$11:F11)-1)*20,,20),OFFSET($B16,,(COLUMNS($B$16:F16)-1)*20,,20))</f>
        <v>12.38</v>
      </c>
      <c r="Y38" s="72">
        <f ca="1">MIN(OFFSET($B6,,(COLUMNS($B$6:G6)-1)*20,,20),OFFSET($B11,,(COLUMNS($B$11:G11)-1)*20,,20),OFFSET($B16,,(COLUMNS($B$16:G16)-1)*20,,20))</f>
        <v>7.62</v>
      </c>
      <c r="Z38" s="72">
        <f ca="1">MIN(OFFSET($B6,,(COLUMNS($B$6:H6)-1)*20,,20),OFFSET($B11,,(COLUMNS($B$11:H11)-1)*20,,20),OFFSET($B16,,(COLUMNS($B$16:H16)-1)*20,,20))</f>
        <v>0.03</v>
      </c>
      <c r="AA38" s="72">
        <f ca="1">MIN(OFFSET($B6,,(COLUMNS($B$6:I6)-1)*20,,20),OFFSET($B11,,(COLUMNS($B$11:I11)-1)*20,,20),OFFSET($B16,,(COLUMNS($B$16:I16)-1)*20,,20))</f>
        <v>0.01</v>
      </c>
      <c r="AB38" s="72">
        <f ca="1">MIN(OFFSET($B6,,(COLUMNS($B$6:J6)-1)*20,,20),OFFSET($B11,,(COLUMNS($B$11:J11)-1)*20,,20),OFFSET($B16,,(COLUMNS($B$16:J16)-1)*20,,20))</f>
        <v>0.01</v>
      </c>
      <c r="AC38" s="72">
        <f ca="1">MIN(OFFSET($B6,,(COLUMNS($B$6:K6)-1)*20,,20),OFFSET($B11,,(COLUMNS($B$11:K11)-1)*20,,20),OFFSET($B16,,(COLUMNS($B$16:K16)-1)*20,,20))</f>
        <v>0.05</v>
      </c>
      <c r="AD38" s="72">
        <f ca="1">MIN(OFFSET($B6,,(COLUMNS($B$6:L6)-1)*20,,20),OFFSET($B11,,(COLUMNS($B$11:L11)-1)*20,,20),OFFSET($B16,,(COLUMNS($B$16:L16)-1)*20,,20))</f>
        <v>30.76</v>
      </c>
      <c r="AE38" s="72">
        <f ca="1">MIN(OFFSET($B6,,(COLUMNS($B$6:M6)-1)*20,,20),OFFSET($B11,,(COLUMNS($B$11:M11)-1)*20,,20),OFFSET($B16,,(COLUMNS($B$16:M16)-1)*20,,20))</f>
        <v>0</v>
      </c>
    </row>
    <row r="40" spans="19:31" ht="15" thickBot="1" x14ac:dyDescent="0.35">
      <c r="T40" s="69">
        <v>2025</v>
      </c>
      <c r="U40" s="69"/>
      <c r="V40" s="69"/>
      <c r="W40" s="69"/>
      <c r="X40" s="70"/>
      <c r="Y40" s="70"/>
      <c r="Z40" s="69"/>
      <c r="AA40" s="69"/>
      <c r="AB40" s="69"/>
      <c r="AC40" s="69"/>
      <c r="AD40" s="69">
        <v>2026</v>
      </c>
      <c r="AE40" s="69"/>
    </row>
    <row r="41" spans="19:31" ht="15" thickBot="1" x14ac:dyDescent="0.35">
      <c r="S41" t="s">
        <v>395</v>
      </c>
      <c r="T41" s="73" t="str">
        <f>+T35</f>
        <v>mar</v>
      </c>
      <c r="U41" s="73" t="str">
        <f t="shared" ref="U41:AE41" si="2">+U35</f>
        <v>abr</v>
      </c>
      <c r="V41" s="73" t="str">
        <f t="shared" si="2"/>
        <v>may</v>
      </c>
      <c r="W41" s="73" t="str">
        <f t="shared" si="2"/>
        <v>jun</v>
      </c>
      <c r="X41" s="73" t="str">
        <f t="shared" si="2"/>
        <v>jul</v>
      </c>
      <c r="Y41" s="73" t="str">
        <f t="shared" si="2"/>
        <v>ago</v>
      </c>
      <c r="Z41" s="73" t="str">
        <f t="shared" si="2"/>
        <v>sept</v>
      </c>
      <c r="AA41" s="73" t="str">
        <f t="shared" si="2"/>
        <v>oct</v>
      </c>
      <c r="AB41" s="73" t="str">
        <f t="shared" si="2"/>
        <v>nov</v>
      </c>
      <c r="AC41" s="73" t="str">
        <f t="shared" si="2"/>
        <v>dic</v>
      </c>
      <c r="AD41" s="73" t="str">
        <f t="shared" si="2"/>
        <v>ene</v>
      </c>
      <c r="AE41" s="73" t="str">
        <f t="shared" si="2"/>
        <v>feb</v>
      </c>
    </row>
    <row r="42" spans="19:31" ht="15" thickBot="1" x14ac:dyDescent="0.35">
      <c r="S42" s="68" t="s">
        <v>399</v>
      </c>
      <c r="T42" s="72">
        <f ca="1">MAX(OFFSET($B7,,(COLUMNS($B$7:B7)-1)*20,,20),OFFSET($B12,,(COLUMNS($B$12:B12)-1)*20,,20),OFFSET($B17,,(COLUMNS($B$17:B17)-1)*20,,20))</f>
        <v>242.88</v>
      </c>
      <c r="U42" s="72">
        <f ca="1">MAX(OFFSET($B7,,(COLUMNS($B$7:C7)-1)*20,,20),OFFSET($B12,,(COLUMNS($B$12:C12)-1)*20,,20),OFFSET($B17,,(COLUMNS($B$17:C17)-1)*20,,20))</f>
        <v>195.79</v>
      </c>
      <c r="V42" s="72">
        <f ca="1">MAX(OFFSET($B7,,(COLUMNS($B$7:D7)-1)*20,,20),OFFSET($B12,,(COLUMNS($B$12:D12)-1)*20,,20),OFFSET($B17,,(COLUMNS($B$17:D17)-1)*20,,20))</f>
        <v>151.03</v>
      </c>
      <c r="W42" s="72">
        <f ca="1">MAX(OFFSET($B7,,(COLUMNS($B$7:E7)-1)*20,,20),OFFSET($B12,,(COLUMNS($B$12:E12)-1)*20,,20),OFFSET($B17,,(COLUMNS($B$17:E17)-1)*20,,20))</f>
        <v>65.260000000000005</v>
      </c>
      <c r="X42" s="72">
        <f ca="1">MAX(OFFSET($B7,,(COLUMNS($B$7:F7)-1)*20,,20),OFFSET($B12,,(COLUMNS($B$12:F12)-1)*20,,20),OFFSET($B17,,(COLUMNS($B$17:F17)-1)*20,,20))</f>
        <v>148.30000000000001</v>
      </c>
      <c r="Y42" s="72">
        <f ca="1">MAX(OFFSET($B7,,(COLUMNS($B$7:G7)-1)*20,,20),OFFSET($B12,,(COLUMNS($B$12:G12)-1)*20,,20),OFFSET($B17,,(COLUMNS($B$17:G17)-1)*20,,20))</f>
        <v>115.84</v>
      </c>
      <c r="Z42" s="72">
        <f ca="1">MAX(OFFSET($B7,,(COLUMNS($B$7:H7)-1)*20,,20),OFFSET($B12,,(COLUMNS($B$12:H12)-1)*20,,20),OFFSET($B17,,(COLUMNS($B$17:H17)-1)*20,,20))</f>
        <v>51.18</v>
      </c>
      <c r="AA42" s="72">
        <f ca="1">MAX(OFFSET($B7,,(COLUMNS($B$7:I7)-1)*20,,20),OFFSET($B12,,(COLUMNS($B$12:I12)-1)*20,,20),OFFSET($B17,,(COLUMNS($B$17:I17)-1)*20,,20))</f>
        <v>56.37</v>
      </c>
      <c r="AB42" s="72">
        <f ca="1">MAX(OFFSET($B7,,(COLUMNS($B$7:J7)-1)*20,,20),OFFSET($B12,,(COLUMNS($B$12:J12)-1)*20,,20),OFFSET($B17,,(COLUMNS($B$17:J17)-1)*20,,20))</f>
        <v>111.19</v>
      </c>
      <c r="AC42" s="72">
        <f ca="1">MAX(OFFSET($B7,,(COLUMNS($B$7:K7)-1)*20,,20),OFFSET($B12,,(COLUMNS($B$12:K12)-1)*20,,20),OFFSET($B17,,(COLUMNS($B$17:K17)-1)*20,,20))</f>
        <v>110.39</v>
      </c>
      <c r="AD42" s="72">
        <f ca="1">MAX(OFFSET($B7,,(COLUMNS($B$7:L7)-1)*20,,20),OFFSET($B12,,(COLUMNS($B$12:L12)-1)*20,,20),OFFSET($B17,,(COLUMNS($B$17:L17)-1)*20,,20))</f>
        <v>72.36</v>
      </c>
      <c r="AE42" s="72">
        <f ca="1">MAX(OFFSET($B7,,(COLUMNS($B$7:M7)-1)*20,,20),OFFSET($B12,,(COLUMNS($B$12:M12)-1)*20,,20),OFFSET($B17,,(COLUMNS($B$17:M17)-1)*20,,20))</f>
        <v>0</v>
      </c>
    </row>
    <row r="43" spans="19:31" ht="15" thickBot="1" x14ac:dyDescent="0.35">
      <c r="S43" s="68" t="s">
        <v>400</v>
      </c>
      <c r="T43" s="72">
        <f ca="1">AVERAGE(OFFSET($B7,,(COLUMNS($B$7:B7)-1)*20,,20),OFFSET($B12,,(COLUMNS($B$12:B12)-1)*20,,20),OFFSET($B17,,(COLUMNS($B$17:B17)-1)*20,,20))</f>
        <v>158.75233333333333</v>
      </c>
      <c r="U43" s="72">
        <f ca="1">AVERAGE(OFFSET($B7,,(COLUMNS($B$7:C7)-1)*20,,20),OFFSET($B12,,(COLUMNS($B$12:C12)-1)*20,,20),OFFSET($B17,,(COLUMNS($B$17:C17)-1)*20,,20))</f>
        <v>98.736500000000021</v>
      </c>
      <c r="V43" s="72">
        <f ca="1">AVERAGE(OFFSET($B7,,(COLUMNS($B$7:D7)-1)*20,,20),OFFSET($B12,,(COLUMNS($B$12:D12)-1)*20,,20),OFFSET($B17,,(COLUMNS($B$17:D17)-1)*20,,20))</f>
        <v>55.151833333333336</v>
      </c>
      <c r="W43" s="72">
        <f ca="1">AVERAGE(OFFSET($B7,,(COLUMNS($B$7:E7)-1)*20,,20),OFFSET($B12,,(COLUMNS($B$12:E12)-1)*20,,20),OFFSET($B17,,(COLUMNS($B$17:E17)-1)*20,,20))</f>
        <v>43.84864406779662</v>
      </c>
      <c r="X43" s="72">
        <f ca="1">AVERAGE(OFFSET($B7,,(COLUMNS($B$7:F7)-1)*20,,20),OFFSET($B12,,(COLUMNS($B$12:F12)-1)*20,,20),OFFSET($B17,,(COLUMNS($B$17:F17)-1)*20,,20))</f>
        <v>50.346949152542386</v>
      </c>
      <c r="Y43" s="72">
        <f ca="1">AVERAGE(OFFSET($B7,,(COLUMNS($B$7:G7)-1)*20,,20),OFFSET($B12,,(COLUMNS($B$12:G12)-1)*20,,20),OFFSET($B17,,(COLUMNS($B$17:G17)-1)*20,,20))</f>
        <v>39.762500000000017</v>
      </c>
      <c r="Z43" s="72">
        <f ca="1">AVERAGE(OFFSET($B7,,(COLUMNS($B$7:H7)-1)*20,,20),OFFSET($B12,,(COLUMNS($B$12:H12)-1)*20,,20),OFFSET($B17,,(COLUMNS($B$17:H17)-1)*20,,20))</f>
        <v>34.911833333333341</v>
      </c>
      <c r="AA43" s="72">
        <f ca="1">AVERAGE(OFFSET($B7,,(COLUMNS($B$7:I7)-1)*20,,20),OFFSET($B12,,(COLUMNS($B$12:I12)-1)*20,,20),OFFSET($B17,,(COLUMNS($B$17:I17)-1)*20,,20))</f>
        <v>36.481666666666662</v>
      </c>
      <c r="AB43" s="72">
        <f ca="1">AVERAGE(OFFSET($B7,,(COLUMNS($B$7:J7)-1)*20,,20),OFFSET($B12,,(COLUMNS($B$12:J12)-1)*20,,20),OFFSET($B17,,(COLUMNS($B$17:J17)-1)*20,,20))</f>
        <v>47.567166666666679</v>
      </c>
      <c r="AC43" s="72">
        <f ca="1">AVERAGE(OFFSET($B7,,(COLUMNS($B$7:K7)-1)*20,,20),OFFSET($B12,,(COLUMNS($B$12:K12)-1)*20,,20),OFFSET($B17,,(COLUMNS($B$17:K17)-1)*20,,20))</f>
        <v>54.640999999999991</v>
      </c>
      <c r="AD43" s="72">
        <f ca="1">AVERAGE(OFFSET($B7,,(COLUMNS($B$7:L7)-1)*20,,20),OFFSET($B12,,(COLUMNS($B$12:L12)-1)*20,,20),OFFSET($B17,,(COLUMNS($B$17:L17)-1)*20,,20))</f>
        <v>56.69233333333333</v>
      </c>
      <c r="AE43" s="72" t="e">
        <f ca="1">AVERAGE(OFFSET($B7,,(COLUMNS($B$7:M7)-1)*20,,20),OFFSET($B12,,(COLUMNS($B$12:M12)-1)*20,,20),OFFSET($B17,,(COLUMNS($B$17:M17)-1)*20,,20))</f>
        <v>#DIV/0!</v>
      </c>
    </row>
    <row r="44" spans="19:31" ht="15" thickBot="1" x14ac:dyDescent="0.35">
      <c r="S44" s="68" t="s">
        <v>401</v>
      </c>
      <c r="T44" s="72">
        <f ca="1">MIN(OFFSET($B7,,(COLUMNS($B$7:B7)-1)*20,,20),OFFSET($B12,,(COLUMNS($B$12:B12)-1)*20,,20),OFFSET($B17,,(COLUMNS($B$17:B17)-1)*20,,20))</f>
        <v>61.17</v>
      </c>
      <c r="U44" s="72">
        <f ca="1">MIN(OFFSET($B7,,(COLUMNS($B$7:C7)-1)*20,,20),OFFSET($B12,,(COLUMNS($B$12:C12)-1)*20,,20),OFFSET($B17,,(COLUMNS($B$17:C17)-1)*20,,20))</f>
        <v>46.26</v>
      </c>
      <c r="V44" s="72">
        <f ca="1">MIN(OFFSET($B7,,(COLUMNS($B$7:D7)-1)*20,,20),OFFSET($B12,,(COLUMNS($B$12:D12)-1)*20,,20),OFFSET($B17,,(COLUMNS($B$17:D17)-1)*20,,20))</f>
        <v>26.97</v>
      </c>
      <c r="W44" s="72">
        <f ca="1">MIN(OFFSET($B7,,(COLUMNS($B$7:E7)-1)*20,,20),OFFSET($B12,,(COLUMNS($B$12:E12)-1)*20,,20),OFFSET($B17,,(COLUMNS($B$17:E17)-1)*20,,20))</f>
        <v>0.72</v>
      </c>
      <c r="X44" s="72">
        <f ca="1">MIN(OFFSET($B7,,(COLUMNS($B$7:F7)-1)*20,,20),OFFSET($B12,,(COLUMNS($B$12:F12)-1)*20,,20),OFFSET($B17,,(COLUMNS($B$17:F17)-1)*20,,20))</f>
        <v>5.27</v>
      </c>
      <c r="Y44" s="72">
        <f ca="1">MIN(OFFSET($B7,,(COLUMNS($B$7:G7)-1)*20,,20),OFFSET($B12,,(COLUMNS($B$12:G12)-1)*20,,20),OFFSET($B17,,(COLUMNS($B$17:G17)-1)*20,,20))</f>
        <v>5.7</v>
      </c>
      <c r="Z44" s="72">
        <f ca="1">MIN(OFFSET($B7,,(COLUMNS($B$7:H7)-1)*20,,20),OFFSET($B12,,(COLUMNS($B$12:H12)-1)*20,,20),OFFSET($B17,,(COLUMNS($B$17:H17)-1)*20,,20))</f>
        <v>0.02</v>
      </c>
      <c r="AA44" s="72">
        <f ca="1">MIN(OFFSET($B7,,(COLUMNS($B$7:I7)-1)*20,,20),OFFSET($B12,,(COLUMNS($B$12:I12)-1)*20,,20),OFFSET($B17,,(COLUMNS($B$17:I17)-1)*20,,20))</f>
        <v>11.05</v>
      </c>
      <c r="AB44" s="72">
        <f ca="1">MIN(OFFSET($B7,,(COLUMNS($B$7:J7)-1)*20,,20),OFFSET($B12,,(COLUMNS($B$12:J12)-1)*20,,20),OFFSET($B17,,(COLUMNS($B$17:J17)-1)*20,,20))</f>
        <v>9.17</v>
      </c>
      <c r="AC44" s="72">
        <f ca="1">MIN(OFFSET($B7,,(COLUMNS($B$7:K7)-1)*20,,20),OFFSET($B12,,(COLUMNS($B$12:K12)-1)*20,,20),OFFSET($B17,,(COLUMNS($B$17:K17)-1)*20,,20))</f>
        <v>36</v>
      </c>
      <c r="AD44" s="72">
        <f ca="1">MIN(OFFSET($B7,,(COLUMNS($B$7:L7)-1)*20,,20),OFFSET($B12,,(COLUMNS($B$12:L12)-1)*20,,20),OFFSET($B17,,(COLUMNS($B$17:L17)-1)*20,,20))</f>
        <v>39.869999999999997</v>
      </c>
      <c r="AE44" s="72">
        <f ca="1">MIN(OFFSET($B7,,(COLUMNS($B$7:M7)-1)*20,,20),OFFSET($B12,,(COLUMNS($B$12:M12)-1)*20,,20),OFFSET($B17,,(COLUMNS($B$17:M17)-1)*20,,20))</f>
        <v>0</v>
      </c>
    </row>
    <row r="52" spans="2:2" x14ac:dyDescent="0.3">
      <c r="B52" s="74"/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1805-0F6A-4E25-A06D-B0C5CBC0D6D2}">
  <sheetPr codeName="Hoja4">
    <tabColor theme="0"/>
  </sheetPr>
  <dimension ref="A2:P45"/>
  <sheetViews>
    <sheetView zoomScale="55" zoomScaleNormal="55" workbookViewId="0"/>
  </sheetViews>
  <sheetFormatPr baseColWidth="10" defaultColWidth="11.44140625" defaultRowHeight="14.4" x14ac:dyDescent="0.3"/>
  <cols>
    <col min="1" max="1" width="24.5546875" customWidth="1"/>
    <col min="2" max="2" width="24.33203125" customWidth="1"/>
    <col min="3" max="3" width="14.6640625" hidden="1" customWidth="1"/>
    <col min="4" max="15" width="17.77734375" style="6" customWidth="1"/>
    <col min="16" max="16" width="18.44140625" style="6" bestFit="1" customWidth="1"/>
  </cols>
  <sheetData>
    <row r="2" spans="1:16" x14ac:dyDescent="0.3"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/>
    </row>
    <row r="3" spans="1:16" ht="75" customHeight="1" x14ac:dyDescent="0.3">
      <c r="A3" s="50" t="s">
        <v>403</v>
      </c>
      <c r="B3" s="50" t="s">
        <v>404</v>
      </c>
      <c r="C3" s="13" t="s">
        <v>405</v>
      </c>
      <c r="D3" s="13" t="s">
        <v>402</v>
      </c>
      <c r="E3" s="13" t="s">
        <v>402</v>
      </c>
      <c r="F3" s="13" t="s">
        <v>402</v>
      </c>
      <c r="G3" s="13" t="s">
        <v>402</v>
      </c>
      <c r="H3" s="13" t="s">
        <v>402</v>
      </c>
      <c r="I3" s="13" t="s">
        <v>402</v>
      </c>
      <c r="J3" s="13" t="s">
        <v>402</v>
      </c>
      <c r="K3" s="13" t="s">
        <v>402</v>
      </c>
      <c r="L3" s="13" t="s">
        <v>402</v>
      </c>
      <c r="M3" s="13" t="s">
        <v>402</v>
      </c>
      <c r="N3" s="13" t="s">
        <v>402</v>
      </c>
      <c r="O3" s="13" t="s">
        <v>402</v>
      </c>
      <c r="P3"/>
    </row>
    <row r="4" spans="1:16" x14ac:dyDescent="0.3">
      <c r="A4" s="218" t="s">
        <v>406</v>
      </c>
      <c r="B4" s="9" t="s">
        <v>407</v>
      </c>
      <c r="C4" s="14"/>
      <c r="D4" s="78">
        <v>0.98077783345668157</v>
      </c>
      <c r="E4" s="78">
        <v>0.97502374104359402</v>
      </c>
      <c r="F4" s="78">
        <v>0.95719789847833858</v>
      </c>
      <c r="G4" s="78">
        <v>0.9674710861362501</v>
      </c>
      <c r="H4" s="78">
        <v>0.9516</v>
      </c>
      <c r="I4" s="78">
        <v>0.97684354572609078</v>
      </c>
      <c r="J4" s="78">
        <v>0.96808638362373001</v>
      </c>
      <c r="K4" s="78"/>
      <c r="L4" s="78">
        <v>0.87141749710703409</v>
      </c>
      <c r="M4" s="78">
        <v>0.94587339179414964</v>
      </c>
      <c r="N4" s="78">
        <v>0.92811484052367976</v>
      </c>
      <c r="O4" s="78">
        <v>0.96643244918214355</v>
      </c>
      <c r="P4"/>
    </row>
    <row r="5" spans="1:16" x14ac:dyDescent="0.3">
      <c r="A5" s="219"/>
      <c r="B5" s="9" t="s">
        <v>408</v>
      </c>
      <c r="C5" s="14">
        <v>220</v>
      </c>
      <c r="D5" s="78">
        <v>0.99654114776472524</v>
      </c>
      <c r="E5" s="78">
        <v>0.99764289123813632</v>
      </c>
      <c r="F5" s="78">
        <v>0.98990561085072548</v>
      </c>
      <c r="G5" s="78">
        <v>1</v>
      </c>
      <c r="H5" s="78">
        <v>0.99790000000000001</v>
      </c>
      <c r="I5" s="78">
        <v>0.99899735106476328</v>
      </c>
      <c r="J5" s="78">
        <v>0.99384868924537517</v>
      </c>
      <c r="K5" s="78">
        <v>0.97090824563627909</v>
      </c>
      <c r="L5" s="78">
        <v>0.97359840816978371</v>
      </c>
      <c r="M5" s="78">
        <v>0.98584339486474604</v>
      </c>
      <c r="N5" s="78">
        <v>0.97495915295553714</v>
      </c>
      <c r="O5" s="78">
        <v>0.99855192722489006</v>
      </c>
      <c r="P5"/>
    </row>
    <row r="6" spans="1:16" x14ac:dyDescent="0.3">
      <c r="A6" s="219"/>
      <c r="B6" s="10" t="s">
        <v>409</v>
      </c>
      <c r="C6" s="15">
        <v>220</v>
      </c>
      <c r="D6" s="78">
        <v>0.97967447942442087</v>
      </c>
      <c r="E6" s="78">
        <v>0.98645622541540245</v>
      </c>
      <c r="F6" s="78">
        <v>0.96428508675352176</v>
      </c>
      <c r="G6" s="78">
        <v>0.97794856518418705</v>
      </c>
      <c r="H6" s="78">
        <v>0.97489999999999999</v>
      </c>
      <c r="I6" s="78">
        <v>0.98691985744508959</v>
      </c>
      <c r="J6" s="78">
        <v>0.94559036936474627</v>
      </c>
      <c r="K6" s="78">
        <v>0.90782126802586938</v>
      </c>
      <c r="L6" s="78">
        <v>0.97707224973863172</v>
      </c>
      <c r="M6" s="78">
        <v>0.95480857674845898</v>
      </c>
      <c r="N6" s="78">
        <v>0.95923221061874742</v>
      </c>
      <c r="O6" s="78">
        <v>0.98887934063257887</v>
      </c>
      <c r="P6"/>
    </row>
    <row r="7" spans="1:16" x14ac:dyDescent="0.3">
      <c r="A7" s="219"/>
      <c r="B7" s="10" t="s">
        <v>411</v>
      </c>
      <c r="C7" s="15">
        <v>220</v>
      </c>
      <c r="D7" s="78">
        <v>0.95881753259496849</v>
      </c>
      <c r="E7" s="78">
        <v>0.94285202913631638</v>
      </c>
      <c r="F7" s="78">
        <v>0.94085843957876603</v>
      </c>
      <c r="G7" s="78">
        <v>0.99452026386881576</v>
      </c>
      <c r="H7" s="78">
        <v>0.93340000000000001</v>
      </c>
      <c r="I7" s="78">
        <v>0.95230770972905077</v>
      </c>
      <c r="J7" s="78">
        <v>0.88954932018607324</v>
      </c>
      <c r="K7" s="78">
        <v>0.86586861750893407</v>
      </c>
      <c r="L7" s="78">
        <v>0.95065252582992343</v>
      </c>
      <c r="M7" s="78">
        <v>0.92349748547434207</v>
      </c>
      <c r="N7" s="78">
        <v>0.94736958413860883</v>
      </c>
      <c r="O7" s="78">
        <v>0.98320307269829854</v>
      </c>
      <c r="P7"/>
    </row>
    <row r="8" spans="1:16" x14ac:dyDescent="0.3">
      <c r="A8" s="219"/>
      <c r="B8" s="10" t="s">
        <v>412</v>
      </c>
      <c r="C8" s="15">
        <v>220</v>
      </c>
      <c r="D8" s="78">
        <v>0.95763499835444166</v>
      </c>
      <c r="E8" s="78">
        <v>0.92938890725149448</v>
      </c>
      <c r="F8" s="78">
        <v>0.9344483181709361</v>
      </c>
      <c r="G8" s="78">
        <v>0.97935436131267428</v>
      </c>
      <c r="H8" s="78">
        <v>0.9214</v>
      </c>
      <c r="I8" s="78">
        <v>0.93226443924124347</v>
      </c>
      <c r="J8" s="78">
        <v>0.86770201757685861</v>
      </c>
      <c r="K8" s="78">
        <v>0.87630297337439633</v>
      </c>
      <c r="L8" s="78">
        <v>0.94241306698492722</v>
      </c>
      <c r="M8" s="78">
        <v>0.81963434475508035</v>
      </c>
      <c r="N8" s="78">
        <v>0.82824543858410482</v>
      </c>
      <c r="O8" s="78">
        <v>0.81042185967406666</v>
      </c>
      <c r="P8"/>
    </row>
    <row r="9" spans="1:16" x14ac:dyDescent="0.3">
      <c r="A9" s="220"/>
      <c r="B9" s="10" t="s">
        <v>414</v>
      </c>
      <c r="C9" s="15">
        <v>220</v>
      </c>
      <c r="D9" s="78">
        <v>0.99142777593954023</v>
      </c>
      <c r="E9" s="78">
        <v>0.98361474258811987</v>
      </c>
      <c r="F9" s="78">
        <v>0.97846015030381517</v>
      </c>
      <c r="G9" s="78">
        <v>0.99721986326151468</v>
      </c>
      <c r="H9" s="78">
        <v>0.98250000000000004</v>
      </c>
      <c r="I9" s="78">
        <v>0.98278466572227308</v>
      </c>
      <c r="J9" s="78">
        <v>0.99398200020316485</v>
      </c>
      <c r="K9" s="78">
        <v>0.98764755185750497</v>
      </c>
      <c r="L9" s="78">
        <v>0.99575570175626271</v>
      </c>
      <c r="M9" s="78">
        <v>0.98459501889152512</v>
      </c>
      <c r="N9" s="78">
        <v>0.97927040066045767</v>
      </c>
      <c r="O9" s="78">
        <v>0.98067947428532465</v>
      </c>
      <c r="P9"/>
    </row>
    <row r="10" spans="1:16" x14ac:dyDescent="0.3">
      <c r="A10" s="214" t="s">
        <v>416</v>
      </c>
      <c r="B10" s="11" t="s">
        <v>417</v>
      </c>
      <c r="C10" s="16">
        <v>500</v>
      </c>
      <c r="D10" s="79">
        <v>0.99691814152666725</v>
      </c>
      <c r="E10" s="79">
        <v>0.9974292176548839</v>
      </c>
      <c r="F10" s="79">
        <v>0.99392420033430917</v>
      </c>
      <c r="G10" s="79">
        <v>0.98820011190936463</v>
      </c>
      <c r="H10" s="79">
        <v>0.98699999999999999</v>
      </c>
      <c r="I10" s="79">
        <v>0.99845428594201113</v>
      </c>
      <c r="J10" s="79">
        <v>0.99864593066531526</v>
      </c>
      <c r="K10" s="79">
        <v>0.99734079786629881</v>
      </c>
      <c r="L10" s="79">
        <v>0.98959982375858013</v>
      </c>
      <c r="M10" s="79">
        <v>0.99487941763900845</v>
      </c>
      <c r="N10" s="79">
        <v>0.99801853439578447</v>
      </c>
      <c r="O10" s="79">
        <v>0.9994978152529348</v>
      </c>
      <c r="P10"/>
    </row>
    <row r="11" spans="1:16" x14ac:dyDescent="0.3">
      <c r="A11" s="214"/>
      <c r="B11" s="11" t="s">
        <v>418</v>
      </c>
      <c r="C11" s="16">
        <v>510</v>
      </c>
      <c r="D11" s="79">
        <v>0.99710739281770355</v>
      </c>
      <c r="E11" s="79">
        <v>0.99291009621332527</v>
      </c>
      <c r="F11" s="79">
        <v>0.98504581936409108</v>
      </c>
      <c r="G11" s="79">
        <v>0.98494979147143624</v>
      </c>
      <c r="H11" s="79">
        <v>0.99109999999999998</v>
      </c>
      <c r="I11" s="79">
        <v>0.98169681683939258</v>
      </c>
      <c r="J11" s="79">
        <v>0.99953103981636504</v>
      </c>
      <c r="K11" s="79">
        <v>0.99823112545765136</v>
      </c>
      <c r="L11" s="79">
        <v>0.98666878175043815</v>
      </c>
      <c r="M11" s="79">
        <v>0.99769077842365772</v>
      </c>
      <c r="N11" s="79">
        <v>0.99689754193132751</v>
      </c>
      <c r="O11" s="79">
        <v>0.99734173454259523</v>
      </c>
      <c r="P11"/>
    </row>
    <row r="12" spans="1:16" x14ac:dyDescent="0.3">
      <c r="A12" s="214"/>
      <c r="B12" s="11" t="s">
        <v>419</v>
      </c>
      <c r="C12" s="16">
        <v>500</v>
      </c>
      <c r="D12" s="79">
        <v>0.9966265463843329</v>
      </c>
      <c r="E12" s="79">
        <v>0.99562059499502487</v>
      </c>
      <c r="F12" s="79">
        <v>0.98859471671477595</v>
      </c>
      <c r="G12" s="79">
        <v>0.98050449316210753</v>
      </c>
      <c r="H12" s="79">
        <v>0.90539999999999998</v>
      </c>
      <c r="I12" s="79">
        <v>0.97252714558503173</v>
      </c>
      <c r="J12" s="79">
        <v>0.99580241150953852</v>
      </c>
      <c r="K12" s="79">
        <v>0.98257165510822275</v>
      </c>
      <c r="L12" s="79">
        <v>0.94218032715888989</v>
      </c>
      <c r="M12" s="79">
        <v>0.97782261683249472</v>
      </c>
      <c r="N12" s="79">
        <v>0.99531660761340368</v>
      </c>
      <c r="O12" s="79">
        <v>0.99518289545337935</v>
      </c>
      <c r="P12"/>
    </row>
    <row r="13" spans="1:16" x14ac:dyDescent="0.3">
      <c r="A13" s="214"/>
      <c r="B13" s="11" t="s">
        <v>420</v>
      </c>
      <c r="C13" s="16">
        <v>504</v>
      </c>
      <c r="D13" s="79">
        <v>1</v>
      </c>
      <c r="E13" s="79">
        <v>1</v>
      </c>
      <c r="F13" s="79">
        <v>1</v>
      </c>
      <c r="G13" s="79">
        <v>1</v>
      </c>
      <c r="H13" s="79">
        <v>1</v>
      </c>
      <c r="I13" s="79">
        <v>1</v>
      </c>
      <c r="J13" s="79">
        <v>1</v>
      </c>
      <c r="K13" s="79">
        <v>1</v>
      </c>
      <c r="L13" s="79">
        <v>0.99969212025102261</v>
      </c>
      <c r="M13" s="79">
        <v>0.99952550894591508</v>
      </c>
      <c r="N13" s="79">
        <v>0.99948403530871888</v>
      </c>
      <c r="O13" s="79">
        <v>0.99999887447212743</v>
      </c>
      <c r="P13"/>
    </row>
    <row r="14" spans="1:16" ht="15" customHeight="1" x14ac:dyDescent="0.3">
      <c r="A14" s="214"/>
      <c r="B14" s="11" t="s">
        <v>421</v>
      </c>
      <c r="C14" s="16">
        <v>510</v>
      </c>
      <c r="D14" s="79">
        <v>0.98986702526254655</v>
      </c>
      <c r="E14" s="79">
        <v>0.97942260645605528</v>
      </c>
      <c r="F14" s="79">
        <v>0.96574041080909878</v>
      </c>
      <c r="G14" s="79">
        <v>0.96111476204946877</v>
      </c>
      <c r="H14" s="79">
        <v>0.92769999999999997</v>
      </c>
      <c r="I14" s="79">
        <v>0.96131618606212021</v>
      </c>
      <c r="J14" s="79">
        <v>0.99014246309780951</v>
      </c>
      <c r="K14" s="79">
        <v>0.97798467539840117</v>
      </c>
      <c r="L14" s="79">
        <v>0.94530725645381108</v>
      </c>
      <c r="M14" s="79">
        <v>0.97536876345200141</v>
      </c>
      <c r="N14" s="79">
        <v>0.98977066586300222</v>
      </c>
      <c r="O14" s="79">
        <v>0.99530019086712562</v>
      </c>
      <c r="P14"/>
    </row>
    <row r="15" spans="1:16" x14ac:dyDescent="0.3">
      <c r="A15" s="215" t="s">
        <v>410</v>
      </c>
      <c r="B15" s="11" t="s">
        <v>422</v>
      </c>
      <c r="C15" s="16">
        <v>500</v>
      </c>
      <c r="D15" s="78">
        <v>0.95833857183482252</v>
      </c>
      <c r="E15" s="78">
        <v>0.95791150989843166</v>
      </c>
      <c r="F15" s="78">
        <v>0.91343936402509107</v>
      </c>
      <c r="G15" s="78">
        <v>0.99734027836974093</v>
      </c>
      <c r="H15" s="78">
        <v>0.87450000000000006</v>
      </c>
      <c r="I15" s="78">
        <v>0.81304711453680734</v>
      </c>
      <c r="J15" s="78">
        <v>0.8290161165687856</v>
      </c>
      <c r="K15" s="78">
        <v>0.8438214406853134</v>
      </c>
      <c r="L15" s="78">
        <v>0.74608566411936028</v>
      </c>
      <c r="M15" s="78">
        <v>0.81217609460907014</v>
      </c>
      <c r="N15" s="78">
        <v>0.75376428127641848</v>
      </c>
      <c r="O15" s="78">
        <v>0.72248150797171651</v>
      </c>
      <c r="P15"/>
    </row>
    <row r="16" spans="1:16" x14ac:dyDescent="0.3">
      <c r="A16" s="216"/>
      <c r="B16" s="11" t="s">
        <v>423</v>
      </c>
      <c r="C16" s="16">
        <v>512</v>
      </c>
      <c r="D16" s="78">
        <v>0.97250492086559315</v>
      </c>
      <c r="E16" s="78">
        <v>0.96059951808344735</v>
      </c>
      <c r="F16" s="78">
        <v>0.94427054533498722</v>
      </c>
      <c r="G16" s="78">
        <v>0.99099809527973903</v>
      </c>
      <c r="H16" s="78">
        <v>0.88870000000000005</v>
      </c>
      <c r="I16" s="78">
        <v>0.84689030976353041</v>
      </c>
      <c r="J16" s="78">
        <v>0.76276109190573704</v>
      </c>
      <c r="K16" s="78">
        <v>0.74900803502176017</v>
      </c>
      <c r="L16" s="78">
        <v>0.81502649183234821</v>
      </c>
      <c r="M16" s="78">
        <v>0.91632851961527151</v>
      </c>
      <c r="N16" s="78">
        <v>0.90208408866440792</v>
      </c>
      <c r="O16" s="78">
        <v>0.83241850782412896</v>
      </c>
      <c r="P16"/>
    </row>
    <row r="17" spans="1:16" x14ac:dyDescent="0.3">
      <c r="A17" s="216"/>
      <c r="B17" s="11" t="s">
        <v>424</v>
      </c>
      <c r="C17" s="16">
        <v>512</v>
      </c>
      <c r="D17" s="78">
        <v>0.99879280123592018</v>
      </c>
      <c r="E17" s="78">
        <v>0.99599906861922805</v>
      </c>
      <c r="F17" s="78">
        <v>0.99850183727388375</v>
      </c>
      <c r="G17" s="78">
        <v>0.99556299703849649</v>
      </c>
      <c r="H17" s="78">
        <v>0.97430000000000005</v>
      </c>
      <c r="I17" s="78">
        <v>0.99323327222910263</v>
      </c>
      <c r="J17" s="78">
        <v>0.93280401170079397</v>
      </c>
      <c r="K17" s="78">
        <v>0.98611817395439749</v>
      </c>
      <c r="L17" s="78">
        <v>0.98626585196116279</v>
      </c>
      <c r="M17" s="78">
        <v>0.99584439221011412</v>
      </c>
      <c r="N17" s="78">
        <v>0.99808649195472654</v>
      </c>
      <c r="O17" s="78">
        <v>0.99331603556751791</v>
      </c>
      <c r="P17"/>
    </row>
    <row r="18" spans="1:16" x14ac:dyDescent="0.3">
      <c r="A18" s="216"/>
      <c r="B18" s="11" t="s">
        <v>425</v>
      </c>
      <c r="C18" s="16">
        <v>512</v>
      </c>
      <c r="D18" s="78">
        <v>0.99995257256490933</v>
      </c>
      <c r="E18" s="78">
        <v>0.99994142854531765</v>
      </c>
      <c r="F18" s="78">
        <v>1</v>
      </c>
      <c r="G18" s="78">
        <v>0.99997604897087289</v>
      </c>
      <c r="H18" s="78">
        <v>1</v>
      </c>
      <c r="I18" s="78">
        <v>1</v>
      </c>
      <c r="J18" s="78">
        <v>0.9975664315865046</v>
      </c>
      <c r="K18" s="78">
        <v>0.99886444196757251</v>
      </c>
      <c r="L18" s="78">
        <v>0.99957610270293451</v>
      </c>
      <c r="M18" s="78">
        <v>0.99984867783660869</v>
      </c>
      <c r="N18" s="78">
        <v>0.99999884125234362</v>
      </c>
      <c r="O18" s="78">
        <v>0.99997570042587802</v>
      </c>
      <c r="P18"/>
    </row>
    <row r="19" spans="1:16" x14ac:dyDescent="0.3">
      <c r="A19" s="217"/>
      <c r="B19" s="11" t="s">
        <v>426</v>
      </c>
      <c r="C19" s="16">
        <v>512</v>
      </c>
      <c r="D19" s="78">
        <v>1</v>
      </c>
      <c r="E19" s="78">
        <v>0.99999626078452064</v>
      </c>
      <c r="F19" s="78">
        <v>1</v>
      </c>
      <c r="G19" s="78">
        <v>1</v>
      </c>
      <c r="H19" s="78">
        <v>0.99970000000000003</v>
      </c>
      <c r="I19" s="78">
        <v>1</v>
      </c>
      <c r="J19" s="78">
        <v>0.99999924907561211</v>
      </c>
      <c r="K19" s="78">
        <v>0.9999947544108847</v>
      </c>
      <c r="L19" s="78">
        <v>0.99946349836942927</v>
      </c>
      <c r="M19" s="78">
        <v>0.99985769128070734</v>
      </c>
      <c r="N19" s="78">
        <v>0.99999884145818707</v>
      </c>
      <c r="O19" s="78">
        <v>1</v>
      </c>
      <c r="P19"/>
    </row>
    <row r="20" spans="1:16" x14ac:dyDescent="0.3">
      <c r="A20" s="213" t="s">
        <v>427</v>
      </c>
      <c r="B20" s="12" t="s">
        <v>428</v>
      </c>
      <c r="C20" s="15">
        <v>224</v>
      </c>
      <c r="D20" s="79">
        <v>0.99848093668833315</v>
      </c>
      <c r="E20" s="79">
        <v>0.99919929706983213</v>
      </c>
      <c r="F20" s="79">
        <v>0.99523080346755699</v>
      </c>
      <c r="G20" s="79">
        <v>1</v>
      </c>
      <c r="H20" s="79">
        <v>0.91969999999999996</v>
      </c>
      <c r="I20" s="79">
        <v>0.96687289938417487</v>
      </c>
      <c r="J20" s="79">
        <v>0.91135559744300665</v>
      </c>
      <c r="K20" s="79">
        <v>0.99141472373154005</v>
      </c>
      <c r="L20" s="79">
        <v>0.9964286179172217</v>
      </c>
      <c r="M20" s="79">
        <v>0.99572897634485102</v>
      </c>
      <c r="N20" s="79">
        <v>0.99615895524926679</v>
      </c>
      <c r="O20" s="79">
        <v>0.99728753371635326</v>
      </c>
      <c r="P20"/>
    </row>
    <row r="21" spans="1:16" x14ac:dyDescent="0.3">
      <c r="A21" s="213"/>
      <c r="B21" s="12" t="s">
        <v>429</v>
      </c>
      <c r="C21" s="15">
        <v>224</v>
      </c>
      <c r="D21" s="79">
        <v>0.99298929559611171</v>
      </c>
      <c r="E21" s="79">
        <v>0.99123377254815637</v>
      </c>
      <c r="F21" s="79">
        <v>0.97471909692035352</v>
      </c>
      <c r="G21" s="79">
        <v>0.99999812905200558</v>
      </c>
      <c r="H21" s="79"/>
      <c r="I21" s="79"/>
      <c r="J21" s="79"/>
      <c r="K21" s="79">
        <v>0.98193679754785801</v>
      </c>
      <c r="L21" s="79">
        <v>0.99500152189812219</v>
      </c>
      <c r="M21" s="79">
        <v>0.99262096422742518</v>
      </c>
      <c r="N21" s="79">
        <v>0.99714143372545094</v>
      </c>
      <c r="O21" s="79">
        <v>0.99177172554974802</v>
      </c>
      <c r="P21"/>
    </row>
    <row r="22" spans="1:16" x14ac:dyDescent="0.3">
      <c r="A22" s="213"/>
      <c r="B22" s="12" t="s">
        <v>430</v>
      </c>
      <c r="C22" s="15">
        <v>224</v>
      </c>
      <c r="D22" s="79">
        <v>0.9998243813927975</v>
      </c>
      <c r="E22" s="79">
        <v>0.99955652194058053</v>
      </c>
      <c r="F22" s="79">
        <v>0.99932895079284534</v>
      </c>
      <c r="G22" s="79">
        <v>1</v>
      </c>
      <c r="H22" s="79">
        <v>0.99580000000000002</v>
      </c>
      <c r="I22" s="79">
        <v>0.92970059708957964</v>
      </c>
      <c r="J22" s="79">
        <v>0.89909466092446977</v>
      </c>
      <c r="K22" s="79">
        <v>0.99591977642364604</v>
      </c>
      <c r="L22" s="79">
        <v>0.99892308840458155</v>
      </c>
      <c r="M22" s="79">
        <v>0.99996970298829524</v>
      </c>
      <c r="N22" s="79">
        <v>0.99919918195258217</v>
      </c>
      <c r="O22" s="79">
        <v>0.99978368927132522</v>
      </c>
      <c r="P22"/>
    </row>
    <row r="23" spans="1:16" x14ac:dyDescent="0.3">
      <c r="A23" s="213"/>
      <c r="B23" s="12" t="s">
        <v>431</v>
      </c>
      <c r="C23" s="15">
        <v>228</v>
      </c>
      <c r="D23" s="79">
        <v>1</v>
      </c>
      <c r="E23" s="79">
        <v>1</v>
      </c>
      <c r="F23" s="79">
        <v>1</v>
      </c>
      <c r="G23" s="79">
        <v>1</v>
      </c>
      <c r="H23" s="79">
        <v>1</v>
      </c>
      <c r="I23" s="79">
        <v>1</v>
      </c>
      <c r="J23" s="79">
        <v>0.99997943133243827</v>
      </c>
      <c r="K23" s="79">
        <v>0.99974602652450606</v>
      </c>
      <c r="L23" s="79">
        <v>1</v>
      </c>
      <c r="M23" s="79">
        <v>1</v>
      </c>
      <c r="N23" s="79">
        <v>1</v>
      </c>
      <c r="O23" s="79">
        <v>1</v>
      </c>
      <c r="P23"/>
    </row>
    <row r="24" spans="1:16" x14ac:dyDescent="0.3">
      <c r="A24" s="213"/>
      <c r="B24" s="12" t="s">
        <v>432</v>
      </c>
      <c r="C24" s="15">
        <v>226</v>
      </c>
      <c r="D24" s="79">
        <v>0.99768834669718987</v>
      </c>
      <c r="E24" s="79">
        <v>1</v>
      </c>
      <c r="F24" s="79">
        <v>1</v>
      </c>
      <c r="G24" s="79">
        <v>0.99992966906677216</v>
      </c>
      <c r="H24" s="79">
        <v>1</v>
      </c>
      <c r="I24" s="79">
        <v>1</v>
      </c>
      <c r="J24" s="79">
        <v>0.999948803515741</v>
      </c>
      <c r="K24" s="79">
        <v>0.96944419942860649</v>
      </c>
      <c r="L24" s="79">
        <v>0.97929748686064011</v>
      </c>
      <c r="M24" s="79">
        <v>0.96877725723049157</v>
      </c>
      <c r="N24" s="79">
        <v>0.99654789339221139</v>
      </c>
      <c r="O24" s="79">
        <v>0.99899335787942389</v>
      </c>
      <c r="P24"/>
    </row>
    <row r="25" spans="1:16" x14ac:dyDescent="0.3">
      <c r="A25" s="213"/>
      <c r="B25" s="12" t="s">
        <v>433</v>
      </c>
      <c r="C25" s="15">
        <v>226</v>
      </c>
      <c r="D25" s="79">
        <v>1</v>
      </c>
      <c r="E25" s="79">
        <v>1</v>
      </c>
      <c r="F25" s="79">
        <v>1</v>
      </c>
      <c r="G25" s="79">
        <v>1</v>
      </c>
      <c r="H25" s="79">
        <v>1</v>
      </c>
      <c r="I25" s="79">
        <v>1</v>
      </c>
      <c r="J25" s="79">
        <v>0.98779904766072413</v>
      </c>
      <c r="K25" s="79">
        <v>0.99808853436564116</v>
      </c>
      <c r="L25" s="79">
        <v>0.99786137192142577</v>
      </c>
      <c r="M25" s="79">
        <v>0.99630263608353309</v>
      </c>
      <c r="N25" s="79">
        <v>0.99829421707895849</v>
      </c>
      <c r="O25" s="79">
        <v>0.9991281314678937</v>
      </c>
      <c r="P25"/>
    </row>
    <row r="26" spans="1:16" x14ac:dyDescent="0.3">
      <c r="A26" s="213"/>
      <c r="B26" s="12" t="s">
        <v>434</v>
      </c>
      <c r="C26" s="15">
        <v>226</v>
      </c>
      <c r="D26" s="79">
        <v>1</v>
      </c>
      <c r="E26" s="79">
        <v>1</v>
      </c>
      <c r="F26" s="79">
        <v>1</v>
      </c>
      <c r="G26" s="79">
        <v>1</v>
      </c>
      <c r="H26" s="79">
        <v>1</v>
      </c>
      <c r="I26" s="79">
        <v>1</v>
      </c>
      <c r="J26" s="79">
        <v>1</v>
      </c>
      <c r="K26" s="79">
        <v>1</v>
      </c>
      <c r="L26" s="79">
        <v>1</v>
      </c>
      <c r="M26" s="79">
        <v>0.99980624004315088</v>
      </c>
      <c r="N26" s="79">
        <v>1</v>
      </c>
      <c r="O26" s="79">
        <v>1</v>
      </c>
      <c r="P26"/>
    </row>
    <row r="27" spans="1:16" x14ac:dyDescent="0.3">
      <c r="A27" s="213"/>
      <c r="B27" s="12" t="s">
        <v>435</v>
      </c>
      <c r="C27" s="15">
        <v>228</v>
      </c>
      <c r="D27" s="79">
        <v>1</v>
      </c>
      <c r="E27" s="79">
        <v>1</v>
      </c>
      <c r="F27" s="79">
        <v>1</v>
      </c>
      <c r="G27" s="79">
        <v>1</v>
      </c>
      <c r="H27" s="79">
        <v>1</v>
      </c>
      <c r="I27" s="79">
        <v>1</v>
      </c>
      <c r="J27" s="79">
        <v>1</v>
      </c>
      <c r="K27" s="79">
        <v>1</v>
      </c>
      <c r="L27" s="79">
        <v>1</v>
      </c>
      <c r="M27" s="79">
        <v>1</v>
      </c>
      <c r="N27" s="79">
        <v>1</v>
      </c>
      <c r="O27" s="79">
        <v>1</v>
      </c>
      <c r="P27"/>
    </row>
    <row r="28" spans="1:16" x14ac:dyDescent="0.3">
      <c r="A28" s="213"/>
      <c r="B28" s="12" t="s">
        <v>436</v>
      </c>
      <c r="C28" s="15">
        <v>228</v>
      </c>
      <c r="D28" s="79">
        <v>1</v>
      </c>
      <c r="E28" s="79">
        <v>1</v>
      </c>
      <c r="F28" s="79">
        <v>1</v>
      </c>
      <c r="G28" s="79">
        <v>0.99950328780639197</v>
      </c>
      <c r="H28" s="79">
        <v>1</v>
      </c>
      <c r="I28" s="79">
        <v>1</v>
      </c>
      <c r="J28" s="79">
        <v>0.99910088588158008</v>
      </c>
      <c r="K28" s="79">
        <v>0.99940970385244321</v>
      </c>
      <c r="L28" s="79">
        <v>0.99925505258922886</v>
      </c>
      <c r="M28" s="79">
        <v>0.9955863884008217</v>
      </c>
      <c r="N28" s="79">
        <v>0.99868856845501541</v>
      </c>
      <c r="O28" s="79">
        <v>0.99786278221645763</v>
      </c>
      <c r="P28"/>
    </row>
    <row r="29" spans="1:16" x14ac:dyDescent="0.3">
      <c r="A29" s="212" t="s">
        <v>413</v>
      </c>
      <c r="B29" s="11" t="s">
        <v>437</v>
      </c>
      <c r="C29" s="16">
        <v>224</v>
      </c>
      <c r="D29" s="78">
        <v>1</v>
      </c>
      <c r="E29" s="78">
        <v>1</v>
      </c>
      <c r="F29" s="78">
        <v>1</v>
      </c>
      <c r="G29" s="78">
        <v>0.99992878616772507</v>
      </c>
      <c r="H29" s="78">
        <v>1</v>
      </c>
      <c r="I29" s="78">
        <v>1</v>
      </c>
      <c r="J29" s="78">
        <v>1</v>
      </c>
      <c r="K29" s="78">
        <v>1</v>
      </c>
      <c r="L29" s="78">
        <v>0.99996444241061899</v>
      </c>
      <c r="M29" s="78">
        <v>0.99996670000407828</v>
      </c>
      <c r="N29" s="78">
        <v>1</v>
      </c>
      <c r="O29" s="78">
        <v>1</v>
      </c>
      <c r="P29"/>
    </row>
    <row r="30" spans="1:16" x14ac:dyDescent="0.3">
      <c r="A30" s="212"/>
      <c r="B30" s="11" t="s">
        <v>438</v>
      </c>
      <c r="C30" s="16">
        <v>226</v>
      </c>
      <c r="D30" s="78">
        <v>1</v>
      </c>
      <c r="E30" s="78">
        <v>1</v>
      </c>
      <c r="F30" s="78">
        <v>1</v>
      </c>
      <c r="G30" s="78">
        <v>1</v>
      </c>
      <c r="H30" s="78">
        <v>1</v>
      </c>
      <c r="I30" s="78">
        <v>1</v>
      </c>
      <c r="J30" s="78">
        <v>1</v>
      </c>
      <c r="K30" s="78">
        <v>1</v>
      </c>
      <c r="L30" s="78">
        <v>1</v>
      </c>
      <c r="M30" s="78">
        <v>1</v>
      </c>
      <c r="N30" s="78">
        <v>1</v>
      </c>
      <c r="O30" s="78">
        <v>0.99999212800021586</v>
      </c>
      <c r="P30"/>
    </row>
    <row r="31" spans="1:16" x14ac:dyDescent="0.3">
      <c r="A31" s="212"/>
      <c r="B31" s="11" t="s">
        <v>439</v>
      </c>
      <c r="C31" s="16">
        <v>226</v>
      </c>
      <c r="D31" s="78">
        <v>1</v>
      </c>
      <c r="E31" s="78">
        <v>1</v>
      </c>
      <c r="F31" s="78">
        <v>1</v>
      </c>
      <c r="G31" s="78">
        <v>1</v>
      </c>
      <c r="H31" s="78">
        <v>1</v>
      </c>
      <c r="I31" s="78">
        <v>1</v>
      </c>
      <c r="J31" s="78">
        <v>1</v>
      </c>
      <c r="K31" s="78">
        <v>1</v>
      </c>
      <c r="L31" s="78">
        <v>1</v>
      </c>
      <c r="M31" s="78">
        <v>1</v>
      </c>
      <c r="N31" s="78">
        <v>1</v>
      </c>
      <c r="O31" s="78">
        <v>1</v>
      </c>
      <c r="P31"/>
    </row>
    <row r="32" spans="1:16" x14ac:dyDescent="0.3">
      <c r="A32" s="212"/>
      <c r="B32" s="11" t="s">
        <v>440</v>
      </c>
      <c r="C32" s="16">
        <v>224</v>
      </c>
      <c r="D32" s="78">
        <v>1</v>
      </c>
      <c r="E32" s="78">
        <v>1</v>
      </c>
      <c r="F32" s="78">
        <v>1</v>
      </c>
      <c r="G32" s="78">
        <v>1</v>
      </c>
      <c r="H32" s="78">
        <v>1</v>
      </c>
      <c r="I32" s="78">
        <v>1</v>
      </c>
      <c r="J32" s="78">
        <v>1</v>
      </c>
      <c r="K32" s="78">
        <v>1</v>
      </c>
      <c r="L32" s="78">
        <v>0.99999595301286048</v>
      </c>
      <c r="M32" s="78">
        <v>0.99988127677256655</v>
      </c>
      <c r="N32" s="78">
        <v>0.99987070421768443</v>
      </c>
      <c r="O32" s="78">
        <v>1</v>
      </c>
      <c r="P32"/>
    </row>
    <row r="33" spans="1:16" x14ac:dyDescent="0.3">
      <c r="A33" s="212"/>
      <c r="B33" s="11" t="s">
        <v>441</v>
      </c>
      <c r="C33" s="16">
        <v>224</v>
      </c>
      <c r="D33" s="78">
        <v>1</v>
      </c>
      <c r="E33" s="78">
        <v>1</v>
      </c>
      <c r="F33" s="78">
        <v>1</v>
      </c>
      <c r="G33" s="78">
        <v>1</v>
      </c>
      <c r="H33" s="78">
        <v>1</v>
      </c>
      <c r="I33" s="78">
        <v>1</v>
      </c>
      <c r="J33" s="78">
        <v>1</v>
      </c>
      <c r="K33" s="78">
        <v>1</v>
      </c>
      <c r="L33" s="78">
        <v>1</v>
      </c>
      <c r="M33" s="78">
        <v>0.99998430850378217</v>
      </c>
      <c r="N33" s="78">
        <v>1</v>
      </c>
      <c r="O33" s="78">
        <v>1</v>
      </c>
      <c r="P33"/>
    </row>
    <row r="34" spans="1:16" x14ac:dyDescent="0.3">
      <c r="A34" s="212"/>
      <c r="B34" s="11" t="s">
        <v>442</v>
      </c>
      <c r="C34" s="16">
        <v>224</v>
      </c>
      <c r="D34" s="78">
        <v>0.99988632633346153</v>
      </c>
      <c r="E34" s="78">
        <v>1</v>
      </c>
      <c r="F34" s="78">
        <v>0.99873484184021777</v>
      </c>
      <c r="G34" s="78">
        <v>0.98887128097155153</v>
      </c>
      <c r="H34" s="78">
        <v>0.99690000000000001</v>
      </c>
      <c r="I34" s="78">
        <v>0.99839735294776588</v>
      </c>
      <c r="J34" s="78">
        <v>0.98979827502747963</v>
      </c>
      <c r="K34" s="78">
        <v>0.97826745086345157</v>
      </c>
      <c r="L34" s="78">
        <v>0.97767347069647914</v>
      </c>
      <c r="M34" s="78">
        <v>0.99910262304145325</v>
      </c>
      <c r="N34" s="78">
        <v>1</v>
      </c>
      <c r="O34" s="78">
        <v>1</v>
      </c>
      <c r="P34"/>
    </row>
    <row r="35" spans="1:16" x14ac:dyDescent="0.3">
      <c r="A35" s="212"/>
      <c r="B35" s="11" t="s">
        <v>443</v>
      </c>
      <c r="C35" s="16">
        <v>222</v>
      </c>
      <c r="D35" s="78">
        <v>0.99256328646582448</v>
      </c>
      <c r="E35" s="78">
        <v>0.99734383332843746</v>
      </c>
      <c r="F35" s="78">
        <v>0.98607042810095513</v>
      </c>
      <c r="G35" s="78">
        <v>0.99893897635732432</v>
      </c>
      <c r="H35" s="78">
        <v>0.99819999999999998</v>
      </c>
      <c r="I35" s="78">
        <v>0.98784307007819117</v>
      </c>
      <c r="J35" s="78">
        <v>0.99205963019494858</v>
      </c>
      <c r="K35" s="78">
        <v>0.99290757287461373</v>
      </c>
      <c r="L35" s="78">
        <v>0.99649553715569705</v>
      </c>
      <c r="M35" s="78">
        <v>0.99526671737239614</v>
      </c>
      <c r="N35" s="78">
        <v>0.99871747467824701</v>
      </c>
      <c r="O35" s="78">
        <v>0.99729366644438933</v>
      </c>
      <c r="P35"/>
    </row>
    <row r="36" spans="1:16" x14ac:dyDescent="0.3">
      <c r="A36" s="212"/>
      <c r="B36" s="11" t="s">
        <v>444</v>
      </c>
      <c r="C36" s="16">
        <v>224</v>
      </c>
      <c r="D36" s="78">
        <v>1</v>
      </c>
      <c r="E36" s="78">
        <v>1</v>
      </c>
      <c r="F36" s="78">
        <v>1</v>
      </c>
      <c r="G36" s="78">
        <v>1</v>
      </c>
      <c r="H36" s="78">
        <v>1</v>
      </c>
      <c r="I36" s="78">
        <v>1</v>
      </c>
      <c r="J36" s="78">
        <v>1</v>
      </c>
      <c r="K36" s="78">
        <v>1</v>
      </c>
      <c r="L36" s="78">
        <v>1</v>
      </c>
      <c r="M36" s="78">
        <v>1</v>
      </c>
      <c r="N36" s="78">
        <v>1</v>
      </c>
      <c r="O36" s="78">
        <v>1</v>
      </c>
      <c r="P36"/>
    </row>
    <row r="37" spans="1:16" x14ac:dyDescent="0.3">
      <c r="A37" s="212"/>
      <c r="B37" s="11" t="s">
        <v>445</v>
      </c>
      <c r="C37" s="16">
        <v>226</v>
      </c>
      <c r="D37" s="78">
        <v>1</v>
      </c>
      <c r="E37" s="78">
        <v>1</v>
      </c>
      <c r="F37" s="78">
        <v>1</v>
      </c>
      <c r="G37" s="78">
        <v>1</v>
      </c>
      <c r="H37" s="78">
        <v>1</v>
      </c>
      <c r="I37" s="78">
        <v>1</v>
      </c>
      <c r="J37" s="78">
        <v>1</v>
      </c>
      <c r="K37" s="78">
        <v>1</v>
      </c>
      <c r="L37" s="78">
        <v>1</v>
      </c>
      <c r="M37" s="78">
        <v>1</v>
      </c>
      <c r="N37" s="78">
        <v>1</v>
      </c>
      <c r="O37" s="78">
        <v>1</v>
      </c>
      <c r="P37"/>
    </row>
    <row r="38" spans="1:16" x14ac:dyDescent="0.3">
      <c r="A38" s="213" t="s">
        <v>415</v>
      </c>
      <c r="B38" s="12" t="s">
        <v>446</v>
      </c>
      <c r="C38" s="15">
        <v>230</v>
      </c>
      <c r="D38" s="79">
        <v>0.99787435758195797</v>
      </c>
      <c r="E38" s="79">
        <v>0.99194592205922216</v>
      </c>
      <c r="F38" s="79">
        <v>0.96267353448774418</v>
      </c>
      <c r="G38" s="79">
        <v>0.99090849860669372</v>
      </c>
      <c r="H38" s="79">
        <v>0.97699999999999998</v>
      </c>
      <c r="I38" s="79">
        <v>0.9593720954971422</v>
      </c>
      <c r="J38" s="79">
        <v>0.99943644061132531</v>
      </c>
      <c r="K38" s="79">
        <v>0.9962276411770451</v>
      </c>
      <c r="L38" s="79">
        <v>0.9985380313526433</v>
      </c>
      <c r="M38" s="79">
        <v>1</v>
      </c>
      <c r="N38" s="79">
        <v>0.99906610677265606</v>
      </c>
      <c r="O38" s="79">
        <v>0.98834851491101494</v>
      </c>
      <c r="P38"/>
    </row>
    <row r="39" spans="1:16" x14ac:dyDescent="0.3">
      <c r="A39" s="213"/>
      <c r="B39" s="12" t="s">
        <v>447</v>
      </c>
      <c r="C39" s="15">
        <v>232</v>
      </c>
      <c r="D39" s="79">
        <v>0.9965674514466194</v>
      </c>
      <c r="E39" s="79">
        <v>0.99496959383316208</v>
      </c>
      <c r="F39" s="79">
        <v>0.98030373802661286</v>
      </c>
      <c r="G39" s="79">
        <v>0.9900497475225345</v>
      </c>
      <c r="H39" s="79">
        <v>0.98109999999999997</v>
      </c>
      <c r="I39" s="79">
        <v>0.95482365305554695</v>
      </c>
      <c r="J39" s="79">
        <v>0.99248291171579572</v>
      </c>
      <c r="K39" s="79">
        <v>0.98965513890933876</v>
      </c>
      <c r="L39" s="79">
        <v>0.99963461753348659</v>
      </c>
      <c r="M39" s="79">
        <v>1</v>
      </c>
      <c r="N39" s="79">
        <v>1</v>
      </c>
      <c r="O39" s="79">
        <v>0.99731777678824551</v>
      </c>
      <c r="P39"/>
    </row>
    <row r="40" spans="1:16" x14ac:dyDescent="0.3">
      <c r="A40" s="213"/>
      <c r="B40" s="12" t="s">
        <v>448</v>
      </c>
      <c r="C40" s="15">
        <v>226</v>
      </c>
      <c r="D40" s="79">
        <v>1</v>
      </c>
      <c r="E40" s="79">
        <v>1</v>
      </c>
      <c r="F40" s="79">
        <v>1</v>
      </c>
      <c r="G40" s="79">
        <v>1</v>
      </c>
      <c r="H40" s="79">
        <v>1</v>
      </c>
      <c r="I40" s="79">
        <v>1</v>
      </c>
      <c r="J40" s="79">
        <v>1</v>
      </c>
      <c r="K40" s="79">
        <v>1</v>
      </c>
      <c r="L40" s="79">
        <v>1</v>
      </c>
      <c r="M40" s="79">
        <v>1</v>
      </c>
      <c r="N40" s="79">
        <v>1</v>
      </c>
      <c r="O40" s="79">
        <v>1</v>
      </c>
      <c r="P40"/>
    </row>
    <row r="41" spans="1:16" x14ac:dyDescent="0.3">
      <c r="A41" s="213"/>
      <c r="B41" s="12" t="s">
        <v>449</v>
      </c>
      <c r="C41" s="15">
        <v>230</v>
      </c>
      <c r="D41" s="79">
        <v>0.97203956710862649</v>
      </c>
      <c r="E41" s="79">
        <v>0.98752009762086446</v>
      </c>
      <c r="F41" s="79">
        <v>0.89587669752983101</v>
      </c>
      <c r="G41" s="79">
        <v>0.93991232845931483</v>
      </c>
      <c r="H41" s="79">
        <v>0.98129999999999995</v>
      </c>
      <c r="I41" s="79">
        <v>0.94446825428914138</v>
      </c>
      <c r="J41" s="79">
        <v>0.99983972116444808</v>
      </c>
      <c r="K41" s="79">
        <v>0.99837744156162422</v>
      </c>
      <c r="L41" s="79">
        <v>0.99995628420866778</v>
      </c>
      <c r="M41" s="79">
        <v>1</v>
      </c>
      <c r="N41" s="79">
        <v>0.99972596967427674</v>
      </c>
      <c r="O41" s="79">
        <v>0.98327286621046694</v>
      </c>
      <c r="P41"/>
    </row>
    <row r="42" spans="1:16" x14ac:dyDescent="0.3">
      <c r="A42" s="213"/>
      <c r="B42" s="12" t="s">
        <v>450</v>
      </c>
      <c r="C42" s="15">
        <v>228</v>
      </c>
      <c r="D42" s="79">
        <v>0.99489404199931619</v>
      </c>
      <c r="E42" s="79">
        <v>0.99905865350991319</v>
      </c>
      <c r="F42" s="79">
        <v>0.99601910027645135</v>
      </c>
      <c r="G42" s="79">
        <v>0.99427460646103749</v>
      </c>
      <c r="H42" s="79">
        <v>0.98040000000000005</v>
      </c>
      <c r="I42" s="79">
        <v>0.99664716024995637</v>
      </c>
      <c r="J42" s="79">
        <v>0.9955760728466968</v>
      </c>
      <c r="K42" s="79">
        <v>1</v>
      </c>
      <c r="L42" s="79">
        <v>0.99998912472132095</v>
      </c>
      <c r="M42" s="79">
        <v>0.99995456393039195</v>
      </c>
      <c r="N42" s="79">
        <v>0.99999513121378836</v>
      </c>
      <c r="O42" s="79">
        <v>0.99999480326188861</v>
      </c>
      <c r="P42"/>
    </row>
    <row r="43" spans="1:16" x14ac:dyDescent="0.3">
      <c r="A43" s="213"/>
      <c r="B43" s="12" t="s">
        <v>451</v>
      </c>
      <c r="C43" s="15">
        <v>228</v>
      </c>
      <c r="D43" s="79">
        <v>0.99815282512725956</v>
      </c>
      <c r="E43" s="79">
        <v>0.99018701983841662</v>
      </c>
      <c r="F43" s="79">
        <v>0.9623636708447405</v>
      </c>
      <c r="G43" s="79">
        <v>0.99255304337932693</v>
      </c>
      <c r="H43" s="79">
        <v>0.98299999999999998</v>
      </c>
      <c r="I43" s="79">
        <v>0.96790355118540572</v>
      </c>
      <c r="J43" s="79">
        <v>0.99991021038828398</v>
      </c>
      <c r="K43" s="79">
        <v>0.99856502248867707</v>
      </c>
      <c r="L43" s="79">
        <v>0.99928436545586774</v>
      </c>
      <c r="M43" s="79">
        <v>1</v>
      </c>
      <c r="N43" s="79">
        <v>0.9995143596944881</v>
      </c>
      <c r="O43" s="79">
        <v>0.98165847938270256</v>
      </c>
      <c r="P43"/>
    </row>
    <row r="44" spans="1:16" x14ac:dyDescent="0.3">
      <c r="A44" s="213"/>
      <c r="B44" s="12" t="s">
        <v>452</v>
      </c>
      <c r="C44" s="15">
        <v>228</v>
      </c>
      <c r="D44" s="79">
        <v>0.99208144415797639</v>
      </c>
      <c r="E44" s="79">
        <v>0.986492985938765</v>
      </c>
      <c r="F44" s="79">
        <v>0.95414932605439151</v>
      </c>
      <c r="G44" s="79">
        <v>0.97755121445047455</v>
      </c>
      <c r="H44" s="79">
        <v>0.98570000000000002</v>
      </c>
      <c r="I44" s="79">
        <v>0.97745536421915702</v>
      </c>
      <c r="J44" s="79">
        <v>0.98465822514837487</v>
      </c>
      <c r="K44" s="79">
        <v>0.98682782789789092</v>
      </c>
      <c r="L44" s="79">
        <v>0.99937771957623056</v>
      </c>
      <c r="M44" s="79">
        <v>0.99998503701281916</v>
      </c>
      <c r="N44" s="79">
        <v>1</v>
      </c>
      <c r="O44" s="79">
        <v>0.99981708439268835</v>
      </c>
      <c r="P44"/>
    </row>
    <row r="45" spans="1:16" x14ac:dyDescent="0.3">
      <c r="A45" t="s">
        <v>453</v>
      </c>
      <c r="D45"/>
      <c r="E45"/>
      <c r="F45"/>
      <c r="G45"/>
      <c r="H45"/>
      <c r="I45"/>
      <c r="J45"/>
      <c r="K45"/>
      <c r="L45"/>
      <c r="M45"/>
      <c r="N45"/>
      <c r="O45"/>
    </row>
  </sheetData>
  <mergeCells count="6">
    <mergeCell ref="A29:A37"/>
    <mergeCell ref="A38:A44"/>
    <mergeCell ref="A10:A14"/>
    <mergeCell ref="A15:A19"/>
    <mergeCell ref="A20:A28"/>
    <mergeCell ref="A4:A9"/>
  </mergeCells>
  <phoneticPr fontId="8" type="noConversion"/>
  <conditionalFormatting sqref="D5:O44">
    <cfRule type="cellIs" dxfId="1" priority="2" operator="lessThan">
      <formula>0.97</formula>
    </cfRule>
  </conditionalFormatting>
  <conditionalFormatting sqref="D4:O4">
    <cfRule type="cellIs" dxfId="0" priority="1" operator="lessThan">
      <formula>0.97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78E0-1F93-4B70-8CAB-52F87B63C6BD}">
  <sheetPr codeName="Hoja5">
    <tabColor theme="0"/>
  </sheetPr>
  <dimension ref="B2:E14"/>
  <sheetViews>
    <sheetView zoomScale="83" workbookViewId="0">
      <selection activeCell="G33" sqref="G33:K33"/>
    </sheetView>
  </sheetViews>
  <sheetFormatPr baseColWidth="10" defaultColWidth="11.44140625" defaultRowHeight="14.4" x14ac:dyDescent="0.3"/>
  <cols>
    <col min="3" max="3" width="15.6640625" bestFit="1" customWidth="1"/>
    <col min="4" max="4" width="14.6640625" bestFit="1" customWidth="1"/>
    <col min="5" max="5" width="15.6640625" bestFit="1" customWidth="1"/>
  </cols>
  <sheetData>
    <row r="2" spans="2:5" ht="15" thickBot="1" x14ac:dyDescent="0.35">
      <c r="C2" s="29" t="s">
        <v>454</v>
      </c>
      <c r="D2" s="29" t="s">
        <v>455</v>
      </c>
      <c r="E2" s="29" t="s">
        <v>456</v>
      </c>
    </row>
    <row r="3" spans="2:5" x14ac:dyDescent="0.3">
      <c r="B3" s="30" t="s">
        <v>12</v>
      </c>
      <c r="C3" s="31">
        <v>0.84026789047634909</v>
      </c>
      <c r="D3" s="31">
        <v>1.0933237452194449</v>
      </c>
      <c r="E3" s="32">
        <v>527</v>
      </c>
    </row>
    <row r="4" spans="2:5" x14ac:dyDescent="0.3">
      <c r="B4" s="30" t="s">
        <v>13</v>
      </c>
      <c r="C4" s="31">
        <v>0.84800810970320728</v>
      </c>
      <c r="D4" s="31">
        <v>1.1513722342833179</v>
      </c>
      <c r="E4" s="32">
        <v>537</v>
      </c>
    </row>
    <row r="5" spans="2:5" x14ac:dyDescent="0.3">
      <c r="B5" s="30" t="s">
        <v>14</v>
      </c>
      <c r="C5" s="31">
        <v>0.84350584939917062</v>
      </c>
      <c r="D5" s="31">
        <v>1.1541692823242258</v>
      </c>
      <c r="E5" s="37">
        <v>504</v>
      </c>
    </row>
    <row r="6" spans="2:5" x14ac:dyDescent="0.3">
      <c r="B6" s="30" t="s">
        <v>15</v>
      </c>
      <c r="C6" s="31">
        <v>0.852293365609326</v>
      </c>
      <c r="D6" s="31">
        <v>1.197947492923547</v>
      </c>
      <c r="E6" s="32">
        <v>490</v>
      </c>
    </row>
    <row r="7" spans="2:5" x14ac:dyDescent="0.3">
      <c r="B7" s="30" t="s">
        <v>16</v>
      </c>
      <c r="C7" s="31">
        <v>0.88491428799402783</v>
      </c>
      <c r="D7" s="31">
        <v>1.3882432482461065</v>
      </c>
      <c r="E7" s="32">
        <v>497</v>
      </c>
    </row>
    <row r="8" spans="2:5" x14ac:dyDescent="0.3">
      <c r="B8" s="30" t="s">
        <v>17</v>
      </c>
      <c r="C8" s="31">
        <v>0.8207962210216303</v>
      </c>
      <c r="D8" s="31">
        <v>1.2959687478085116</v>
      </c>
      <c r="E8" s="32">
        <v>492</v>
      </c>
    </row>
    <row r="9" spans="2:5" x14ac:dyDescent="0.3">
      <c r="B9" s="30" t="s">
        <v>18</v>
      </c>
      <c r="C9" s="31">
        <v>0.89335180582884832</v>
      </c>
      <c r="D9" s="31">
        <v>1.4416611722239832</v>
      </c>
      <c r="E9" s="32">
        <v>528</v>
      </c>
    </row>
    <row r="10" spans="2:5" x14ac:dyDescent="0.3">
      <c r="B10" s="30" t="s">
        <v>19</v>
      </c>
      <c r="C10" s="31">
        <v>0.80599808552791619</v>
      </c>
      <c r="D10" s="31">
        <v>1.3210697244929785</v>
      </c>
      <c r="E10" s="32">
        <v>494</v>
      </c>
    </row>
    <row r="11" spans="2:5" x14ac:dyDescent="0.3">
      <c r="B11" s="30" t="s">
        <v>357</v>
      </c>
      <c r="C11" s="31">
        <v>0.75501147210256558</v>
      </c>
      <c r="D11" s="31">
        <v>1.2360010201533027</v>
      </c>
      <c r="E11" s="32">
        <v>493</v>
      </c>
    </row>
    <row r="12" spans="2:5" x14ac:dyDescent="0.3">
      <c r="B12" s="30" t="s">
        <v>21</v>
      </c>
      <c r="C12" s="31">
        <v>0.75838605028029327</v>
      </c>
      <c r="D12" s="31">
        <v>1.2326152148450911</v>
      </c>
      <c r="E12" s="32">
        <v>495</v>
      </c>
    </row>
    <row r="13" spans="2:5" x14ac:dyDescent="0.3">
      <c r="B13" s="30" t="s">
        <v>22</v>
      </c>
      <c r="C13" s="31">
        <v>0.78093495580503369</v>
      </c>
      <c r="D13" s="31">
        <v>1.2913070521355143</v>
      </c>
      <c r="E13" s="32">
        <v>510</v>
      </c>
    </row>
    <row r="14" spans="2:5" x14ac:dyDescent="0.3">
      <c r="B14" s="30" t="s">
        <v>23</v>
      </c>
      <c r="C14" s="31">
        <v>0.78093495580503369</v>
      </c>
      <c r="D14" s="31">
        <v>1.2913070521355143</v>
      </c>
      <c r="E14" s="32">
        <v>505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79F-4C9A-46E6-83F8-A5E01A28A321}">
  <sheetPr codeName="Hoja9">
    <tabColor theme="0"/>
  </sheetPr>
  <dimension ref="A1:G34"/>
  <sheetViews>
    <sheetView zoomScale="70" zoomScaleNormal="70" workbookViewId="0">
      <selection activeCell="D20" sqref="D20"/>
    </sheetView>
  </sheetViews>
  <sheetFormatPr baseColWidth="10" defaultColWidth="11.44140625" defaultRowHeight="14.4" x14ac:dyDescent="0.3"/>
  <cols>
    <col min="3" max="3" width="19.5546875" customWidth="1"/>
    <col min="4" max="4" width="20.5546875" bestFit="1" customWidth="1"/>
    <col min="7" max="7" width="12.5546875" bestFit="1" customWidth="1"/>
  </cols>
  <sheetData>
    <row r="1" spans="1:4" x14ac:dyDescent="0.3">
      <c r="A1" s="23" t="s">
        <v>457</v>
      </c>
      <c r="B1" s="23"/>
    </row>
    <row r="2" spans="1:4" ht="28.8" x14ac:dyDescent="0.3">
      <c r="B2" s="24"/>
      <c r="C2" s="25" t="s">
        <v>458</v>
      </c>
      <c r="D2" s="24" t="s">
        <v>459</v>
      </c>
    </row>
    <row r="3" spans="1:4" x14ac:dyDescent="0.3">
      <c r="B3" s="2" t="s">
        <v>12</v>
      </c>
      <c r="C3" s="26">
        <v>566.73</v>
      </c>
      <c r="D3" s="27">
        <v>32</v>
      </c>
    </row>
    <row r="4" spans="1:4" x14ac:dyDescent="0.3">
      <c r="B4" s="2" t="s">
        <v>13</v>
      </c>
      <c r="C4" s="26">
        <v>916.25000000000023</v>
      </c>
      <c r="D4" s="27">
        <v>43</v>
      </c>
    </row>
    <row r="5" spans="1:4" x14ac:dyDescent="0.3">
      <c r="B5" s="2" t="s">
        <v>14</v>
      </c>
      <c r="C5" s="26">
        <v>1147.3399999999999</v>
      </c>
      <c r="D5" s="27">
        <v>38</v>
      </c>
    </row>
    <row r="6" spans="1:4" x14ac:dyDescent="0.3">
      <c r="B6" s="2" t="s">
        <v>15</v>
      </c>
      <c r="C6" s="26">
        <v>676.14</v>
      </c>
      <c r="D6" s="27">
        <v>60</v>
      </c>
    </row>
    <row r="7" spans="1:4" x14ac:dyDescent="0.3">
      <c r="B7" s="2" t="s">
        <v>16</v>
      </c>
      <c r="C7" s="26">
        <v>667.48000000000025</v>
      </c>
      <c r="D7" s="27">
        <v>35</v>
      </c>
    </row>
    <row r="8" spans="1:4" x14ac:dyDescent="0.3">
      <c r="B8" s="2" t="s">
        <v>17</v>
      </c>
      <c r="C8" s="26">
        <v>481.67</v>
      </c>
      <c r="D8" s="27">
        <v>36</v>
      </c>
    </row>
    <row r="9" spans="1:4" x14ac:dyDescent="0.3">
      <c r="B9" s="2" t="s">
        <v>18</v>
      </c>
      <c r="C9" s="26">
        <v>1283.0699999999997</v>
      </c>
      <c r="D9" s="27">
        <v>73</v>
      </c>
    </row>
    <row r="10" spans="1:4" x14ac:dyDescent="0.3">
      <c r="B10" s="2" t="s">
        <v>19</v>
      </c>
      <c r="C10" s="26">
        <v>405.38</v>
      </c>
      <c r="D10" s="27">
        <v>23</v>
      </c>
    </row>
    <row r="11" spans="1:4" x14ac:dyDescent="0.3">
      <c r="B11" s="2" t="s">
        <v>20</v>
      </c>
      <c r="C11" s="26">
        <v>570.1099999999999</v>
      </c>
      <c r="D11" s="27">
        <v>26</v>
      </c>
    </row>
    <row r="12" spans="1:4" x14ac:dyDescent="0.3">
      <c r="B12" s="2" t="s">
        <v>21</v>
      </c>
      <c r="C12" s="26">
        <v>371.18000000000012</v>
      </c>
      <c r="D12" s="27">
        <v>36</v>
      </c>
    </row>
    <row r="13" spans="1:4" x14ac:dyDescent="0.3">
      <c r="B13" s="2" t="s">
        <v>22</v>
      </c>
      <c r="C13" s="26">
        <v>546.71000000000015</v>
      </c>
      <c r="D13" s="27">
        <v>35</v>
      </c>
    </row>
    <row r="14" spans="1:4" x14ac:dyDescent="0.3">
      <c r="B14" s="2" t="s">
        <v>23</v>
      </c>
      <c r="C14" s="26">
        <v>1748.953</v>
      </c>
      <c r="D14" s="27">
        <v>64</v>
      </c>
    </row>
    <row r="18" spans="1:7" x14ac:dyDescent="0.3">
      <c r="A18" s="23" t="s">
        <v>460</v>
      </c>
    </row>
    <row r="19" spans="1:7" x14ac:dyDescent="0.3">
      <c r="B19" s="2"/>
      <c r="C19" s="2" t="s">
        <v>461</v>
      </c>
      <c r="D19" s="19" t="s">
        <v>462</v>
      </c>
      <c r="E19" s="2" t="s">
        <v>463</v>
      </c>
      <c r="F19" s="2" t="s">
        <v>464</v>
      </c>
      <c r="G19" s="19" t="s">
        <v>465</v>
      </c>
    </row>
    <row r="20" spans="1:7" x14ac:dyDescent="0.3">
      <c r="B20" s="19" t="s">
        <v>12</v>
      </c>
      <c r="C20" s="21">
        <v>454.8096324</v>
      </c>
      <c r="D20" s="22">
        <f>+C20</f>
        <v>454.8096324</v>
      </c>
      <c r="E20" s="49">
        <v>6542.5</v>
      </c>
      <c r="F20" s="2">
        <f>+E20</f>
        <v>6542.5</v>
      </c>
      <c r="G20" s="20">
        <v>1.2079683134188616E-4</v>
      </c>
    </row>
    <row r="21" spans="1:7" x14ac:dyDescent="0.3">
      <c r="B21" s="19" t="s">
        <v>13</v>
      </c>
      <c r="C21" s="21">
        <v>1246.6100000000004</v>
      </c>
      <c r="D21" s="22">
        <f>+C21+D20</f>
        <v>1701.4196324000004</v>
      </c>
      <c r="E21" s="49">
        <v>6042.9</v>
      </c>
      <c r="F21" s="2">
        <f>+E21+F20</f>
        <v>12585.4</v>
      </c>
      <c r="G21" s="20">
        <v>1.0552105627420284E-4</v>
      </c>
    </row>
    <row r="22" spans="1:7" x14ac:dyDescent="0.3">
      <c r="B22" s="19" t="s">
        <v>14</v>
      </c>
      <c r="C22" s="21">
        <v>1437.7799999999993</v>
      </c>
      <c r="D22" s="22">
        <f t="shared" ref="D22:D31" si="0">+C22+D21</f>
        <v>3139.1996323999997</v>
      </c>
      <c r="E22" s="49">
        <v>6459.3</v>
      </c>
      <c r="F22" s="2">
        <f t="shared" ref="F22:F31" si="1">+E22+F21</f>
        <v>19044.7</v>
      </c>
      <c r="G22" s="20">
        <v>1.3487703325271142E-4</v>
      </c>
    </row>
    <row r="23" spans="1:7" x14ac:dyDescent="0.3">
      <c r="B23" s="19" t="s">
        <v>15</v>
      </c>
      <c r="C23" s="21">
        <v>698.34999999999991</v>
      </c>
      <c r="D23" s="22">
        <f t="shared" si="0"/>
        <v>3837.5496323999996</v>
      </c>
      <c r="E23" s="49">
        <v>6073.1</v>
      </c>
      <c r="F23" s="2">
        <f t="shared" si="1"/>
        <v>25117.800000000003</v>
      </c>
      <c r="G23" s="20">
        <v>1.3244484224269842E-4</v>
      </c>
    </row>
    <row r="24" spans="1:7" x14ac:dyDescent="0.3">
      <c r="B24" s="19" t="s">
        <v>16</v>
      </c>
      <c r="C24" s="21">
        <v>1066.0000000000002</v>
      </c>
      <c r="D24" s="22">
        <f t="shared" si="0"/>
        <v>4903.5496323999996</v>
      </c>
      <c r="E24" s="49">
        <v>6505.9</v>
      </c>
      <c r="F24" s="2">
        <f t="shared" si="1"/>
        <v>31623.700000000004</v>
      </c>
      <c r="G24" s="20">
        <v>1.3520349406966541E-4</v>
      </c>
    </row>
    <row r="25" spans="1:7" x14ac:dyDescent="0.3">
      <c r="B25" s="19" t="s">
        <v>17</v>
      </c>
      <c r="C25" s="21">
        <v>935.59000000000037</v>
      </c>
      <c r="D25" s="22">
        <f t="shared" si="0"/>
        <v>5839.1396323999998</v>
      </c>
      <c r="E25" s="49">
        <v>6520</v>
      </c>
      <c r="F25" s="2">
        <f t="shared" si="1"/>
        <v>38143.700000000004</v>
      </c>
      <c r="G25" s="20">
        <v>1.3688848460678221E-4</v>
      </c>
    </row>
    <row r="26" spans="1:7" x14ac:dyDescent="0.3">
      <c r="B26" s="19" t="s">
        <v>18</v>
      </c>
      <c r="C26" s="21">
        <v>1374.8033219999998</v>
      </c>
      <c r="D26" s="22">
        <f t="shared" si="0"/>
        <v>7213.9429543999995</v>
      </c>
      <c r="E26" s="49">
        <v>6650.5</v>
      </c>
      <c r="F26" s="2">
        <f t="shared" si="1"/>
        <v>44794.200000000004</v>
      </c>
      <c r="G26" s="20">
        <v>1.2886970895608697E-4</v>
      </c>
    </row>
    <row r="27" spans="1:7" x14ac:dyDescent="0.3">
      <c r="B27" s="19" t="s">
        <v>19</v>
      </c>
      <c r="C27" s="21">
        <v>234.42000000000002</v>
      </c>
      <c r="D27" s="22">
        <f t="shared" si="0"/>
        <v>7448.3629543999996</v>
      </c>
      <c r="E27" s="49">
        <v>6469.7</v>
      </c>
      <c r="F27" s="2">
        <f t="shared" si="1"/>
        <v>51263.9</v>
      </c>
      <c r="G27" s="20">
        <v>1.3447517381099178E-4</v>
      </c>
    </row>
    <row r="28" spans="1:7" x14ac:dyDescent="0.3">
      <c r="B28" s="19" t="s">
        <v>20</v>
      </c>
      <c r="C28" s="21">
        <v>411.81</v>
      </c>
      <c r="D28" s="22">
        <f t="shared" si="0"/>
        <v>7860.1729544</v>
      </c>
      <c r="E28" s="49">
        <v>6111.8</v>
      </c>
      <c r="F28" s="2">
        <f t="shared" si="1"/>
        <v>57375.700000000004</v>
      </c>
      <c r="G28" s="20">
        <v>1.4154350051439501E-4</v>
      </c>
    </row>
    <row r="29" spans="1:7" x14ac:dyDescent="0.3">
      <c r="B29" s="19" t="s">
        <v>21</v>
      </c>
      <c r="C29" s="21">
        <v>654.3900000000001</v>
      </c>
      <c r="D29" s="22">
        <f t="shared" si="0"/>
        <v>8514.5629544000003</v>
      </c>
      <c r="E29" s="49">
        <v>6263</v>
      </c>
      <c r="F29" s="2">
        <f t="shared" si="1"/>
        <v>63638.700000000004</v>
      </c>
      <c r="G29" s="20">
        <v>1.4226761768062189E-4</v>
      </c>
    </row>
    <row r="30" spans="1:7" x14ac:dyDescent="0.3">
      <c r="B30" s="19" t="s">
        <v>22</v>
      </c>
      <c r="C30" s="21">
        <v>539.95000000000005</v>
      </c>
      <c r="D30" s="22">
        <f t="shared" si="0"/>
        <v>9054.512954400001</v>
      </c>
      <c r="E30" s="49">
        <v>6340.8</v>
      </c>
      <c r="F30" s="2">
        <f t="shared" si="1"/>
        <v>69979.5</v>
      </c>
      <c r="G30" s="20">
        <v>1.3898249922138562E-4</v>
      </c>
    </row>
    <row r="31" spans="1:7" x14ac:dyDescent="0.3">
      <c r="B31" s="19" t="s">
        <v>23</v>
      </c>
      <c r="C31" s="21">
        <v>809.73629999999991</v>
      </c>
      <c r="D31" s="22">
        <f t="shared" si="0"/>
        <v>9864.2492544000015</v>
      </c>
      <c r="E31" s="49">
        <v>6775.8</v>
      </c>
      <c r="F31" s="2">
        <f t="shared" si="1"/>
        <v>76755.3</v>
      </c>
      <c r="G31" s="20">
        <v>1.3621618862478014E-4</v>
      </c>
    </row>
    <row r="34" spans="7:7" x14ac:dyDescent="0.3">
      <c r="G34" s="48">
        <v>1000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8" ma:contentTypeDescription="Crear nuevo documento." ma:contentTypeScope="" ma:versionID="f1228fde45426c1f611395c8c1b4e594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d3c05217f0f15ff89daf510bbc4c4089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9F527-8103-4FC0-A2E2-00E746604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75031-DF4B-4507-9AE4-28B0E1EB880C}">
  <ds:schemaRefs>
    <ds:schemaRef ds:uri="http://schemas.microsoft.com/office/2006/metadata/properties"/>
    <ds:schemaRef ds:uri="http://schemas.microsoft.com/office/infopath/2007/PartnerControls"/>
    <ds:schemaRef ds:uri="3f9b7089-6fd3-4a47-969f-0d340d8042b1"/>
    <ds:schemaRef ds:uri="a684ac5c-c958-4620-a9c7-d6d670efeef6"/>
  </ds:schemaRefs>
</ds:datastoreItem>
</file>

<file path=customXml/itemProps3.xml><?xml version="1.0" encoding="utf-8"?>
<ds:datastoreItem xmlns:ds="http://schemas.openxmlformats.org/officeDocument/2006/customXml" ds:itemID="{182AC323-68BB-4B3C-B857-FF4CF9BA516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B60432E-2685-42EE-BF8A-BAD5DC585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Capacidad Instalada</vt:lpstr>
      <vt:lpstr>Dda Máxima</vt:lpstr>
      <vt:lpstr>Gx Real</vt:lpstr>
      <vt:lpstr>Gx x Region</vt:lpstr>
      <vt:lpstr>Data Gx Region</vt:lpstr>
      <vt:lpstr>Gx ERNC</vt:lpstr>
      <vt:lpstr>Retiros de Energía</vt:lpstr>
      <vt:lpstr>CMg</vt:lpstr>
      <vt:lpstr>MPM</vt:lpstr>
      <vt:lpstr>Costo Operación</vt:lpstr>
      <vt:lpstr>Gx 12 meses</vt:lpstr>
      <vt:lpstr>CMg 12 meses</vt:lpstr>
      <vt:lpstr>Control de Tensión</vt:lpstr>
      <vt:lpstr>FMIK y TTIK</vt:lpstr>
      <vt:lpstr>EAF-ENS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2025-04-21T14:24:57Z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