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4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5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7.xml" ContentType="application/vnd.openxmlformats-officedocument.drawing+xml"/>
  <Override PartName="/xl/charts/chart12.xml" ContentType="application/vnd.openxmlformats-officedocument.drawingml.chart+xml"/>
  <Override PartName="/xl/theme/themeOverride1.xml" ContentType="application/vnd.openxmlformats-officedocument.themeOverride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4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5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drawings/drawing9.xml" ContentType="application/vnd.openxmlformats-officedocument.drawing+xml"/>
  <Override PartName="/xl/charts/chart16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7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8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9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0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1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drawings/drawing10.xml" ContentType="application/vnd.openxmlformats-officedocument.drawing+xml"/>
  <Override PartName="/xl/charts/chart22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3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2.xml" ContentType="application/vnd.openxmlformats-officedocument.themeOverride+xml"/>
  <Override PartName="/xl/charts/chart24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3.xml" ContentType="application/vnd.openxmlformats-officedocument.themeOverride+xml"/>
  <Override PartName="/xl/charts/chart25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4.xml" ContentType="application/vnd.openxmlformats-officedocument.themeOverride+xml"/>
  <Override PartName="/xl/charts/chart26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5.xml" ContentType="application/vnd.openxmlformats-officedocument.themeOverride+xml"/>
  <Override PartName="/xl/charts/chart27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6.xml" ContentType="application/vnd.openxmlformats-officedocument.themeOverride+xml"/>
  <Override PartName="/xl/drawings/drawing11.xml" ContentType="application/vnd.openxmlformats-officedocument.drawing+xml"/>
  <Override PartName="/xl/charts/chart28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0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filterPrivacy="1" codeName="ThisWorkbook"/>
  <xr:revisionPtr revIDLastSave="607" documentId="8_{F601BB5D-9220-4026-BD13-FBFBA721C28A}" xr6:coauthVersionLast="47" xr6:coauthVersionMax="47" xr10:uidLastSave="{22C7951A-AF8E-4B45-93B9-6E0B70BBECF6}"/>
  <bookViews>
    <workbookView xWindow="-28920" yWindow="-8010" windowWidth="29040" windowHeight="16440" tabRatio="966" activeTab="1" xr2:uid="{00000000-000D-0000-FFFF-FFFF00000000}"/>
  </bookViews>
  <sheets>
    <sheet name="Capacidad Instalada" sheetId="9" r:id="rId1"/>
    <sheet name="Dda Máxima" sheetId="16" r:id="rId2"/>
    <sheet name="Gx Real" sheetId="18" r:id="rId3"/>
    <sheet name="Gx x Region" sheetId="24" r:id="rId4"/>
    <sheet name="Data Gx Region" sheetId="25" r:id="rId5"/>
    <sheet name="Gx ERNC" sheetId="20" r:id="rId6"/>
    <sheet name="Retiros de Energía" sheetId="12" r:id="rId7"/>
    <sheet name="CMg" sheetId="4" r:id="rId8"/>
    <sheet name="MPM" sheetId="8" r:id="rId9"/>
    <sheet name="Costo Operación" sheetId="21" r:id="rId10"/>
    <sheet name="Gx 12 meses" sheetId="22" r:id="rId11"/>
    <sheet name="CMg 12 meses" sheetId="23" r:id="rId12"/>
    <sheet name="Control de Tensión" sheetId="6" r:id="rId13"/>
    <sheet name="FMIK y TTIK" sheetId="11" r:id="rId14"/>
    <sheet name="EAF-ENS" sheetId="10" r:id="rId15"/>
  </sheets>
  <externalReferences>
    <externalReference r:id="rId16"/>
    <externalReference r:id="rId17"/>
    <externalReference r:id="rId18"/>
    <externalReference r:id="rId19"/>
  </externalReferences>
  <definedNames>
    <definedName name="_emb2">#REF!</definedName>
    <definedName name="_emb3">#REF!</definedName>
    <definedName name="_emb30">#REF!</definedName>
    <definedName name="_emb31">#REF!</definedName>
    <definedName name="_emb4">#REF!</definedName>
    <definedName name="_emb5">#REF!</definedName>
    <definedName name="_emb6">#REF!</definedName>
    <definedName name="_pas1">#REF!</definedName>
    <definedName name="_pas10">#REF!</definedName>
    <definedName name="_pas12">#REF!</definedName>
    <definedName name="_pas13">#REF!</definedName>
    <definedName name="_pas14">#REF!</definedName>
    <definedName name="_pas15">#REF!</definedName>
    <definedName name="_pas16">#REF!</definedName>
    <definedName name="_pas17">#REF!</definedName>
    <definedName name="_pas18">#REF!</definedName>
    <definedName name="_pas19">#REF!</definedName>
    <definedName name="_pas20">#REF!</definedName>
    <definedName name="_pas21">#REF!</definedName>
    <definedName name="_pas22">#REF!</definedName>
    <definedName name="_pas3">#REF!</definedName>
    <definedName name="_pas30">#REF!</definedName>
    <definedName name="_pas31">#REF!</definedName>
    <definedName name="_pas32">#REF!</definedName>
    <definedName name="_pas33">#REF!</definedName>
    <definedName name="_pas34">#REF!</definedName>
    <definedName name="_pas4">#REF!</definedName>
    <definedName name="_pas5">#REF!</definedName>
    <definedName name="_pas6">#REF!</definedName>
    <definedName name="_pas7">#REF!</definedName>
    <definedName name="_pas8">#REF!</definedName>
    <definedName name="_pas9">#REF!</definedName>
    <definedName name="_ter10">#REF!</definedName>
    <definedName name="_ter11">#REF!</definedName>
    <definedName name="_ter12">#REF!</definedName>
    <definedName name="_ter13">#REF!</definedName>
    <definedName name="_ter14">#REF!</definedName>
    <definedName name="_ter15">#REF!</definedName>
    <definedName name="_ter16">#REF!</definedName>
    <definedName name="_ter17">#REF!</definedName>
    <definedName name="_ter20">#REF!</definedName>
    <definedName name="_ter21">#REF!</definedName>
    <definedName name="_ter22">#REF!</definedName>
    <definedName name="_ter23">#REF!</definedName>
    <definedName name="_ter24">#REF!</definedName>
    <definedName name="_ter25">#REF!</definedName>
    <definedName name="_ter26">#REF!</definedName>
    <definedName name="_ter27">#REF!</definedName>
    <definedName name="_ter3">#REF!</definedName>
    <definedName name="_ter4">#REF!</definedName>
    <definedName name="_ter8">#REF!</definedName>
    <definedName name="Boletin_EjeX1">#REF!</definedName>
    <definedName name="Boletin_EjeX2">#REF!</definedName>
    <definedName name="Boletin_EjeY1">#REF!</definedName>
    <definedName name="Boletin_EjeY2">#REF!</definedName>
    <definedName name="Consumo2">'[1](2) Consumos &amp; Datos'!$A$7:$P$64</definedName>
    <definedName name="Datos_emp_progra" localSheetId="9">'Costo Operación'!Datos_emp_progra</definedName>
    <definedName name="Datos_emp_progra" localSheetId="5">'Gx ERNC'!Datos_emp_progra</definedName>
    <definedName name="Datos_emp_progra">[0]!Datos_emp_progra</definedName>
    <definedName name="emb2a">#REF!</definedName>
    <definedName name="fecha">#REF!</definedName>
    <definedName name="feriados">[2]calendario!$A$2:$A$30</definedName>
    <definedName name="Festivos">[3]calendario!$A$2:$A$14</definedName>
    <definedName name="horario" localSheetId="9">'Costo Operación'!horario</definedName>
    <definedName name="horario" localSheetId="5">'Gx ERNC'!horario</definedName>
    <definedName name="horario">[0]!horario</definedName>
    <definedName name="Macro1" localSheetId="9">'Costo Operación'!Macro1</definedName>
    <definedName name="Macro1" localSheetId="5">'Gx ERNC'!Macro1</definedName>
    <definedName name="Macro1">[0]!Macro1</definedName>
    <definedName name="Macro4" localSheetId="9">'Costo Operación'!Macro4</definedName>
    <definedName name="Macro4" localSheetId="5">'Gx ERNC'!Macro4</definedName>
    <definedName name="Macro4">[0]!Macro4</definedName>
    <definedName name="Programa">#REF!</definedName>
    <definedName name="Real">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xxlnp="http://schemas.microsoft.com/office/spreadsheetml/2019/extlinksprops" uri="{FCE6A71B-6B00-49CD-AB44-F6B1AE7CDE65}">
      <xxlnp:externalLinksPr autoRefresh="1"/>
    </ext>
  </extLst>
</workbook>
</file>

<file path=xl/calcChain.xml><?xml version="1.0" encoding="utf-8"?>
<calcChain xmlns="http://schemas.openxmlformats.org/spreadsheetml/2006/main">
  <c r="O14" i="12" l="1"/>
  <c r="O15" i="12"/>
  <c r="O16" i="12"/>
  <c r="O17" i="12"/>
  <c r="O18" i="12"/>
  <c r="B11" i="20" l="1" a="1"/>
  <c r="B11" i="20" s="1"/>
  <c r="N11" i="20" s="1"/>
  <c r="I36" i="8"/>
  <c r="C36" i="8"/>
  <c r="I35" i="8"/>
  <c r="C35" i="8"/>
  <c r="I34" i="8"/>
  <c r="C34" i="8"/>
  <c r="I33" i="8"/>
  <c r="C33" i="8"/>
  <c r="I32" i="8"/>
  <c r="C32" i="8"/>
  <c r="I31" i="8"/>
  <c r="C31" i="8"/>
  <c r="I30" i="8"/>
  <c r="C30" i="8"/>
  <c r="I29" i="8"/>
  <c r="C29" i="8"/>
  <c r="I28" i="8"/>
  <c r="C28" i="8"/>
  <c r="I27" i="8"/>
  <c r="C27" i="8"/>
  <c r="I26" i="8"/>
  <c r="C26" i="8"/>
  <c r="I25" i="8"/>
  <c r="C25" i="8"/>
  <c r="I24" i="8"/>
  <c r="C24" i="8"/>
  <c r="I23" i="8"/>
  <c r="C23" i="8"/>
  <c r="I22" i="8"/>
  <c r="C22" i="8"/>
  <c r="I21" i="8"/>
  <c r="C21" i="8"/>
  <c r="I20" i="8"/>
  <c r="C20" i="8"/>
  <c r="I19" i="8"/>
  <c r="C19" i="8"/>
  <c r="I18" i="8"/>
  <c r="C18" i="8"/>
  <c r="I17" i="8"/>
  <c r="C17" i="8"/>
  <c r="I16" i="8"/>
  <c r="C16" i="8"/>
  <c r="I15" i="8"/>
  <c r="C15" i="8"/>
  <c r="I14" i="8"/>
  <c r="C14" i="8"/>
  <c r="I13" i="8"/>
  <c r="C13" i="8"/>
  <c r="I12" i="8"/>
  <c r="C12" i="8"/>
  <c r="I11" i="8"/>
  <c r="C11" i="8"/>
  <c r="I10" i="8"/>
  <c r="C10" i="8"/>
  <c r="I9" i="8"/>
  <c r="C9" i="8"/>
  <c r="I8" i="8"/>
  <c r="C8" i="8"/>
  <c r="I7" i="8"/>
  <c r="C7" i="8"/>
  <c r="I6" i="8"/>
  <c r="C6" i="8"/>
  <c r="I5" i="8"/>
  <c r="C5" i="8"/>
  <c r="I4" i="8"/>
  <c r="C4" i="8"/>
  <c r="I3" i="8"/>
  <c r="C3" i="8"/>
  <c r="K31" i="18"/>
  <c r="I31" i="18"/>
  <c r="F3" i="24" l="1"/>
  <c r="T24" i="23" l="1"/>
  <c r="D4" i="24" l="1"/>
  <c r="E4" i="24"/>
  <c r="F4" i="24"/>
  <c r="G4" i="24"/>
  <c r="H4" i="24"/>
  <c r="D5" i="24"/>
  <c r="E5" i="24"/>
  <c r="F5" i="24"/>
  <c r="G5" i="24"/>
  <c r="H5" i="24"/>
  <c r="D6" i="24"/>
  <c r="E6" i="24"/>
  <c r="F6" i="24"/>
  <c r="G6" i="24"/>
  <c r="H6" i="24"/>
  <c r="D7" i="24"/>
  <c r="E7" i="24"/>
  <c r="F7" i="24"/>
  <c r="G7" i="24"/>
  <c r="H7" i="24"/>
  <c r="D8" i="24"/>
  <c r="E8" i="24"/>
  <c r="F8" i="24"/>
  <c r="G8" i="24"/>
  <c r="H8" i="24"/>
  <c r="D9" i="24"/>
  <c r="E9" i="24"/>
  <c r="F9" i="24"/>
  <c r="G9" i="24"/>
  <c r="H9" i="24"/>
  <c r="D10" i="24"/>
  <c r="E10" i="24"/>
  <c r="F10" i="24"/>
  <c r="G10" i="24"/>
  <c r="H10" i="24"/>
  <c r="D11" i="24"/>
  <c r="E11" i="24"/>
  <c r="F11" i="24"/>
  <c r="G11" i="24"/>
  <c r="H11" i="24"/>
  <c r="D12" i="24"/>
  <c r="E12" i="24"/>
  <c r="F12" i="24"/>
  <c r="G12" i="24"/>
  <c r="H12" i="24"/>
  <c r="D13" i="24"/>
  <c r="E13" i="24"/>
  <c r="F13" i="24"/>
  <c r="G13" i="24"/>
  <c r="H13" i="24"/>
  <c r="D14" i="24"/>
  <c r="E14" i="24"/>
  <c r="F14" i="24"/>
  <c r="G14" i="24"/>
  <c r="H14" i="24"/>
  <c r="D15" i="24"/>
  <c r="E15" i="24"/>
  <c r="F15" i="24"/>
  <c r="G15" i="24"/>
  <c r="H15" i="24"/>
  <c r="D16" i="24"/>
  <c r="E16" i="24"/>
  <c r="F16" i="24"/>
  <c r="G16" i="24"/>
  <c r="H16" i="24"/>
  <c r="G3" i="24"/>
  <c r="H3" i="24"/>
  <c r="D3" i="24"/>
  <c r="E3" i="24"/>
  <c r="C4" i="24"/>
  <c r="C5" i="24"/>
  <c r="C6" i="24"/>
  <c r="C7" i="24"/>
  <c r="C8" i="24"/>
  <c r="C9" i="24"/>
  <c r="C10" i="24"/>
  <c r="C11" i="24"/>
  <c r="C12" i="24"/>
  <c r="C13" i="24"/>
  <c r="C14" i="24"/>
  <c r="C15" i="24"/>
  <c r="C16" i="24"/>
  <c r="C3" i="24"/>
  <c r="L19" i="18"/>
  <c r="N43" i="18"/>
  <c r="O43" i="18"/>
  <c r="P43" i="18"/>
  <c r="Q43" i="18"/>
  <c r="R43" i="18"/>
  <c r="S43" i="18"/>
  <c r="T43" i="18"/>
  <c r="U43" i="18"/>
  <c r="V43" i="18"/>
  <c r="W43" i="18"/>
  <c r="X43" i="18"/>
  <c r="M43" i="18"/>
  <c r="I20" i="18"/>
  <c r="C52" i="9"/>
  <c r="D52" i="9"/>
  <c r="E52" i="9"/>
  <c r="F52" i="9"/>
  <c r="H52" i="9"/>
  <c r="I27" i="9"/>
  <c r="K38" i="22" l="1"/>
  <c r="D25" i="9" l="1"/>
  <c r="U36" i="23" l="1"/>
  <c r="V36" i="23"/>
  <c r="W36" i="23"/>
  <c r="X36" i="23"/>
  <c r="Y36" i="23"/>
  <c r="Z36" i="23"/>
  <c r="AA36" i="23"/>
  <c r="AB36" i="23"/>
  <c r="AC36" i="23"/>
  <c r="AD36" i="23"/>
  <c r="AE36" i="23"/>
  <c r="U37" i="23"/>
  <c r="V37" i="23"/>
  <c r="W37" i="23"/>
  <c r="X37" i="23"/>
  <c r="Y37" i="23"/>
  <c r="Z37" i="23"/>
  <c r="AA37" i="23"/>
  <c r="AB37" i="23"/>
  <c r="AC37" i="23"/>
  <c r="AD37" i="23"/>
  <c r="AE37" i="23"/>
  <c r="U38" i="23"/>
  <c r="V38" i="23"/>
  <c r="W38" i="23"/>
  <c r="X38" i="23"/>
  <c r="Y38" i="23"/>
  <c r="Z38" i="23"/>
  <c r="AA38" i="23"/>
  <c r="AB38" i="23"/>
  <c r="AC38" i="23"/>
  <c r="AD38" i="23"/>
  <c r="AE38" i="23"/>
  <c r="T38" i="23"/>
  <c r="T37" i="23"/>
  <c r="U42" i="23"/>
  <c r="V42" i="23"/>
  <c r="W42" i="23"/>
  <c r="X42" i="23"/>
  <c r="Y42" i="23"/>
  <c r="Z42" i="23"/>
  <c r="AA42" i="23"/>
  <c r="AB42" i="23"/>
  <c r="AC42" i="23"/>
  <c r="AD42" i="23"/>
  <c r="AE42" i="23"/>
  <c r="U43" i="23"/>
  <c r="V43" i="23"/>
  <c r="W43" i="23"/>
  <c r="X43" i="23"/>
  <c r="Y43" i="23"/>
  <c r="Z43" i="23"/>
  <c r="AA43" i="23"/>
  <c r="AB43" i="23"/>
  <c r="AC43" i="23"/>
  <c r="AD43" i="23"/>
  <c r="AE43" i="23"/>
  <c r="U44" i="23"/>
  <c r="V44" i="23"/>
  <c r="W44" i="23"/>
  <c r="X44" i="23"/>
  <c r="Y44" i="23"/>
  <c r="Z44" i="23"/>
  <c r="AA44" i="23"/>
  <c r="AB44" i="23"/>
  <c r="AC44" i="23"/>
  <c r="AD44" i="23"/>
  <c r="AE44" i="23"/>
  <c r="T44" i="23"/>
  <c r="T43" i="23"/>
  <c r="T42" i="23"/>
  <c r="T36" i="23"/>
  <c r="U30" i="23"/>
  <c r="V30" i="23"/>
  <c r="W30" i="23"/>
  <c r="X30" i="23"/>
  <c r="Y30" i="23"/>
  <c r="Z30" i="23"/>
  <c r="AA30" i="23"/>
  <c r="AB30" i="23"/>
  <c r="AC30" i="23"/>
  <c r="AD30" i="23"/>
  <c r="AE30" i="23"/>
  <c r="U31" i="23"/>
  <c r="V31" i="23"/>
  <c r="W31" i="23"/>
  <c r="X31" i="23"/>
  <c r="Y31" i="23"/>
  <c r="Z31" i="23"/>
  <c r="AA31" i="23"/>
  <c r="AB31" i="23"/>
  <c r="AC31" i="23"/>
  <c r="AD31" i="23"/>
  <c r="AE31" i="23"/>
  <c r="U32" i="23"/>
  <c r="V32" i="23"/>
  <c r="W32" i="23"/>
  <c r="X32" i="23"/>
  <c r="Y32" i="23"/>
  <c r="Z32" i="23"/>
  <c r="AA32" i="23"/>
  <c r="AB32" i="23"/>
  <c r="AC32" i="23"/>
  <c r="AD32" i="23"/>
  <c r="AE32" i="23"/>
  <c r="T32" i="23"/>
  <c r="T31" i="23"/>
  <c r="U29" i="23"/>
  <c r="U35" i="23" s="1"/>
  <c r="U41" i="23" s="1"/>
  <c r="V29" i="23"/>
  <c r="V35" i="23" s="1"/>
  <c r="V41" i="23" s="1"/>
  <c r="W29" i="23"/>
  <c r="W35" i="23" s="1"/>
  <c r="W41" i="23" s="1"/>
  <c r="X29" i="23"/>
  <c r="X35" i="23" s="1"/>
  <c r="X41" i="23" s="1"/>
  <c r="Y29" i="23"/>
  <c r="Y35" i="23" s="1"/>
  <c r="Y41" i="23" s="1"/>
  <c r="Z29" i="23"/>
  <c r="Z35" i="23" s="1"/>
  <c r="Z41" i="23" s="1"/>
  <c r="AA29" i="23"/>
  <c r="AA35" i="23" s="1"/>
  <c r="AA41" i="23" s="1"/>
  <c r="AB29" i="23"/>
  <c r="AB35" i="23" s="1"/>
  <c r="AB41" i="23" s="1"/>
  <c r="AC29" i="23"/>
  <c r="AC35" i="23" s="1"/>
  <c r="AC41" i="23" s="1"/>
  <c r="AD29" i="23"/>
  <c r="AD35" i="23" s="1"/>
  <c r="AD41" i="23" s="1"/>
  <c r="AE29" i="23"/>
  <c r="AE35" i="23" s="1"/>
  <c r="AE41" i="23" s="1"/>
  <c r="T30" i="23"/>
  <c r="C16" i="22"/>
  <c r="T26" i="23"/>
  <c r="V25" i="23"/>
  <c r="V26" i="23"/>
  <c r="W26" i="23"/>
  <c r="X26" i="23"/>
  <c r="X24" i="23"/>
  <c r="Y24" i="23"/>
  <c r="Y25" i="23"/>
  <c r="Z25" i="23"/>
  <c r="Z26" i="23"/>
  <c r="AA26" i="23"/>
  <c r="AB26" i="23"/>
  <c r="AB24" i="23"/>
  <c r="AC24" i="23"/>
  <c r="AC25" i="23"/>
  <c r="AD25" i="23"/>
  <c r="AD26" i="23"/>
  <c r="AE26" i="23"/>
  <c r="U24" i="23"/>
  <c r="U25" i="23"/>
  <c r="K73" i="22"/>
  <c r="K74" i="22"/>
  <c r="K77" i="22"/>
  <c r="K78" i="22"/>
  <c r="K80" i="22"/>
  <c r="K81" i="22"/>
  <c r="K70" i="22"/>
  <c r="K114" i="22"/>
  <c r="K115" i="22"/>
  <c r="K116" i="22"/>
  <c r="K117" i="22"/>
  <c r="K118" i="22"/>
  <c r="K120" i="22"/>
  <c r="K121" i="22"/>
  <c r="K122" i="22"/>
  <c r="K123" i="22"/>
  <c r="K113" i="22"/>
  <c r="K124" i="22"/>
  <c r="K119" i="22"/>
  <c r="K79" i="22"/>
  <c r="K76" i="22"/>
  <c r="K75" i="22"/>
  <c r="K72" i="22"/>
  <c r="K71" i="22"/>
  <c r="K28" i="22"/>
  <c r="K29" i="22"/>
  <c r="K30" i="22"/>
  <c r="K31" i="22"/>
  <c r="K32" i="22"/>
  <c r="K33" i="22"/>
  <c r="K34" i="22"/>
  <c r="K35" i="22"/>
  <c r="K36" i="22"/>
  <c r="K37" i="22"/>
  <c r="K27" i="22"/>
  <c r="J27" i="22"/>
  <c r="N106" i="22"/>
  <c r="M106" i="22"/>
  <c r="L106" i="22"/>
  <c r="K106" i="22"/>
  <c r="J106" i="22"/>
  <c r="I106" i="22"/>
  <c r="H106" i="22"/>
  <c r="G106" i="22"/>
  <c r="F106" i="22"/>
  <c r="E106" i="22"/>
  <c r="D106" i="22"/>
  <c r="C106" i="22"/>
  <c r="N105" i="22"/>
  <c r="M105" i="22"/>
  <c r="L105" i="22"/>
  <c r="K105" i="22"/>
  <c r="J105" i="22"/>
  <c r="I105" i="22"/>
  <c r="H105" i="22"/>
  <c r="G105" i="22"/>
  <c r="F105" i="22"/>
  <c r="E105" i="22"/>
  <c r="D105" i="22"/>
  <c r="C105" i="22"/>
  <c r="N104" i="22"/>
  <c r="M104" i="22"/>
  <c r="L104" i="22"/>
  <c r="K104" i="22"/>
  <c r="J104" i="22"/>
  <c r="I104" i="22"/>
  <c r="H104" i="22"/>
  <c r="G104" i="22"/>
  <c r="F104" i="22"/>
  <c r="E104" i="22"/>
  <c r="D104" i="22"/>
  <c r="C104" i="22"/>
  <c r="N103" i="22"/>
  <c r="M103" i="22"/>
  <c r="L103" i="22"/>
  <c r="K103" i="22"/>
  <c r="J103" i="22"/>
  <c r="I103" i="22"/>
  <c r="H103" i="22"/>
  <c r="G103" i="22"/>
  <c r="F103" i="22"/>
  <c r="E103" i="22"/>
  <c r="D103" i="22"/>
  <c r="C103" i="22"/>
  <c r="N102" i="22"/>
  <c r="M102" i="22"/>
  <c r="L102" i="22"/>
  <c r="K102" i="22"/>
  <c r="J102" i="22"/>
  <c r="I102" i="22"/>
  <c r="H102" i="22"/>
  <c r="G102" i="22"/>
  <c r="F102" i="22"/>
  <c r="E102" i="22"/>
  <c r="D102" i="22"/>
  <c r="C102" i="22"/>
  <c r="N63" i="22"/>
  <c r="M63" i="22"/>
  <c r="L63" i="22"/>
  <c r="K63" i="22"/>
  <c r="J63" i="22"/>
  <c r="I63" i="22"/>
  <c r="H63" i="22"/>
  <c r="G63" i="22"/>
  <c r="F63" i="22"/>
  <c r="E63" i="22"/>
  <c r="D63" i="22"/>
  <c r="C63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N61" i="22"/>
  <c r="M61" i="22"/>
  <c r="L61" i="22"/>
  <c r="K61" i="22"/>
  <c r="J61" i="22"/>
  <c r="I61" i="22"/>
  <c r="H61" i="22"/>
  <c r="G61" i="22"/>
  <c r="F61" i="22"/>
  <c r="E61" i="22"/>
  <c r="D61" i="22"/>
  <c r="C61" i="22"/>
  <c r="N60" i="22"/>
  <c r="M60" i="22"/>
  <c r="L60" i="22"/>
  <c r="K60" i="22"/>
  <c r="J60" i="22"/>
  <c r="I60" i="22"/>
  <c r="H60" i="22"/>
  <c r="G60" i="22"/>
  <c r="F60" i="22"/>
  <c r="E60" i="22"/>
  <c r="D60" i="22"/>
  <c r="C60" i="22"/>
  <c r="N59" i="22"/>
  <c r="M59" i="22"/>
  <c r="L59" i="22"/>
  <c r="K59" i="22"/>
  <c r="J59" i="22"/>
  <c r="I59" i="22"/>
  <c r="H59" i="22"/>
  <c r="G59" i="22"/>
  <c r="F59" i="22"/>
  <c r="E59" i="22"/>
  <c r="D59" i="22"/>
  <c r="C59" i="22"/>
  <c r="C17" i="22"/>
  <c r="D17" i="22"/>
  <c r="E17" i="22"/>
  <c r="F17" i="22"/>
  <c r="G17" i="22"/>
  <c r="H17" i="22"/>
  <c r="I17" i="22"/>
  <c r="J17" i="22"/>
  <c r="K17" i="22"/>
  <c r="L17" i="22"/>
  <c r="M17" i="22"/>
  <c r="N17" i="22"/>
  <c r="C18" i="22"/>
  <c r="D18" i="22"/>
  <c r="E18" i="22"/>
  <c r="F18" i="22"/>
  <c r="G18" i="22"/>
  <c r="H18" i="22"/>
  <c r="I18" i="22"/>
  <c r="J18" i="22"/>
  <c r="K18" i="22"/>
  <c r="L18" i="22"/>
  <c r="M18" i="22"/>
  <c r="N18" i="22"/>
  <c r="C19" i="22"/>
  <c r="D19" i="22"/>
  <c r="E19" i="22"/>
  <c r="F19" i="22"/>
  <c r="G19" i="22"/>
  <c r="H19" i="22"/>
  <c r="I19" i="22"/>
  <c r="J19" i="22"/>
  <c r="K19" i="22"/>
  <c r="L19" i="22"/>
  <c r="M19" i="22"/>
  <c r="N19" i="22"/>
  <c r="C20" i="22"/>
  <c r="D20" i="22"/>
  <c r="E20" i="22"/>
  <c r="F20" i="22"/>
  <c r="G20" i="22"/>
  <c r="H20" i="22"/>
  <c r="I20" i="22"/>
  <c r="J20" i="22"/>
  <c r="K20" i="22"/>
  <c r="L20" i="22"/>
  <c r="M20" i="22"/>
  <c r="N20" i="22"/>
  <c r="D16" i="22"/>
  <c r="E16" i="22"/>
  <c r="F16" i="22"/>
  <c r="G16" i="22"/>
  <c r="H16" i="22"/>
  <c r="I16" i="22"/>
  <c r="J16" i="22"/>
  <c r="K16" i="22"/>
  <c r="L16" i="22"/>
  <c r="M16" i="22"/>
  <c r="N16" i="22"/>
  <c r="H113" i="22" l="1" a="1"/>
  <c r="H113" i="22" s="1"/>
  <c r="F113" i="22" a="1"/>
  <c r="F113" i="22" s="1"/>
  <c r="D113" i="22" a="1"/>
  <c r="D113" i="22" s="1"/>
  <c r="E113" i="22" a="1"/>
  <c r="E113" i="22" s="1"/>
  <c r="C113" i="22" a="1"/>
  <c r="H70" i="22" a="1"/>
  <c r="H70" i="22" s="1"/>
  <c r="F70" i="22" a="1"/>
  <c r="F70" i="22" s="1"/>
  <c r="E70" i="22" a="1"/>
  <c r="E70" i="22" s="1"/>
  <c r="D70" i="22" a="1"/>
  <c r="D70" i="22" s="1"/>
  <c r="C70" i="22" a="1"/>
  <c r="F27" i="22" a="1"/>
  <c r="F27" i="22" s="1"/>
  <c r="H27" i="22" a="1"/>
  <c r="H27" i="22" s="1"/>
  <c r="E27" i="22" a="1"/>
  <c r="E27" i="22" s="1"/>
  <c r="D27" i="22" a="1"/>
  <c r="D27" i="22" s="1"/>
  <c r="C27" i="22" a="1"/>
  <c r="K65" i="22"/>
  <c r="C65" i="22"/>
  <c r="H108" i="22"/>
  <c r="I65" i="22"/>
  <c r="D65" i="22"/>
  <c r="L108" i="22"/>
  <c r="F65" i="22"/>
  <c r="H65" i="22"/>
  <c r="G108" i="22"/>
  <c r="T25" i="23"/>
  <c r="AC26" i="23"/>
  <c r="Y26" i="23"/>
  <c r="U26" i="23"/>
  <c r="AB25" i="23"/>
  <c r="X25" i="23"/>
  <c r="AE24" i="23"/>
  <c r="AA24" i="23"/>
  <c r="W24" i="23"/>
  <c r="AE25" i="23"/>
  <c r="AA25" i="23"/>
  <c r="W25" i="23"/>
  <c r="AD24" i="23"/>
  <c r="Z24" i="23"/>
  <c r="V24" i="23"/>
  <c r="G65" i="22"/>
  <c r="D108" i="22"/>
  <c r="L65" i="22"/>
  <c r="N65" i="22"/>
  <c r="N108" i="22"/>
  <c r="J108" i="22"/>
  <c r="E65" i="22"/>
  <c r="I108" i="22"/>
  <c r="M65" i="22"/>
  <c r="C108" i="22"/>
  <c r="F108" i="22"/>
  <c r="E108" i="22"/>
  <c r="M108" i="22"/>
  <c r="K108" i="22"/>
  <c r="J65" i="22"/>
  <c r="C22" i="22"/>
  <c r="K22" i="22"/>
  <c r="G22" i="22"/>
  <c r="L22" i="22"/>
  <c r="H22" i="22"/>
  <c r="D22" i="22"/>
  <c r="N22" i="22"/>
  <c r="J22" i="22"/>
  <c r="M22" i="22"/>
  <c r="I22" i="22"/>
  <c r="E22" i="22"/>
  <c r="F22" i="22"/>
  <c r="C113" i="22" l="1"/>
  <c r="I113" i="22" s="1"/>
  <c r="L113" i="22" s="1"/>
  <c r="I123" i="22"/>
  <c r="I115" i="22"/>
  <c r="I122" i="22"/>
  <c r="I114" i="22"/>
  <c r="I121" i="22"/>
  <c r="I120" i="22"/>
  <c r="I119" i="22"/>
  <c r="I118" i="22"/>
  <c r="I117" i="22"/>
  <c r="I124" i="22"/>
  <c r="I116" i="22"/>
  <c r="C70" i="22"/>
  <c r="I70" i="22" s="1"/>
  <c r="L70" i="22" s="1"/>
  <c r="I76" i="22"/>
  <c r="I75" i="22"/>
  <c r="I74" i="22"/>
  <c r="I81" i="22"/>
  <c r="I73" i="22"/>
  <c r="I80" i="22"/>
  <c r="I72" i="22"/>
  <c r="I79" i="22"/>
  <c r="I71" i="22"/>
  <c r="I78" i="22"/>
  <c r="I77" i="22"/>
  <c r="C27" i="22"/>
  <c r="I38" i="22"/>
  <c r="H21" i="24"/>
  <c r="F21" i="24"/>
  <c r="E21" i="24"/>
  <c r="D21" i="24"/>
  <c r="C21" i="24"/>
  <c r="I16" i="24"/>
  <c r="E35" i="24" s="1"/>
  <c r="I15" i="24"/>
  <c r="I13" i="24"/>
  <c r="H32" i="24" s="1"/>
  <c r="I12" i="24"/>
  <c r="E31" i="24" s="1"/>
  <c r="I7" i="24"/>
  <c r="H17" i="24"/>
  <c r="I4" i="24"/>
  <c r="E23" i="24" s="1"/>
  <c r="N119" i="22" l="1"/>
  <c r="Q119" i="22"/>
  <c r="L119" i="22"/>
  <c r="O119" i="22"/>
  <c r="P119" i="22"/>
  <c r="M119" i="22"/>
  <c r="N120" i="22"/>
  <c r="O120" i="22"/>
  <c r="M120" i="22"/>
  <c r="P120" i="22"/>
  <c r="L120" i="22"/>
  <c r="Q120" i="22"/>
  <c r="N121" i="22"/>
  <c r="M121" i="22"/>
  <c r="O121" i="22"/>
  <c r="Q121" i="22"/>
  <c r="L121" i="22"/>
  <c r="P121" i="22"/>
  <c r="N116" i="22"/>
  <c r="P116" i="22"/>
  <c r="M116" i="22"/>
  <c r="O116" i="22"/>
  <c r="Q116" i="22"/>
  <c r="L116" i="22"/>
  <c r="N122" i="22"/>
  <c r="Q122" i="22"/>
  <c r="P122" i="22"/>
  <c r="O122" i="22"/>
  <c r="L122" i="22"/>
  <c r="M122" i="22"/>
  <c r="N114" i="22"/>
  <c r="P114" i="22"/>
  <c r="L114" i="22"/>
  <c r="M114" i="22"/>
  <c r="O114" i="22"/>
  <c r="Q114" i="22"/>
  <c r="Q124" i="22"/>
  <c r="M124" i="22"/>
  <c r="O124" i="22"/>
  <c r="N124" i="22"/>
  <c r="P124" i="22"/>
  <c r="L124" i="22"/>
  <c r="N115" i="22"/>
  <c r="Q115" i="22"/>
  <c r="O115" i="22"/>
  <c r="P115" i="22"/>
  <c r="L115" i="22"/>
  <c r="M115" i="22"/>
  <c r="N117" i="22"/>
  <c r="L117" i="22"/>
  <c r="Q117" i="22"/>
  <c r="M117" i="22"/>
  <c r="O117" i="22"/>
  <c r="P117" i="22"/>
  <c r="Q123" i="22"/>
  <c r="O123" i="22"/>
  <c r="P123" i="22"/>
  <c r="L123" i="22"/>
  <c r="N123" i="22"/>
  <c r="M123" i="22"/>
  <c r="N118" i="22"/>
  <c r="L118" i="22"/>
  <c r="P118" i="22"/>
  <c r="O118" i="22"/>
  <c r="M118" i="22"/>
  <c r="Q118" i="22"/>
  <c r="Q113" i="22"/>
  <c r="N113" i="22"/>
  <c r="M113" i="22"/>
  <c r="O113" i="22"/>
  <c r="P113" i="22"/>
  <c r="N72" i="22"/>
  <c r="P72" i="22"/>
  <c r="L72" i="22"/>
  <c r="O72" i="22"/>
  <c r="M72" i="22"/>
  <c r="Q72" i="22"/>
  <c r="Q81" i="22"/>
  <c r="N81" i="22"/>
  <c r="P81" i="22"/>
  <c r="O81" i="22"/>
  <c r="L81" i="22"/>
  <c r="M81" i="22"/>
  <c r="N74" i="22"/>
  <c r="M74" i="22"/>
  <c r="Q74" i="22"/>
  <c r="P74" i="22"/>
  <c r="L74" i="22"/>
  <c r="O74" i="22"/>
  <c r="N73" i="22"/>
  <c r="P73" i="22"/>
  <c r="L73" i="22"/>
  <c r="M73" i="22"/>
  <c r="O73" i="22"/>
  <c r="Q73" i="22"/>
  <c r="N77" i="22"/>
  <c r="O77" i="22"/>
  <c r="M77" i="22"/>
  <c r="L77" i="22"/>
  <c r="P77" i="22"/>
  <c r="Q77" i="22"/>
  <c r="N78" i="22"/>
  <c r="M78" i="22"/>
  <c r="Q78" i="22"/>
  <c r="O78" i="22"/>
  <c r="P78" i="22"/>
  <c r="L78" i="22"/>
  <c r="N75" i="22"/>
  <c r="L75" i="22"/>
  <c r="M75" i="22"/>
  <c r="Q75" i="22"/>
  <c r="P75" i="22"/>
  <c r="O75" i="22"/>
  <c r="N71" i="22"/>
  <c r="L71" i="22"/>
  <c r="Q71" i="22"/>
  <c r="M71" i="22"/>
  <c r="O71" i="22"/>
  <c r="P71" i="22"/>
  <c r="N76" i="22"/>
  <c r="O76" i="22"/>
  <c r="M76" i="22"/>
  <c r="L76" i="22"/>
  <c r="Q76" i="22"/>
  <c r="P76" i="22"/>
  <c r="Q80" i="22"/>
  <c r="O80" i="22"/>
  <c r="L80" i="22"/>
  <c r="N80" i="22"/>
  <c r="P80" i="22"/>
  <c r="M80" i="22"/>
  <c r="N79" i="22"/>
  <c r="Q79" i="22"/>
  <c r="P79" i="22"/>
  <c r="M79" i="22"/>
  <c r="O79" i="22"/>
  <c r="L79" i="22"/>
  <c r="Q70" i="22"/>
  <c r="P70" i="22"/>
  <c r="O70" i="22"/>
  <c r="N70" i="22"/>
  <c r="M70" i="22"/>
  <c r="L38" i="22"/>
  <c r="P38" i="22"/>
  <c r="Q38" i="22"/>
  <c r="N38" i="22"/>
  <c r="O38" i="22"/>
  <c r="M38" i="22"/>
  <c r="F35" i="24"/>
  <c r="F31" i="24"/>
  <c r="D32" i="24"/>
  <c r="E32" i="24"/>
  <c r="F23" i="24"/>
  <c r="F32" i="24"/>
  <c r="I8" i="24"/>
  <c r="E27" i="24" s="1"/>
  <c r="G23" i="24"/>
  <c r="D26" i="24"/>
  <c r="G26" i="24"/>
  <c r="H26" i="24"/>
  <c r="C26" i="24"/>
  <c r="G31" i="24"/>
  <c r="D34" i="24"/>
  <c r="C34" i="24"/>
  <c r="H34" i="24"/>
  <c r="G34" i="24"/>
  <c r="G35" i="24"/>
  <c r="D23" i="24"/>
  <c r="H23" i="24"/>
  <c r="F26" i="24"/>
  <c r="D31" i="24"/>
  <c r="H31" i="24"/>
  <c r="F34" i="24"/>
  <c r="D35" i="24"/>
  <c r="H35" i="24"/>
  <c r="G32" i="24"/>
  <c r="I11" i="24"/>
  <c r="F30" i="24" s="1"/>
  <c r="G17" i="24"/>
  <c r="C32" i="24"/>
  <c r="I14" i="24"/>
  <c r="G33" i="24" s="1"/>
  <c r="I5" i="24"/>
  <c r="D24" i="24" s="1"/>
  <c r="I9" i="24"/>
  <c r="F28" i="24" s="1"/>
  <c r="E17" i="24"/>
  <c r="C23" i="24"/>
  <c r="E26" i="24"/>
  <c r="C31" i="24"/>
  <c r="E34" i="24"/>
  <c r="C35" i="24"/>
  <c r="C17" i="24"/>
  <c r="I6" i="24"/>
  <c r="G25" i="24" s="1"/>
  <c r="I10" i="24"/>
  <c r="H29" i="24" s="1"/>
  <c r="D17" i="24"/>
  <c r="M126" i="22" l="1"/>
  <c r="P126" i="22"/>
  <c r="O126" i="22"/>
  <c r="Q126" i="22"/>
  <c r="L126" i="22"/>
  <c r="N126" i="22"/>
  <c r="Q83" i="22"/>
  <c r="N83" i="22"/>
  <c r="M83" i="22"/>
  <c r="O83" i="22"/>
  <c r="L83" i="22"/>
  <c r="P83" i="22"/>
  <c r="D27" i="24"/>
  <c r="C27" i="24"/>
  <c r="F27" i="24"/>
  <c r="D25" i="24"/>
  <c r="E30" i="24"/>
  <c r="H27" i="24"/>
  <c r="E28" i="24"/>
  <c r="G27" i="24"/>
  <c r="F24" i="24"/>
  <c r="C24" i="24"/>
  <c r="E24" i="24"/>
  <c r="F29" i="24"/>
  <c r="E29" i="24"/>
  <c r="C28" i="24"/>
  <c r="D29" i="24"/>
  <c r="G29" i="24"/>
  <c r="D28" i="24"/>
  <c r="F33" i="24"/>
  <c r="E33" i="24"/>
  <c r="H33" i="24"/>
  <c r="G28" i="24"/>
  <c r="D33" i="24"/>
  <c r="H28" i="24"/>
  <c r="F25" i="24"/>
  <c r="E25" i="24"/>
  <c r="H24" i="24"/>
  <c r="H30" i="24"/>
  <c r="G30" i="24"/>
  <c r="D30" i="24"/>
  <c r="C30" i="24"/>
  <c r="G24" i="24"/>
  <c r="H25" i="24"/>
  <c r="C33" i="24"/>
  <c r="C29" i="24"/>
  <c r="C25" i="24"/>
  <c r="B19" i="20" l="1"/>
  <c r="C19" i="20"/>
  <c r="D19" i="20"/>
  <c r="E19" i="20"/>
  <c r="F19" i="20"/>
  <c r="G19" i="20"/>
  <c r="H19" i="20"/>
  <c r="I19" i="20"/>
  <c r="J19" i="20"/>
  <c r="K19" i="20"/>
  <c r="L19" i="20"/>
  <c r="M19" i="20"/>
  <c r="N7" i="20"/>
  <c r="N3" i="20"/>
  <c r="I26" i="9" l="1"/>
  <c r="C51" i="9" s="1"/>
  <c r="H51" i="9" l="1"/>
  <c r="F51" i="9"/>
  <c r="E51" i="9"/>
  <c r="D51" i="9"/>
  <c r="I37" i="22"/>
  <c r="I36" i="22"/>
  <c r="I35" i="22"/>
  <c r="I34" i="22"/>
  <c r="I33" i="22"/>
  <c r="I32" i="22"/>
  <c r="I31" i="22"/>
  <c r="P31" i="22" s="1"/>
  <c r="I30" i="22"/>
  <c r="P30" i="22" s="1"/>
  <c r="I29" i="22"/>
  <c r="P29" i="22" s="1"/>
  <c r="I28" i="22"/>
  <c r="P28" i="22" s="1"/>
  <c r="I27" i="22"/>
  <c r="A21" i="20"/>
  <c r="M20" i="20"/>
  <c r="L20" i="20"/>
  <c r="K20" i="20"/>
  <c r="J20" i="20"/>
  <c r="I20" i="20"/>
  <c r="H20" i="20"/>
  <c r="G20" i="20"/>
  <c r="F20" i="20"/>
  <c r="E20" i="20"/>
  <c r="D20" i="20"/>
  <c r="C20" i="20"/>
  <c r="B20" i="20"/>
  <c r="A20" i="20"/>
  <c r="M18" i="20"/>
  <c r="L18" i="20"/>
  <c r="K18" i="20"/>
  <c r="J18" i="20"/>
  <c r="I18" i="20"/>
  <c r="H18" i="20"/>
  <c r="G18" i="20"/>
  <c r="F18" i="20"/>
  <c r="E18" i="20"/>
  <c r="D18" i="20"/>
  <c r="C18" i="20"/>
  <c r="B18" i="20"/>
  <c r="A18" i="20"/>
  <c r="M17" i="20"/>
  <c r="L17" i="20"/>
  <c r="K17" i="20"/>
  <c r="J17" i="20"/>
  <c r="I17" i="20"/>
  <c r="H17" i="20"/>
  <c r="G17" i="20"/>
  <c r="F17" i="20"/>
  <c r="E17" i="20"/>
  <c r="D17" i="20"/>
  <c r="C17" i="20"/>
  <c r="B17" i="20"/>
  <c r="A17" i="20"/>
  <c r="M16" i="20"/>
  <c r="L16" i="20"/>
  <c r="K16" i="20"/>
  <c r="J16" i="20"/>
  <c r="I16" i="20"/>
  <c r="H16" i="20"/>
  <c r="G16" i="20"/>
  <c r="F16" i="20"/>
  <c r="E16" i="20"/>
  <c r="D16" i="20"/>
  <c r="C16" i="20"/>
  <c r="B16" i="20"/>
  <c r="A16" i="20"/>
  <c r="M15" i="20"/>
  <c r="L15" i="20"/>
  <c r="K15" i="20"/>
  <c r="J15" i="20"/>
  <c r="I15" i="20"/>
  <c r="H15" i="20"/>
  <c r="G15" i="20"/>
  <c r="F15" i="20"/>
  <c r="E15" i="20"/>
  <c r="D15" i="20"/>
  <c r="C15" i="20"/>
  <c r="B15" i="20"/>
  <c r="A15" i="20"/>
  <c r="M9" i="20"/>
  <c r="M21" i="20" s="1"/>
  <c r="L9" i="20"/>
  <c r="L21" i="20" s="1"/>
  <c r="K9" i="20"/>
  <c r="K21" i="20" s="1"/>
  <c r="J9" i="20"/>
  <c r="J21" i="20" s="1"/>
  <c r="I9" i="20"/>
  <c r="I21" i="20" s="1"/>
  <c r="H9" i="20"/>
  <c r="H21" i="20" s="1"/>
  <c r="G9" i="20"/>
  <c r="G21" i="20" s="1"/>
  <c r="F9" i="20"/>
  <c r="F21" i="20" s="1"/>
  <c r="E9" i="20"/>
  <c r="E21" i="20" s="1"/>
  <c r="D9" i="20"/>
  <c r="D21" i="20" s="1"/>
  <c r="C9" i="20"/>
  <c r="C21" i="20" s="1"/>
  <c r="B9" i="20"/>
  <c r="B21" i="20" s="1"/>
  <c r="N8" i="20"/>
  <c r="N6" i="20"/>
  <c r="N5" i="20"/>
  <c r="N4" i="20"/>
  <c r="I30" i="18"/>
  <c r="I29" i="18"/>
  <c r="I28" i="18"/>
  <c r="I27" i="18"/>
  <c r="I26" i="18"/>
  <c r="I25" i="18"/>
  <c r="I24" i="18"/>
  <c r="I23" i="18"/>
  <c r="I22" i="18"/>
  <c r="I21" i="18"/>
  <c r="I19" i="18"/>
  <c r="O33" i="22" l="1"/>
  <c r="P33" i="22"/>
  <c r="M27" i="22"/>
  <c r="P27" i="22"/>
  <c r="M31" i="22"/>
  <c r="M35" i="22"/>
  <c r="P35" i="22"/>
  <c r="N28" i="22"/>
  <c r="Q30" i="22"/>
  <c r="N32" i="22"/>
  <c r="P32" i="22"/>
  <c r="Q34" i="22"/>
  <c r="P34" i="22"/>
  <c r="N36" i="22"/>
  <c r="P36" i="22"/>
  <c r="O29" i="22"/>
  <c r="O37" i="22"/>
  <c r="P37" i="22"/>
  <c r="M28" i="22"/>
  <c r="L32" i="22"/>
  <c r="M32" i="22"/>
  <c r="L28" i="22"/>
  <c r="L36" i="22"/>
  <c r="M36" i="22"/>
  <c r="Q29" i="22"/>
  <c r="Q37" i="22"/>
  <c r="O28" i="22"/>
  <c r="L29" i="22"/>
  <c r="O32" i="22"/>
  <c r="L33" i="22"/>
  <c r="O36" i="22"/>
  <c r="L37" i="22"/>
  <c r="Q33" i="22"/>
  <c r="Q28" i="22"/>
  <c r="M29" i="22"/>
  <c r="M30" i="22"/>
  <c r="Q32" i="22"/>
  <c r="M33" i="22"/>
  <c r="M34" i="22"/>
  <c r="Q36" i="22"/>
  <c r="M37" i="22"/>
  <c r="R28" i="18"/>
  <c r="O28" i="18"/>
  <c r="L28" i="18"/>
  <c r="N28" i="18"/>
  <c r="Q28" i="18"/>
  <c r="M28" i="18"/>
  <c r="N21" i="18"/>
  <c r="R21" i="18"/>
  <c r="Q21" i="18"/>
  <c r="M21" i="18"/>
  <c r="L21" i="18"/>
  <c r="O21" i="18"/>
  <c r="N25" i="18"/>
  <c r="R25" i="18"/>
  <c r="Q25" i="18"/>
  <c r="M25" i="18"/>
  <c r="L25" i="18"/>
  <c r="O25" i="18"/>
  <c r="N29" i="18"/>
  <c r="R29" i="18"/>
  <c r="Q29" i="18"/>
  <c r="M29" i="18"/>
  <c r="L29" i="18"/>
  <c r="O29" i="18"/>
  <c r="R24" i="18"/>
  <c r="O24" i="18"/>
  <c r="L24" i="18"/>
  <c r="N24" i="18"/>
  <c r="Q24" i="18"/>
  <c r="M24" i="18"/>
  <c r="Q26" i="18"/>
  <c r="M26" i="18"/>
  <c r="R26" i="18"/>
  <c r="O26" i="18"/>
  <c r="L26" i="18"/>
  <c r="N26" i="18"/>
  <c r="Q30" i="18"/>
  <c r="M30" i="18"/>
  <c r="R30" i="18"/>
  <c r="O30" i="18"/>
  <c r="L30" i="18"/>
  <c r="N30" i="18"/>
  <c r="R20" i="18"/>
  <c r="O20" i="18"/>
  <c r="L20" i="18"/>
  <c r="N20" i="18"/>
  <c r="Q20" i="18"/>
  <c r="M20" i="18"/>
  <c r="Q22" i="18"/>
  <c r="M22" i="18"/>
  <c r="R22" i="18"/>
  <c r="O22" i="18"/>
  <c r="L22" i="18"/>
  <c r="N22" i="18"/>
  <c r="O19" i="18"/>
  <c r="N19" i="18"/>
  <c r="R19" i="18"/>
  <c r="Q19" i="18"/>
  <c r="M19" i="18"/>
  <c r="O23" i="18"/>
  <c r="N23" i="18"/>
  <c r="R23" i="18"/>
  <c r="Q23" i="18"/>
  <c r="M23" i="18"/>
  <c r="L23" i="18"/>
  <c r="O27" i="18"/>
  <c r="N27" i="18"/>
  <c r="R27" i="18"/>
  <c r="Q27" i="18"/>
  <c r="M27" i="18"/>
  <c r="L27" i="18"/>
  <c r="T29" i="23"/>
  <c r="T35" i="23" s="1"/>
  <c r="T41" i="23" s="1"/>
  <c r="N27" i="22"/>
  <c r="N31" i="22"/>
  <c r="O31" i="22"/>
  <c r="L27" i="22"/>
  <c r="Q27" i="22"/>
  <c r="N29" i="22"/>
  <c r="O30" i="22"/>
  <c r="L31" i="22"/>
  <c r="Q31" i="22"/>
  <c r="N33" i="22"/>
  <c r="O34" i="22"/>
  <c r="L35" i="22"/>
  <c r="Q35" i="22"/>
  <c r="N37" i="22"/>
  <c r="N35" i="22"/>
  <c r="O27" i="22"/>
  <c r="N30" i="22"/>
  <c r="N34" i="22"/>
  <c r="O35" i="22"/>
  <c r="L30" i="22"/>
  <c r="L34" i="22"/>
  <c r="N9" i="20"/>
  <c r="N21" i="20" s="1"/>
  <c r="P40" i="22" l="1"/>
  <c r="N40" i="22"/>
  <c r="Q40" i="22"/>
  <c r="M40" i="22"/>
  <c r="O40" i="22"/>
  <c r="L40" i="22"/>
  <c r="A8" i="12"/>
  <c r="A7" i="12"/>
  <c r="M6" i="12"/>
  <c r="L6" i="12"/>
  <c r="K6" i="12"/>
  <c r="J6" i="12"/>
  <c r="I6" i="12"/>
  <c r="H6" i="12"/>
  <c r="G6" i="12"/>
  <c r="F6" i="12"/>
  <c r="E6" i="12"/>
  <c r="D6" i="12"/>
  <c r="C6" i="12"/>
  <c r="B6" i="12"/>
  <c r="A6" i="12"/>
  <c r="M5" i="12"/>
  <c r="L5" i="12"/>
  <c r="K5" i="12"/>
  <c r="J5" i="12"/>
  <c r="I5" i="12"/>
  <c r="H5" i="12"/>
  <c r="G5" i="12"/>
  <c r="F5" i="12"/>
  <c r="E5" i="12"/>
  <c r="D5" i="12"/>
  <c r="C5" i="12"/>
  <c r="B5" i="12"/>
  <c r="N3" i="12"/>
  <c r="F20" i="10"/>
  <c r="F21" i="10" s="1"/>
  <c r="F22" i="10" s="1"/>
  <c r="F23" i="10" s="1"/>
  <c r="F24" i="10" s="1"/>
  <c r="F25" i="10" s="1"/>
  <c r="F26" i="10" s="1"/>
  <c r="F27" i="10" s="1"/>
  <c r="F28" i="10" s="1"/>
  <c r="F29" i="10" s="1"/>
  <c r="F30" i="10" s="1"/>
  <c r="F31" i="10" s="1"/>
  <c r="D20" i="10"/>
  <c r="D21" i="10" s="1"/>
  <c r="D22" i="10" s="1"/>
  <c r="D23" i="10" s="1"/>
  <c r="D24" i="10" s="1"/>
  <c r="D25" i="10" s="1"/>
  <c r="D26" i="10" s="1"/>
  <c r="D27" i="10" s="1"/>
  <c r="D28" i="10" s="1"/>
  <c r="D29" i="10" s="1"/>
  <c r="D30" i="10" s="1"/>
  <c r="D31" i="10" s="1"/>
  <c r="I25" i="9"/>
  <c r="D50" i="9" s="1"/>
  <c r="I24" i="9"/>
  <c r="E49" i="9" s="1"/>
  <c r="I23" i="9"/>
  <c r="F48" i="9" s="1"/>
  <c r="I22" i="9"/>
  <c r="H47" i="9" s="1"/>
  <c r="I21" i="9"/>
  <c r="D46" i="9" s="1"/>
  <c r="I20" i="9"/>
  <c r="E45" i="9" s="1"/>
  <c r="I19" i="9"/>
  <c r="F44" i="9" s="1"/>
  <c r="I18" i="9"/>
  <c r="H43" i="9" s="1"/>
  <c r="I17" i="9"/>
  <c r="D42" i="9" s="1"/>
  <c r="I16" i="9"/>
  <c r="E41" i="9" s="1"/>
  <c r="I15" i="9"/>
  <c r="F40" i="9" s="1"/>
  <c r="I14" i="9"/>
  <c r="H39" i="9" s="1"/>
  <c r="I13" i="9"/>
  <c r="D38" i="9" s="1"/>
  <c r="I12" i="9"/>
  <c r="E37" i="9" s="1"/>
  <c r="I11" i="9"/>
  <c r="F36" i="9" s="1"/>
  <c r="I10" i="9"/>
  <c r="H35" i="9" s="1"/>
  <c r="I9" i="9"/>
  <c r="D34" i="9" s="1"/>
  <c r="I8" i="9"/>
  <c r="E33" i="9" s="1"/>
  <c r="I7" i="9"/>
  <c r="F32" i="9" s="1"/>
  <c r="I6" i="9"/>
  <c r="H31" i="9" s="1"/>
  <c r="I5" i="9"/>
  <c r="D30" i="9" s="1"/>
  <c r="I4" i="9"/>
  <c r="E29" i="9" s="1"/>
  <c r="AC15" i="6"/>
  <c r="AB15" i="6"/>
  <c r="AA15" i="6"/>
  <c r="Z15" i="6"/>
  <c r="Y15" i="6"/>
  <c r="X15" i="6"/>
  <c r="W15" i="6"/>
  <c r="V15" i="6"/>
  <c r="U15" i="6"/>
  <c r="T15" i="6"/>
  <c r="S15" i="6"/>
  <c r="R15" i="6"/>
  <c r="AC14" i="6"/>
  <c r="AB14" i="6"/>
  <c r="AA14" i="6"/>
  <c r="Z14" i="6"/>
  <c r="Y14" i="6"/>
  <c r="X14" i="6"/>
  <c r="W14" i="6"/>
  <c r="V14" i="6"/>
  <c r="U14" i="6"/>
  <c r="T14" i="6"/>
  <c r="S14" i="6"/>
  <c r="R14" i="6"/>
  <c r="AC13" i="6"/>
  <c r="AB13" i="6"/>
  <c r="AA13" i="6"/>
  <c r="Z13" i="6"/>
  <c r="Y13" i="6"/>
  <c r="X13" i="6"/>
  <c r="W13" i="6"/>
  <c r="V13" i="6"/>
  <c r="U13" i="6"/>
  <c r="T13" i="6"/>
  <c r="S13" i="6"/>
  <c r="R13" i="6"/>
  <c r="AC9" i="6"/>
  <c r="AB9" i="6"/>
  <c r="AA9" i="6"/>
  <c r="Z9" i="6"/>
  <c r="Y9" i="6"/>
  <c r="X9" i="6"/>
  <c r="W9" i="6"/>
  <c r="V9" i="6"/>
  <c r="U9" i="6"/>
  <c r="T9" i="6"/>
  <c r="S9" i="6"/>
  <c r="R9" i="6"/>
  <c r="AC8" i="6"/>
  <c r="AB8" i="6"/>
  <c r="AA8" i="6"/>
  <c r="Z8" i="6"/>
  <c r="Y8" i="6"/>
  <c r="X8" i="6"/>
  <c r="W8" i="6"/>
  <c r="V8" i="6"/>
  <c r="U8" i="6"/>
  <c r="T8" i="6"/>
  <c r="S8" i="6"/>
  <c r="R8" i="6"/>
  <c r="AC7" i="6"/>
  <c r="AB7" i="6"/>
  <c r="AA7" i="6"/>
  <c r="Z7" i="6"/>
  <c r="Y7" i="6"/>
  <c r="X7" i="6"/>
  <c r="W7" i="6"/>
  <c r="V7" i="6"/>
  <c r="U7" i="6"/>
  <c r="T7" i="6"/>
  <c r="S7" i="6"/>
  <c r="R7" i="6"/>
  <c r="AC6" i="6"/>
  <c r="AB6" i="6"/>
  <c r="AA6" i="6"/>
  <c r="Z6" i="6"/>
  <c r="Y6" i="6"/>
  <c r="X6" i="6"/>
  <c r="W6" i="6"/>
  <c r="V6" i="6"/>
  <c r="U6" i="6"/>
  <c r="T6" i="6"/>
  <c r="S6" i="6"/>
  <c r="R6" i="6"/>
  <c r="AC5" i="6"/>
  <c r="AB5" i="6"/>
  <c r="AA5" i="6"/>
  <c r="Z5" i="6"/>
  <c r="Y5" i="6"/>
  <c r="X5" i="6"/>
  <c r="W5" i="6"/>
  <c r="V5" i="6"/>
  <c r="U5" i="6"/>
  <c r="T5" i="6"/>
  <c r="S5" i="6"/>
  <c r="R5" i="6"/>
  <c r="AC4" i="6"/>
  <c r="AB4" i="6"/>
  <c r="AA4" i="6"/>
  <c r="Z4" i="6"/>
  <c r="Y4" i="6"/>
  <c r="Y10" i="6" s="1"/>
  <c r="X4" i="6"/>
  <c r="X10" i="6" s="1"/>
  <c r="W4" i="6"/>
  <c r="V4" i="6"/>
  <c r="U4" i="6"/>
  <c r="T4" i="6"/>
  <c r="S4" i="6"/>
  <c r="R4" i="6"/>
  <c r="Z10" i="6" l="1"/>
  <c r="AA10" i="6"/>
  <c r="R10" i="6"/>
  <c r="AB10" i="6"/>
  <c r="S10" i="6"/>
  <c r="T10" i="6"/>
  <c r="U10" i="6"/>
  <c r="V10" i="6"/>
  <c r="W10" i="6"/>
  <c r="F8" i="12"/>
  <c r="G19" i="12"/>
  <c r="G7" i="12"/>
  <c r="H7" i="12"/>
  <c r="I8" i="12"/>
  <c r="J8" i="12"/>
  <c r="C7" i="12"/>
  <c r="K7" i="12"/>
  <c r="E8" i="12"/>
  <c r="D7" i="12"/>
  <c r="L7" i="12"/>
  <c r="B8" i="12"/>
  <c r="B7" i="12"/>
  <c r="M8" i="12"/>
  <c r="N5" i="12"/>
  <c r="H8" i="12"/>
  <c r="L8" i="12"/>
  <c r="D8" i="12"/>
  <c r="C40" i="9"/>
  <c r="D29" i="9"/>
  <c r="D45" i="9"/>
  <c r="D37" i="9"/>
  <c r="C32" i="9"/>
  <c r="C48" i="9"/>
  <c r="D43" i="9"/>
  <c r="F29" i="9"/>
  <c r="H32" i="9"/>
  <c r="F35" i="9"/>
  <c r="F37" i="9"/>
  <c r="H40" i="9"/>
  <c r="F43" i="9"/>
  <c r="F45" i="9"/>
  <c r="H48" i="9"/>
  <c r="D35" i="9"/>
  <c r="D31" i="9"/>
  <c r="D33" i="9"/>
  <c r="C36" i="9"/>
  <c r="D39" i="9"/>
  <c r="D41" i="9"/>
  <c r="C44" i="9"/>
  <c r="D47" i="9"/>
  <c r="D49" i="9"/>
  <c r="F31" i="9"/>
  <c r="F33" i="9"/>
  <c r="H36" i="9"/>
  <c r="F39" i="9"/>
  <c r="F41" i="9"/>
  <c r="H44" i="9"/>
  <c r="F47" i="9"/>
  <c r="F49" i="9"/>
  <c r="E30" i="9"/>
  <c r="E34" i="9"/>
  <c r="E38" i="9"/>
  <c r="E42" i="9"/>
  <c r="E46" i="9"/>
  <c r="E50" i="9"/>
  <c r="C29" i="9"/>
  <c r="H29" i="9"/>
  <c r="F30" i="9"/>
  <c r="E31" i="9"/>
  <c r="D32" i="9"/>
  <c r="C33" i="9"/>
  <c r="H33" i="9"/>
  <c r="F34" i="9"/>
  <c r="E35" i="9"/>
  <c r="D36" i="9"/>
  <c r="C37" i="9"/>
  <c r="H37" i="9"/>
  <c r="F38" i="9"/>
  <c r="E39" i="9"/>
  <c r="D40" i="9"/>
  <c r="C41" i="9"/>
  <c r="H41" i="9"/>
  <c r="F42" i="9"/>
  <c r="E43" i="9"/>
  <c r="D44" i="9"/>
  <c r="C45" i="9"/>
  <c r="H45" i="9"/>
  <c r="F46" i="9"/>
  <c r="E47" i="9"/>
  <c r="D48" i="9"/>
  <c r="C49" i="9"/>
  <c r="H49" i="9"/>
  <c r="F50" i="9"/>
  <c r="C8" i="12"/>
  <c r="G8" i="12"/>
  <c r="K8" i="12"/>
  <c r="AC10" i="6"/>
  <c r="C30" i="9"/>
  <c r="H30" i="9"/>
  <c r="E32" i="9"/>
  <c r="C34" i="9"/>
  <c r="H34" i="9"/>
  <c r="E36" i="9"/>
  <c r="C38" i="9"/>
  <c r="H38" i="9"/>
  <c r="E40" i="9"/>
  <c r="C42" i="9"/>
  <c r="H42" i="9"/>
  <c r="E44" i="9"/>
  <c r="C46" i="9"/>
  <c r="H46" i="9"/>
  <c r="E48" i="9"/>
  <c r="C50" i="9"/>
  <c r="H50" i="9"/>
  <c r="E7" i="12"/>
  <c r="I7" i="12"/>
  <c r="M7" i="12"/>
  <c r="C31" i="9"/>
  <c r="C35" i="9"/>
  <c r="C39" i="9"/>
  <c r="C43" i="9"/>
  <c r="C47" i="9"/>
  <c r="F7" i="12"/>
  <c r="J7" i="12"/>
  <c r="L19" i="12" l="1"/>
  <c r="B27" i="12"/>
  <c r="H19" i="12"/>
  <c r="M19" i="12"/>
  <c r="N19" i="12"/>
  <c r="F19" i="12"/>
  <c r="J19" i="12"/>
  <c r="I19" i="12"/>
  <c r="E19" i="12"/>
  <c r="D19" i="12"/>
  <c r="K19" i="12"/>
  <c r="O13" i="12"/>
  <c r="C19" i="12"/>
  <c r="O3" i="12"/>
  <c r="O4" i="12"/>
  <c r="B25" i="12" l="1"/>
  <c r="O19" i="12"/>
  <c r="B26" i="12"/>
  <c r="B23" i="12"/>
  <c r="B24" i="12"/>
  <c r="B21" i="12"/>
  <c r="B22" i="12" l="1"/>
  <c r="B28" i="12" s="1"/>
  <c r="F17" i="24"/>
  <c r="I3" i="24"/>
  <c r="D22" i="24" s="1"/>
  <c r="G22" i="24" l="1"/>
  <c r="H22" i="24"/>
  <c r="F22" i="24"/>
  <c r="I17" i="24"/>
  <c r="C22" i="24"/>
  <c r="E22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J29" authorId="0" shapeId="0" xr:uid="{D23BF454-BA34-4D88-ACED-F39CEA587217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Con PO 12 Meses noviembre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C179F05-5BFA-4E4D-9E92-819348CADFAC}" keepAlive="1" name="Consulta - Archivo de ejemplo" description="Conexión a la consulta 'Archivo de ejemplo' en el libro." type="5" refreshedVersion="0" background="1">
    <dbPr connection="Provider=Microsoft.Mashup.OleDb.1;Data Source=$Workbook$;Location=&quot;Archivo de ejemplo&quot;;Extended Properties=&quot;&quot;" command="SELECT * FROM [Archivo de ejemplo]"/>
  </connection>
  <connection id="2" xr16:uid="{1D1A81B8-C93E-448C-8A6B-5569454D5FDE}" keepAlive="1" name="Consulta - Archivo de ejemplo (2)" description="Conexión a la consulta 'Archivo de ejemplo (2)' en el libro." type="5" refreshedVersion="0" background="1">
    <dbPr connection="Provider=Microsoft.Mashup.OleDb.1;Data Source=$Workbook$;Location=&quot;Archivo de ejemplo (2)&quot;;Extended Properties=&quot;&quot;" command="SELECT * FROM [Archivo de ejemplo (2)]"/>
  </connection>
  <connection id="3" xr16:uid="{C83C4DF1-12B8-4892-83D8-397AE3D1C2BA}" keepAlive="1" name="Consulta - Downloads" description="Conexión a la consulta 'Downloads' en el libro." type="5" refreshedVersion="0" background="1" saveData="1">
    <dbPr connection="Provider=Microsoft.Mashup.OleDb.1;Data Source=$Workbook$;Location=Downloads;Extended Properties=&quot;&quot;" command="SELECT * FROM [Downloads]"/>
  </connection>
  <connection id="4" xr16:uid="{8DEC2FC3-59DD-4844-B45F-4F548F9D065C}" keepAlive="1" name="Consulta - Parámetro1" description="Conexión a la consulta 'Parámetro1' en el libro." type="5" refreshedVersion="0" background="1">
    <dbPr connection="Provider=Microsoft.Mashup.OleDb.1;Data Source=$Workbook$;Location=Parámetro1;Extended Properties=&quot;&quot;" command="SELECT * FROM [Parámetro1]"/>
  </connection>
  <connection id="5" xr16:uid="{9DBD7C06-EA3B-4C7C-9C17-B37BA76711BF}" keepAlive="1" name="Consulta - Parámetro2" description="Conexión a la consulta 'Parámetro2' en el libro." type="5" refreshedVersion="0" background="1">
    <dbPr connection="Provider=Microsoft.Mashup.OleDb.1;Data Source=$Workbook$;Location=Parámetro2;Extended Properties=&quot;&quot;" command="SELECT * FROM [Parámetro2]"/>
  </connection>
  <connection id="6" xr16:uid="{4DBA305B-5E23-471D-B9C1-A1631A595687}" keepAlive="1" name="Consulta - Transformar archivo" description="Conexión a la consulta 'Transformar archivo' en el libro." type="5" refreshedVersion="0" background="1">
    <dbPr connection="Provider=Microsoft.Mashup.OleDb.1;Data Source=$Workbook$;Location=&quot;Transformar archivo&quot;;Extended Properties=&quot;&quot;" command="SELECT * FROM [Transformar archivo]"/>
  </connection>
  <connection id="7" xr16:uid="{AB8E9538-7AD1-4ABE-B7A2-6B29D16B71ED}" keepAlive="1" name="Consulta - Transformar archivo (2)" description="Conexión a la consulta 'Transformar archivo (2)' en el libro." type="5" refreshedVersion="0" background="1">
    <dbPr connection="Provider=Microsoft.Mashup.OleDb.1;Data Source=$Workbook$;Location=&quot;Transformar archivo (2)&quot;;Extended Properties=&quot;&quot;" command="SELECT * FROM [Transformar archivo (2)]"/>
  </connection>
  <connection id="8" xr16:uid="{9603453F-CF9C-46BC-B5A0-36C5B1BF7F42}" keepAlive="1" name="Consulta - Transformar archivo de ejemplo" description="Conexión a la consulta 'Transformar archivo de ejemplo' en el libro." type="5" refreshedVersion="8" background="1" saveData="1">
    <dbPr connection="Provider=Microsoft.Mashup.OleDb.1;Data Source=$Workbook$;Location=&quot;Transformar archivo de ejemplo&quot;;Extended Properties=&quot;&quot;" command="SELECT * FROM [Transformar archivo de ejemplo]"/>
  </connection>
  <connection id="9" xr16:uid="{86E5900F-1488-443F-960C-29061F38066B}" keepAlive="1" name="Consulta - Transformar archivo de ejemplo (2)" description="Conexión a la consulta 'Transformar archivo de ejemplo (2)' en el libro." type="5" refreshedVersion="0" background="1">
    <dbPr connection="Provider=Microsoft.Mashup.OleDb.1;Data Source=$Workbook$;Location=&quot;Transformar archivo de ejemplo (2)&quot;;Extended Properties=&quot;&quot;" command="SELECT * FROM [Transformar archivo de ejemplo (2)]"/>
  </connection>
  <connection id="10" xr16:uid="{7D48F4A4-798B-4A77-B959-40062D802825}" keepAlive="1" name="Consulta - TRS" description="Conexión a la consulta 'TRS' en el libro." type="5" refreshedVersion="0" background="1" saveData="1">
    <dbPr connection="Provider=Microsoft.Mashup.OleDb.1;Data Source=$Workbook$;Location=TRS;Extended Properties=&quot;&quot;" command="SELECT * FROM [TRS]"/>
  </connection>
  <connection id="11" xr16:uid="{D959B70B-0BA6-4716-A19D-AEC19C239FF5}" keepAlive="1" name="Consulta - TRS (2)" description="Conexión a la consulta 'TRS (2)' en el libro." type="5" refreshedVersion="0" background="1" saveData="1">
    <dbPr connection="Provider=Microsoft.Mashup.OleDb.1;Data Source=$Workbook$;Location=&quot;TRS (2)&quot;;Extended Properties=&quot;&quot;" command="SELECT * FROM [TRS (2)]"/>
  </connection>
  <connection id="12" xr16:uid="{042BBD23-6348-4451-9D10-FA083982D7C5}" keepAlive="1" name="Consulta - TRS (3)" description="Conexión a la consulta 'TRS (3)' en el libro." type="5" refreshedVersion="0" background="1" saveData="1">
    <dbPr connection="Provider=Microsoft.Mashup.OleDb.1;Data Source=$Workbook$;Location=&quot;TRS (3)&quot;;Extended Properties=&quot;&quot;" command="SELECT * FROM [TRS (3)]"/>
  </connection>
</connection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<sst xmlns="http://schemas.openxmlformats.org/spreadsheetml/2006/main" count="1253" uniqueCount="271">
  <si>
    <t>Año</t>
  </si>
  <si>
    <t>Hídrico</t>
  </si>
  <si>
    <t>Térmico</t>
  </si>
  <si>
    <t>Eólico</t>
  </si>
  <si>
    <t>Solar</t>
  </si>
  <si>
    <t>Termosolar</t>
  </si>
  <si>
    <t>Geotérmico</t>
  </si>
  <si>
    <t>Total</t>
  </si>
  <si>
    <t>Variación %</t>
  </si>
  <si>
    <t>Máxima Horaria [MWh/h]</t>
  </si>
  <si>
    <t>Mínima Horaria [MWh/h]</t>
  </si>
  <si>
    <t>Máxima Diaria [GWh]</t>
  </si>
  <si>
    <t>Gx Real 2022</t>
  </si>
  <si>
    <t>Gx Real 2021</t>
  </si>
  <si>
    <t>Gx Real 2020</t>
  </si>
  <si>
    <t>Gx Real 2019</t>
  </si>
  <si>
    <t>Gx Real 2018</t>
  </si>
  <si>
    <t>ene</t>
  </si>
  <si>
    <t>feb</t>
  </si>
  <si>
    <t>mar</t>
  </si>
  <si>
    <t>abr</t>
  </si>
  <si>
    <t>may</t>
  </si>
  <si>
    <t>jun</t>
  </si>
  <si>
    <t>jul</t>
  </si>
  <si>
    <t>ago</t>
  </si>
  <si>
    <t>sept</t>
  </si>
  <si>
    <t>oct</t>
  </si>
  <si>
    <t>nov</t>
  </si>
  <si>
    <t>dic</t>
  </si>
  <si>
    <t>Hídrica</t>
  </si>
  <si>
    <t>Eólica</t>
  </si>
  <si>
    <t>Región</t>
  </si>
  <si>
    <t>TOTAL</t>
  </si>
  <si>
    <t>Arica y Parinacota</t>
  </si>
  <si>
    <t>Tarapacá</t>
  </si>
  <si>
    <t>Antofagasta</t>
  </si>
  <si>
    <t>Atacama</t>
  </si>
  <si>
    <t>Coquimbo</t>
  </si>
  <si>
    <t>Valparaíso</t>
  </si>
  <si>
    <t>Metropolitana</t>
  </si>
  <si>
    <t>O'Higgins</t>
  </si>
  <si>
    <t>Maule</t>
  </si>
  <si>
    <t>Ñuble</t>
  </si>
  <si>
    <t>Biobío</t>
  </si>
  <si>
    <t>La Araucanía</t>
  </si>
  <si>
    <t>Los Ríos</t>
  </si>
  <si>
    <t>Los Lagos</t>
  </si>
  <si>
    <t>Enero</t>
  </si>
  <si>
    <t>Térmica</t>
  </si>
  <si>
    <t>Geotérmica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</si>
  <si>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</si>
  <si>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</si>
  <si>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</si>
  <si>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</si>
  <si>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</si>
  <si>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</si>
  <si>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</si>
  <si>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</si>
  <si>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</si>
  <si>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</si>
  <si>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</si>
  <si>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Biocombustibles</t>
  </si>
  <si>
    <t>Total SEN</t>
  </si>
  <si>
    <t>Auxiliar</t>
  </si>
  <si>
    <t>Tipo de Cliente</t>
  </si>
  <si>
    <t>Libre</t>
  </si>
  <si>
    <t>Regulado</t>
  </si>
  <si>
    <t>Regulados</t>
  </si>
  <si>
    <t>Libres</t>
  </si>
  <si>
    <t>Transporte</t>
  </si>
  <si>
    <t>Energético</t>
  </si>
  <si>
    <t>Industrial</t>
  </si>
  <si>
    <t>Comercial, Público, Residencial</t>
  </si>
  <si>
    <t>Minero</t>
  </si>
  <si>
    <t>Crucero</t>
  </si>
  <si>
    <t>Pan de Azúcar</t>
  </si>
  <si>
    <t>Quillota</t>
  </si>
  <si>
    <t>Puerto Montt</t>
  </si>
  <si>
    <t>Real</t>
  </si>
  <si>
    <t>Programado</t>
  </si>
  <si>
    <t>TER CANDELARIA U2</t>
  </si>
  <si>
    <t>TER NEHUENCO II CC1-TG</t>
  </si>
  <si>
    <t>TER QUINTERO U1</t>
  </si>
  <si>
    <t>TER QUINTERO U2</t>
  </si>
  <si>
    <t>TER LOS PINOS U1</t>
  </si>
  <si>
    <t>TER GUACOLDA U3</t>
  </si>
  <si>
    <t>TER IEM U1</t>
  </si>
  <si>
    <t>TER NUEVA RENCA CC1-TG</t>
  </si>
  <si>
    <t>TER TOCOPILLA U16-TG-TV</t>
  </si>
  <si>
    <t>TER GUACOLDA U2</t>
  </si>
  <si>
    <t>TER SAN ISIDRO CC1-TV</t>
  </si>
  <si>
    <t>TER SAN ISIDRO CC1-TG</t>
  </si>
  <si>
    <t>TER ANGAMOS U1</t>
  </si>
  <si>
    <t>TER MEJILLONES CTM2</t>
  </si>
  <si>
    <t>TER NUEVA VENTANAS U1</t>
  </si>
  <si>
    <t>TER LOS VIENTOS U1</t>
  </si>
  <si>
    <t>TER GUACOLDA U5</t>
  </si>
  <si>
    <t/>
  </si>
  <si>
    <t>TER CARDONES U1</t>
  </si>
  <si>
    <t>TER SANTA LIDIA U1</t>
  </si>
  <si>
    <t>TER GUACOLDA U4</t>
  </si>
  <si>
    <t>TER CANDELARIA U1</t>
  </si>
  <si>
    <t>TER ANDINA U1</t>
  </si>
  <si>
    <t>[ Target 2019 ]</t>
  </si>
  <si>
    <t>Error de Estimación del Costo Operación</t>
  </si>
  <si>
    <t>sep</t>
  </si>
  <si>
    <t>SECO</t>
  </si>
  <si>
    <t>SEMANAL</t>
  </si>
  <si>
    <t>MES 1</t>
  </si>
  <si>
    <t>M2</t>
  </si>
  <si>
    <t>M3</t>
  </si>
  <si>
    <t>M4</t>
  </si>
  <si>
    <t>M5</t>
  </si>
  <si>
    <t>SEM 1</t>
  </si>
  <si>
    <t>SEM 2</t>
  </si>
  <si>
    <t>SEM 3</t>
  </si>
  <si>
    <t>SEM 4</t>
  </si>
  <si>
    <t xml:space="preserve">  TOTAL GEN. HÍDRICA</t>
  </si>
  <si>
    <t xml:space="preserve">  TOTAL GEN. TÉRMICA</t>
  </si>
  <si>
    <t xml:space="preserve">  TOTAL GEN. EÓLICA</t>
  </si>
  <si>
    <t xml:space="preserve">  TOTAL GEN. SOLAR</t>
  </si>
  <si>
    <t xml:space="preserve">  TOTAL GEN. GEOTÉRMICA</t>
  </si>
  <si>
    <t>MENSUAL</t>
  </si>
  <si>
    <t>M1</t>
  </si>
  <si>
    <t>M6</t>
  </si>
  <si>
    <t>M7</t>
  </si>
  <si>
    <t>M8</t>
  </si>
  <si>
    <t>M9</t>
  </si>
  <si>
    <t>M10</t>
  </si>
  <si>
    <t>M11</t>
  </si>
  <si>
    <t>M12</t>
  </si>
  <si>
    <t>Gx Proyectada</t>
  </si>
  <si>
    <t>MEDIO</t>
  </si>
  <si>
    <t>HÚMEDO</t>
  </si>
  <si>
    <t>Sem 1</t>
  </si>
  <si>
    <t>Sem 2</t>
  </si>
  <si>
    <t>Sem 3</t>
  </si>
  <si>
    <t>Sem 4</t>
  </si>
  <si>
    <t>HID. SECA</t>
  </si>
  <si>
    <t>Crucero220</t>
  </si>
  <si>
    <t>PAzucar220</t>
  </si>
  <si>
    <t>Quillota220</t>
  </si>
  <si>
    <t>PMontt220</t>
  </si>
  <si>
    <t>HID. MEDIA</t>
  </si>
  <si>
    <t>HID. HUMEDA</t>
  </si>
  <si>
    <t xml:space="preserve"> </t>
  </si>
  <si>
    <t>Máximo</t>
  </si>
  <si>
    <t>Promedio</t>
  </si>
  <si>
    <t>Mínimo</t>
  </si>
  <si>
    <t>Cumplimiento [%]</t>
  </si>
  <si>
    <t>Sistema</t>
  </si>
  <si>
    <t>Barra</t>
  </si>
  <si>
    <t>Tensión Nominal/Servicio [kV] (Desde Junio)</t>
  </si>
  <si>
    <t>Zonas</t>
  </si>
  <si>
    <t>Enero 2021</t>
  </si>
  <si>
    <t>Febrero 2021</t>
  </si>
  <si>
    <t>Marzo 2021</t>
  </si>
  <si>
    <t>Abril 2021</t>
  </si>
  <si>
    <t>Mayo 2021</t>
  </si>
  <si>
    <t>Junio 2021</t>
  </si>
  <si>
    <t>Julio 2021</t>
  </si>
  <si>
    <t>Agosto 2021</t>
  </si>
  <si>
    <t>Septiembre 2021</t>
  </si>
  <si>
    <t>Octubre 2021</t>
  </si>
  <si>
    <t>Noviembre 2021</t>
  </si>
  <si>
    <t>Diciembre 2021</t>
  </si>
  <si>
    <t>SEN 220 kV Norte Grande</t>
  </si>
  <si>
    <t>Parinacota - Vss 220 kV</t>
  </si>
  <si>
    <t>SEN Norte Grande</t>
  </si>
  <si>
    <t>SEN Sistema 500 kV</t>
  </si>
  <si>
    <t>SEN 500 kV Interconexión</t>
  </si>
  <si>
    <t>SEN Norte</t>
  </si>
  <si>
    <t>SEN Centro</t>
  </si>
  <si>
    <t>SEN Sur</t>
  </si>
  <si>
    <t>SEN 500 kV Centro Sur</t>
  </si>
  <si>
    <t>Alto Jahuel - Vss 500 kV</t>
  </si>
  <si>
    <t>PROMEDIO ZONAS</t>
  </si>
  <si>
    <t>Promedio barras 500 kV</t>
  </si>
  <si>
    <t>Promedio Barras 220 kV</t>
  </si>
  <si>
    <t>Promedio todas las barras</t>
  </si>
  <si>
    <t>Cumbres - Vss 512 kV</t>
  </si>
  <si>
    <t>SEN Norte Chico</t>
  </si>
  <si>
    <t>Las Palmas - Vss 228 kV</t>
  </si>
  <si>
    <t>Lo Aguirre - Vss 222 kV</t>
  </si>
  <si>
    <t>Cautín - Vss 230 kV</t>
  </si>
  <si>
    <t>Ciruelos - Vss 232 kV</t>
  </si>
  <si>
    <t>Temuco - Vss 228 kV</t>
  </si>
  <si>
    <t>*: Desde junio de 2018 las tensiones de servicios de la barra Cumbres, Nueva Cardones y Nueva Maitencillo cambia a 512 kV.</t>
  </si>
  <si>
    <t>FMIK [veces/año]</t>
  </si>
  <si>
    <t>TTIK [horas/año]</t>
  </si>
  <si>
    <t>N° Interrupciones</t>
  </si>
  <si>
    <t>Cantidad de EAF</t>
  </si>
  <si>
    <t>ENS [MWh]</t>
  </si>
  <si>
    <t>ENS KPI Acumulada [MWh]</t>
  </si>
  <si>
    <t>Ventas [GWh]</t>
  </si>
  <si>
    <t>Ventas Acum</t>
  </si>
  <si>
    <t>ENS KPI vs Ventas Acum. [%]</t>
  </si>
  <si>
    <t>TER COCHRANE U2</t>
  </si>
  <si>
    <t>TER MEJILLONES CTM3-TG</t>
  </si>
  <si>
    <t>TER ATACAMA CC2-TG2</t>
  </si>
  <si>
    <t>TER ATACAMA CC2-TG1</t>
  </si>
  <si>
    <t>TER NUEVA RENCA CC1-TV</t>
  </si>
  <si>
    <t>TER SAN ISIDRO II CC1-TV</t>
  </si>
  <si>
    <t>TER ATACAMA CC1-TV</t>
  </si>
  <si>
    <t>TER NEHUENCO II CC1-TV</t>
  </si>
  <si>
    <t>15dic-16°°</t>
  </si>
  <si>
    <t>26dic-16°°</t>
  </si>
  <si>
    <t>01ene-08°°</t>
  </si>
  <si>
    <t>10abr-06°°</t>
  </si>
  <si>
    <t>Gx Real 2023</t>
  </si>
  <si>
    <t>Tecnología</t>
  </si>
  <si>
    <t>Hidroeléctrica</t>
  </si>
  <si>
    <t>Termoeléctrica</t>
  </si>
  <si>
    <t>Termico total</t>
  </si>
  <si>
    <t>Var % c/r 2022</t>
  </si>
  <si>
    <t>Porcentaje</t>
  </si>
  <si>
    <t>Sector económico</t>
  </si>
  <si>
    <t>Variación c/r 2022</t>
  </si>
  <si>
    <t>PROMEDIO</t>
  </si>
  <si>
    <t>Desviación (%) = (Costo de Operación Programado-Costo de Operación Real)/Costo de Operación Real</t>
  </si>
  <si>
    <t>12 kv</t>
  </si>
  <si>
    <t>23 kv</t>
  </si>
  <si>
    <t>Atacama - Vss 221 kV</t>
  </si>
  <si>
    <t>Crucero - Vss 224 kV</t>
  </si>
  <si>
    <t>Encuentro - Vss 222 kV</t>
  </si>
  <si>
    <t>Lagunas - Vss 225 kV</t>
  </si>
  <si>
    <t>Tarapacá - Vss 223 kV</t>
  </si>
  <si>
    <t>Charrua - Vss 511 kV</t>
  </si>
  <si>
    <t>Lo Aguirre - Vss 504 kV</t>
  </si>
  <si>
    <t>Polpaico - Vss 509 kV</t>
  </si>
  <si>
    <t>Ancoa - Vss 512 kV</t>
  </si>
  <si>
    <t>Changos - Vss 509 kV</t>
  </si>
  <si>
    <t>Nva Cardones - Vss 509 kV</t>
  </si>
  <si>
    <t>Nva Maintencillo - Vss 510 kV</t>
  </si>
  <si>
    <t>Nva Pan de Azúcar - Vss 509 kV</t>
  </si>
  <si>
    <t>Cardones - Vss 225 kV</t>
  </si>
  <si>
    <t>Carrera Pinto - Vss 226 kV</t>
  </si>
  <si>
    <t>Diego de Almagro - Vss 225 kV</t>
  </si>
  <si>
    <t>Los Vilos - Vss 227 kV</t>
  </si>
  <si>
    <t>Maintencillo - Vss 227 kV</t>
  </si>
  <si>
    <t>Nogales - Vss 223 kV</t>
  </si>
  <si>
    <t>Pan de Azúcar - Vss 223 kV</t>
  </si>
  <si>
    <t>Punta Colorada - Vss 227 kV</t>
  </si>
  <si>
    <t>AltoJahuel - Vss 222 kV</t>
  </si>
  <si>
    <t>Ancoa - Vss 222 kV</t>
  </si>
  <si>
    <t>Candelaria - Vss 224 kV</t>
  </si>
  <si>
    <t>Cerro Navia - Vss 222 kV</t>
  </si>
  <si>
    <t>Chena - Vss 221 kV</t>
  </si>
  <si>
    <t>Colbún - Vss 225 kV</t>
  </si>
  <si>
    <t>Polpaico - Vss 221 kV</t>
  </si>
  <si>
    <t>Quillota - Vss 221 kV</t>
  </si>
  <si>
    <t>Charrua - Vss 224 kV</t>
  </si>
  <si>
    <t>Mulchén - Vss 232 kV</t>
  </si>
  <si>
    <t>Puerto Montt - Vss 226 kV</t>
  </si>
  <si>
    <t>Valdivia - Vss 229 kV</t>
  </si>
  <si>
    <t>Pérdida de Consumo [MW]</t>
  </si>
  <si>
    <t>Unidad en 
Mantenimiento</t>
  </si>
  <si>
    <t>Duración
 (días)</t>
  </si>
  <si>
    <t>Potencia Efectiva 
Neta (MW)</t>
  </si>
  <si>
    <t>Inicio
 Efectivo</t>
  </si>
  <si>
    <t>Fin 
Efectivo</t>
  </si>
  <si>
    <t>TER KELAR CC1-TV</t>
  </si>
  <si>
    <t>TER KELAR CC1-TG1</t>
  </si>
  <si>
    <t>TER MEJILLONES CTM1</t>
  </si>
  <si>
    <t>TER TALTAL U1</t>
  </si>
  <si>
    <t>TER TALTAL U2</t>
  </si>
  <si>
    <t>TER NEHUENCO 9B U1</t>
  </si>
  <si>
    <t>TER ATACAMA CC1-TG2</t>
  </si>
  <si>
    <t>Pérdidas de Consumo 2023</t>
  </si>
  <si>
    <t>ENS  2023</t>
  </si>
  <si>
    <t>Clientes Regulados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</si>
</sst>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 * #,##0_ ;_ * \-#,##0_ ;_ * &quot;-&quot;_ ;_ @_ "/>
    <numFmt numFmtId="164" formatCode="0.0%"/>
    <numFmt numFmtId="165" formatCode="[$-340A]d&quot; de &quot;mmmm&quot; de &quot;yyyy;@"/>
    <numFmt numFmtId="166" formatCode="0.0"/>
    <numFmt numFmtId="167" formatCode="#,##0.0%;[Red]\(#,##0.0%\)"/>
    <numFmt numFmtId="168" formatCode="#,##0_ ;\-#,##0\ "/>
    <numFmt numFmtId="169" formatCode="_ * #,##0.0_ ;_ * \-#,##0.0_ ;_ * &quot;-&quot;_ ;_ @_ "/>
    <numFmt numFmtId="170" formatCode="0.000%"/>
    <numFmt numFmtId="171" formatCode="#,##0.0"/>
    <numFmt numFmtId="172" formatCode="#,##0.0_ ;\-#,##0.0\ "/>
    <numFmt numFmtId="173" formatCode="_ * #,##0.00_ ;_ * \-#,##0.00_ ;_ * &quot;-&quot;_ ;_ @_ "/>
    <numFmt numFmtId="174" formatCode="&quot;[&quot;#,##0.0&quot;]&quot;"/>
    <numFmt numFmtId="175" formatCode="0.0000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FFFFFF"/>
      <name val="Calibri"/>
      <family val="2"/>
    </font>
    <font>
      <sz val="11"/>
      <color theme="1"/>
      <name val="Calibri"/>
      <family val="2"/>
    </font>
    <font>
      <u/>
      <sz val="11"/>
      <color theme="10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b/>
      <sz val="10"/>
      <color theme="0"/>
      <name val="Arial"/>
      <family val="2"/>
    </font>
    <font>
      <sz val="9"/>
      <color rgb="FF007DB1"/>
      <name val="Arial"/>
      <family val="2"/>
    </font>
    <font>
      <b/>
      <sz val="9"/>
      <color rgb="FFFFFFFF"/>
      <name val="Arial"/>
      <family val="2"/>
    </font>
    <font>
      <sz val="9"/>
      <color rgb="FF000000"/>
      <name val="Arial"/>
      <family val="2"/>
    </font>
    <font>
      <b/>
      <sz val="22"/>
      <color rgb="FFFF0000"/>
      <name val="Calibri"/>
      <family val="2"/>
      <scheme val="minor"/>
    </font>
    <font>
      <strike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2F75B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54823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249977111117893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hair">
        <color rgb="FF0070C0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 style="medium">
        <color rgb="FFFFFFFF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indexed="64"/>
      </left>
      <right/>
      <top style="thin">
        <color indexed="64"/>
      </top>
      <bottom style="medium">
        <color theme="0"/>
      </bottom>
      <diagonal/>
    </border>
    <border>
      <left/>
      <right/>
      <top style="thin">
        <color indexed="64"/>
      </top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indexed="64"/>
      </right>
      <top style="thin">
        <color indexed="64"/>
      </top>
      <bottom style="medium">
        <color theme="0"/>
      </bottom>
      <diagonal/>
    </border>
    <border>
      <left/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/>
      <right style="medium">
        <color rgb="FFFFFFFF"/>
      </right>
      <top/>
      <bottom style="medium">
        <color rgb="FFFFFFFF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3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  <xf numFmtId="165" fontId="3" fillId="0" borderId="0"/>
    <xf numFmtId="9" fontId="3" fillId="0" borderId="0" applyFont="0" applyFill="0" applyBorder="0" applyAlignment="0" applyProtection="0"/>
    <xf numFmtId="0" fontId="6" fillId="0" borderId="0"/>
    <xf numFmtId="41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6" fillId="0" borderId="0"/>
    <xf numFmtId="0" fontId="6" fillId="0" borderId="0"/>
    <xf numFmtId="41" fontId="1" fillId="0" borderId="0" applyFont="0" applyFill="0" applyBorder="0" applyAlignment="0" applyProtection="0"/>
    <xf numFmtId="0" fontId="6" fillId="0" borderId="0"/>
  </cellStyleXfs>
  <cellXfs count="181">
    <xf numFmtId="0" fontId="0" fillId="0" borderId="0" xfId="0"/>
    <xf numFmtId="164" fontId="0" fillId="0" borderId="0" xfId="2" applyNumberFormat="1" applyFont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166" fontId="0" fillId="0" borderId="1" xfId="1" applyNumberFormat="1" applyFont="1" applyBorder="1"/>
    <xf numFmtId="0" fontId="0" fillId="0" borderId="0" xfId="0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4" fillId="0" borderId="1" xfId="0" applyFont="1" applyBorder="1"/>
    <xf numFmtId="49" fontId="4" fillId="0" borderId="1" xfId="0" applyNumberFormat="1" applyFont="1" applyBorder="1" applyAlignment="1">
      <alignment horizontal="center" vertical="center" wrapText="1"/>
    </xf>
    <xf numFmtId="166" fontId="0" fillId="2" borderId="5" xfId="0" applyNumberFormat="1" applyFill="1" applyBorder="1" applyAlignment="1">
      <alignment horizontal="left"/>
    </xf>
    <xf numFmtId="164" fontId="0" fillId="0" borderId="1" xfId="0" applyNumberFormat="1" applyBorder="1" applyAlignment="1">
      <alignment horizontal="center"/>
    </xf>
    <xf numFmtId="166" fontId="0" fillId="2" borderId="1" xfId="0" applyNumberFormat="1" applyFill="1" applyBorder="1" applyAlignment="1">
      <alignment horizontal="left"/>
    </xf>
    <xf numFmtId="0" fontId="0" fillId="3" borderId="1" xfId="0" applyFill="1" applyBorder="1"/>
    <xf numFmtId="164" fontId="4" fillId="0" borderId="1" xfId="0" applyNumberFormat="1" applyFont="1" applyBorder="1"/>
    <xf numFmtId="10" fontId="0" fillId="0" borderId="1" xfId="0" applyNumberFormat="1" applyBorder="1"/>
    <xf numFmtId="10" fontId="4" fillId="0" borderId="1" xfId="0" applyNumberFormat="1" applyFont="1" applyBorder="1"/>
    <xf numFmtId="0" fontId="0" fillId="2" borderId="1" xfId="0" applyFill="1" applyBorder="1"/>
    <xf numFmtId="0" fontId="4" fillId="0" borderId="1" xfId="0" applyFont="1" applyBorder="1" applyAlignment="1">
      <alignment horizontal="center" vertical="center" wrapText="1"/>
    </xf>
    <xf numFmtId="1" fontId="0" fillId="2" borderId="5" xfId="0" applyNumberFormat="1" applyFill="1" applyBorder="1" applyAlignment="1">
      <alignment horizontal="center" vertical="center"/>
    </xf>
    <xf numFmtId="1" fontId="0" fillId="2" borderId="1" xfId="0" applyNumberForma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41" fontId="0" fillId="0" borderId="0" xfId="1" applyFont="1"/>
    <xf numFmtId="168" fontId="0" fillId="0" borderId="0" xfId="1" applyNumberFormat="1" applyFont="1" applyAlignment="1">
      <alignment horizontal="center" vertical="center"/>
    </xf>
    <xf numFmtId="0" fontId="0" fillId="5" borderId="1" xfId="0" applyFill="1" applyBorder="1"/>
    <xf numFmtId="170" fontId="0" fillId="5" borderId="1" xfId="2" applyNumberFormat="1" applyFont="1" applyFill="1" applyBorder="1"/>
    <xf numFmtId="3" fontId="7" fillId="0" borderId="1" xfId="0" applyNumberFormat="1" applyFont="1" applyBorder="1"/>
    <xf numFmtId="3" fontId="0" fillId="5" borderId="1" xfId="1" applyNumberFormat="1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166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2" fontId="0" fillId="0" borderId="0" xfId="0" applyNumberFormat="1"/>
    <xf numFmtId="0" fontId="4" fillId="0" borderId="9" xfId="0" applyFont="1" applyBorder="1" applyAlignment="1">
      <alignment horizontal="center"/>
    </xf>
    <xf numFmtId="17" fontId="0" fillId="0" borderId="0" xfId="0" applyNumberFormat="1"/>
    <xf numFmtId="166" fontId="0" fillId="0" borderId="0" xfId="0" applyNumberFormat="1"/>
    <xf numFmtId="1" fontId="0" fillId="0" borderId="0" xfId="0" applyNumberFormat="1"/>
    <xf numFmtId="41" fontId="0" fillId="0" borderId="0" xfId="0" applyNumberFormat="1"/>
    <xf numFmtId="171" fontId="0" fillId="0" borderId="0" xfId="1" applyNumberFormat="1" applyFont="1"/>
    <xf numFmtId="172" fontId="0" fillId="0" borderId="0" xfId="1" applyNumberFormat="1" applyFont="1"/>
    <xf numFmtId="168" fontId="0" fillId="0" borderId="0" xfId="1" applyNumberFormat="1" applyFont="1"/>
    <xf numFmtId="169" fontId="0" fillId="0" borderId="0" xfId="0" applyNumberFormat="1"/>
    <xf numFmtId="173" fontId="0" fillId="0" borderId="0" xfId="1" applyNumberFormat="1" applyFont="1"/>
    <xf numFmtId="168" fontId="0" fillId="0" borderId="0" xfId="0" applyNumberFormat="1"/>
    <xf numFmtId="1" fontId="0" fillId="7" borderId="10" xfId="0" applyNumberFormat="1" applyFill="1" applyBorder="1" applyAlignment="1">
      <alignment horizontal="right"/>
    </xf>
    <xf numFmtId="4" fontId="0" fillId="0" borderId="0" xfId="0" applyNumberFormat="1"/>
    <xf numFmtId="0" fontId="0" fillId="0" borderId="0" xfId="0" applyAlignment="1">
      <alignment horizontal="center"/>
    </xf>
    <xf numFmtId="41" fontId="0" fillId="5" borderId="0" xfId="1" applyFont="1" applyFill="1" applyBorder="1"/>
    <xf numFmtId="171" fontId="7" fillId="0" borderId="1" xfId="0" applyNumberFormat="1" applyFont="1" applyBorder="1"/>
    <xf numFmtId="0" fontId="4" fillId="0" borderId="1" xfId="0" applyFont="1" applyBorder="1" applyAlignment="1">
      <alignment horizontal="center" vertical="center"/>
    </xf>
    <xf numFmtId="0" fontId="13" fillId="6" borderId="0" xfId="0" applyFont="1" applyFill="1"/>
    <xf numFmtId="0" fontId="0" fillId="4" borderId="0" xfId="0" applyFill="1"/>
    <xf numFmtId="169" fontId="0" fillId="0" borderId="11" xfId="1" applyNumberFormat="1" applyFont="1" applyBorder="1"/>
    <xf numFmtId="169" fontId="0" fillId="0" borderId="11" xfId="0" applyNumberFormat="1" applyBorder="1"/>
    <xf numFmtId="41" fontId="0" fillId="0" borderId="11" xfId="0" applyNumberFormat="1" applyBorder="1"/>
    <xf numFmtId="0" fontId="0" fillId="4" borderId="0" xfId="0" quotePrefix="1" applyFill="1"/>
    <xf numFmtId="9" fontId="0" fillId="0" borderId="0" xfId="2" applyFont="1"/>
    <xf numFmtId="169" fontId="0" fillId="0" borderId="0" xfId="1" applyNumberFormat="1" applyFont="1"/>
    <xf numFmtId="0" fontId="0" fillId="0" borderId="0" xfId="0" applyAlignment="1">
      <alignment vertical="center"/>
    </xf>
    <xf numFmtId="0" fontId="16" fillId="8" borderId="12" xfId="0" applyFont="1" applyFill="1" applyBorder="1" applyAlignment="1">
      <alignment horizontal="center"/>
    </xf>
    <xf numFmtId="0" fontId="16" fillId="8" borderId="13" xfId="0" applyFont="1" applyFill="1" applyBorder="1" applyAlignment="1">
      <alignment horizontal="center"/>
    </xf>
    <xf numFmtId="0" fontId="17" fillId="9" borderId="12" xfId="0" applyFont="1" applyFill="1" applyBorder="1"/>
    <xf numFmtId="41" fontId="17" fillId="9" borderId="12" xfId="1" applyFont="1" applyFill="1" applyBorder="1"/>
    <xf numFmtId="41" fontId="17" fillId="0" borderId="0" xfId="0" applyNumberFormat="1" applyFont="1"/>
    <xf numFmtId="164" fontId="17" fillId="9" borderId="12" xfId="2" applyNumberFormat="1" applyFont="1" applyFill="1" applyBorder="1"/>
    <xf numFmtId="169" fontId="5" fillId="0" borderId="0" xfId="1" applyNumberFormat="1" applyFont="1" applyFill="1" applyBorder="1"/>
    <xf numFmtId="9" fontId="0" fillId="0" borderId="0" xfId="0" applyNumberFormat="1"/>
    <xf numFmtId="167" fontId="0" fillId="0" borderId="0" xfId="2" applyNumberFormat="1" applyFont="1"/>
    <xf numFmtId="0" fontId="19" fillId="11" borderId="14" xfId="0" applyFont="1" applyFill="1" applyBorder="1"/>
    <xf numFmtId="2" fontId="20" fillId="0" borderId="0" xfId="0" applyNumberFormat="1" applyFont="1"/>
    <xf numFmtId="0" fontId="5" fillId="0" borderId="0" xfId="0" applyFont="1"/>
    <xf numFmtId="0" fontId="19" fillId="11" borderId="0" xfId="0" applyFont="1" applyFill="1"/>
    <xf numFmtId="0" fontId="2" fillId="12" borderId="15" xfId="0" applyFont="1" applyFill="1" applyBorder="1"/>
    <xf numFmtId="1" fontId="0" fillId="10" borderId="18" xfId="0" applyNumberFormat="1" applyFill="1" applyBorder="1"/>
    <xf numFmtId="1" fontId="0" fillId="10" borderId="3" xfId="0" applyNumberFormat="1" applyFill="1" applyBorder="1"/>
    <xf numFmtId="17" fontId="21" fillId="12" borderId="19" xfId="10" applyNumberFormat="1" applyFont="1" applyFill="1" applyBorder="1"/>
    <xf numFmtId="2" fontId="0" fillId="10" borderId="15" xfId="0" applyNumberFormat="1" applyFill="1" applyBorder="1"/>
    <xf numFmtId="1" fontId="0" fillId="10" borderId="1" xfId="0" applyNumberFormat="1" applyFill="1" applyBorder="1"/>
    <xf numFmtId="17" fontId="21" fillId="12" borderId="15" xfId="10" applyNumberFormat="1" applyFont="1" applyFill="1" applyBorder="1"/>
    <xf numFmtId="0" fontId="18" fillId="0" borderId="0" xfId="8"/>
    <xf numFmtId="0" fontId="22" fillId="0" borderId="12" xfId="0" applyFont="1" applyBorder="1" applyAlignment="1">
      <alignment horizontal="left" vertical="center"/>
    </xf>
    <xf numFmtId="0" fontId="23" fillId="13" borderId="21" xfId="0" applyFont="1" applyFill="1" applyBorder="1" applyAlignment="1">
      <alignment horizontal="center" vertical="center"/>
    </xf>
    <xf numFmtId="0" fontId="23" fillId="13" borderId="22" xfId="0" applyFont="1" applyFill="1" applyBorder="1" applyAlignment="1">
      <alignment horizontal="left" vertical="center"/>
    </xf>
    <xf numFmtId="4" fontId="24" fillId="14" borderId="23" xfId="0" applyNumberFormat="1" applyFont="1" applyFill="1" applyBorder="1" applyAlignment="1">
      <alignment horizontal="center" vertical="center"/>
    </xf>
    <xf numFmtId="10" fontId="24" fillId="14" borderId="23" xfId="0" applyNumberFormat="1" applyFont="1" applyFill="1" applyBorder="1" applyAlignment="1">
      <alignment horizontal="center" vertical="center"/>
    </xf>
    <xf numFmtId="0" fontId="24" fillId="14" borderId="23" xfId="0" applyFont="1" applyFill="1" applyBorder="1" applyAlignment="1">
      <alignment horizontal="center" vertical="center"/>
    </xf>
    <xf numFmtId="0" fontId="24" fillId="14" borderId="23" xfId="0" applyFont="1" applyFill="1" applyBorder="1" applyAlignment="1">
      <alignment horizontal="center" vertical="center" wrapText="1"/>
    </xf>
    <xf numFmtId="16" fontId="24" fillId="14" borderId="23" xfId="0" applyNumberFormat="1" applyFont="1" applyFill="1" applyBorder="1" applyAlignment="1">
      <alignment horizontal="center" vertical="center" wrapText="1"/>
    </xf>
    <xf numFmtId="173" fontId="0" fillId="0" borderId="0" xfId="0" applyNumberFormat="1"/>
    <xf numFmtId="0" fontId="17" fillId="0" borderId="0" xfId="0" applyFont="1"/>
    <xf numFmtId="169" fontId="17" fillId="0" borderId="0" xfId="0" applyNumberFormat="1" applyFont="1"/>
    <xf numFmtId="41" fontId="0" fillId="15" borderId="15" xfId="11" applyFont="1" applyFill="1" applyBorder="1"/>
    <xf numFmtId="174" fontId="0" fillId="0" borderId="0" xfId="0" applyNumberFormat="1"/>
    <xf numFmtId="0" fontId="25" fillId="6" borderId="0" xfId="0" applyFont="1" applyFill="1"/>
    <xf numFmtId="1" fontId="0" fillId="10" borderId="4" xfId="0" applyNumberFormat="1" applyFill="1" applyBorder="1"/>
    <xf numFmtId="1" fontId="0" fillId="10" borderId="2" xfId="0" applyNumberFormat="1" applyFill="1" applyBorder="1"/>
    <xf numFmtId="1" fontId="0" fillId="10" borderId="17" xfId="0" applyNumberFormat="1" applyFill="1" applyBorder="1"/>
    <xf numFmtId="1" fontId="0" fillId="10" borderId="20" xfId="0" applyNumberFormat="1" applyFill="1" applyBorder="1"/>
    <xf numFmtId="1" fontId="0" fillId="10" borderId="16" xfId="0" applyNumberFormat="1" applyFill="1" applyBorder="1"/>
    <xf numFmtId="9" fontId="10" fillId="6" borderId="1" xfId="2" applyFont="1" applyFill="1" applyBorder="1" applyAlignment="1">
      <alignment horizontal="center" vertical="center" wrapText="1"/>
    </xf>
    <xf numFmtId="9" fontId="11" fillId="6" borderId="1" xfId="2" applyFont="1" applyFill="1" applyBorder="1" applyAlignment="1">
      <alignment horizontal="center" vertical="center" wrapText="1"/>
    </xf>
    <xf numFmtId="9" fontId="12" fillId="6" borderId="1" xfId="2" applyFont="1" applyFill="1" applyBorder="1" applyAlignment="1">
      <alignment horizontal="center" vertical="center" wrapText="1"/>
    </xf>
    <xf numFmtId="9" fontId="0" fillId="6" borderId="1" xfId="2" applyFont="1" applyFill="1" applyBorder="1" applyAlignment="1">
      <alignment horizontal="center" vertical="center"/>
    </xf>
    <xf numFmtId="9" fontId="9" fillId="2" borderId="1" xfId="2" applyFont="1" applyFill="1" applyBorder="1" applyAlignment="1">
      <alignment horizontal="center" vertical="center"/>
    </xf>
    <xf numFmtId="9" fontId="9" fillId="3" borderId="1" xfId="2" applyFont="1" applyFill="1" applyBorder="1" applyAlignment="1">
      <alignment horizontal="center" vertical="center"/>
    </xf>
    <xf numFmtId="169" fontId="17" fillId="9" borderId="12" xfId="1" applyNumberFormat="1" applyFont="1" applyFill="1" applyBorder="1"/>
    <xf numFmtId="41" fontId="0" fillId="16" borderId="25" xfId="1" applyFont="1" applyFill="1" applyBorder="1"/>
    <xf numFmtId="41" fontId="0" fillId="16" borderId="26" xfId="1" applyFont="1" applyFill="1" applyBorder="1"/>
    <xf numFmtId="41" fontId="0" fillId="16" borderId="27" xfId="1" applyFont="1" applyFill="1" applyBorder="1"/>
    <xf numFmtId="41" fontId="0" fillId="16" borderId="28" xfId="1" applyFont="1" applyFill="1" applyBorder="1"/>
    <xf numFmtId="41" fontId="0" fillId="16" borderId="0" xfId="1" applyFont="1" applyFill="1" applyBorder="1"/>
    <xf numFmtId="41" fontId="0" fillId="16" borderId="29" xfId="1" applyFont="1" applyFill="1" applyBorder="1"/>
    <xf numFmtId="41" fontId="0" fillId="16" borderId="29" xfId="0" applyNumberFormat="1" applyFill="1" applyBorder="1"/>
    <xf numFmtId="0" fontId="0" fillId="16" borderId="0" xfId="0" applyFill="1"/>
    <xf numFmtId="174" fontId="0" fillId="16" borderId="0" xfId="0" applyNumberFormat="1" applyFill="1"/>
    <xf numFmtId="41" fontId="0" fillId="16" borderId="0" xfId="1" applyFont="1" applyFill="1"/>
    <xf numFmtId="41" fontId="0" fillId="16" borderId="0" xfId="0" applyNumberFormat="1" applyFill="1"/>
    <xf numFmtId="2" fontId="0" fillId="16" borderId="0" xfId="0" applyNumberFormat="1" applyFill="1"/>
    <xf numFmtId="166" fontId="0" fillId="16" borderId="0" xfId="0" applyNumberFormat="1" applyFill="1"/>
    <xf numFmtId="17" fontId="26" fillId="0" borderId="0" xfId="0" applyNumberFormat="1" applyFont="1"/>
    <xf numFmtId="41" fontId="26" fillId="16" borderId="0" xfId="1" applyFont="1" applyFill="1"/>
    <xf numFmtId="41" fontId="26" fillId="0" borderId="0" xfId="0" applyNumberFormat="1" applyFont="1"/>
    <xf numFmtId="9" fontId="26" fillId="0" borderId="0" xfId="2" applyFont="1"/>
    <xf numFmtId="164" fontId="26" fillId="0" borderId="0" xfId="2" applyNumberFormat="1" applyFont="1"/>
    <xf numFmtId="41" fontId="26" fillId="16" borderId="30" xfId="1" applyFont="1" applyFill="1" applyBorder="1"/>
    <xf numFmtId="41" fontId="26" fillId="16" borderId="9" xfId="1" applyFont="1" applyFill="1" applyBorder="1"/>
    <xf numFmtId="41" fontId="26" fillId="16" borderId="31" xfId="1" applyFont="1" applyFill="1" applyBorder="1"/>
    <xf numFmtId="164" fontId="0" fillId="0" borderId="0" xfId="0" applyNumberFormat="1"/>
    <xf numFmtId="0" fontId="0" fillId="0" borderId="32" xfId="0" applyBorder="1" applyAlignment="1">
      <alignment horizontal="center" vertical="center"/>
    </xf>
    <xf numFmtId="167" fontId="0" fillId="0" borderId="32" xfId="2" applyNumberFormat="1" applyFont="1" applyBorder="1"/>
    <xf numFmtId="0" fontId="0" fillId="0" borderId="35" xfId="0" applyBorder="1" applyAlignment="1">
      <alignment horizontal="center" vertical="center"/>
    </xf>
    <xf numFmtId="166" fontId="0" fillId="0" borderId="35" xfId="1" applyNumberFormat="1" applyFont="1" applyBorder="1"/>
    <xf numFmtId="0" fontId="0" fillId="0" borderId="36" xfId="0" applyBorder="1" applyAlignment="1">
      <alignment horizontal="center" vertical="center"/>
    </xf>
    <xf numFmtId="166" fontId="24" fillId="14" borderId="23" xfId="0" applyNumberFormat="1" applyFont="1" applyFill="1" applyBorder="1" applyAlignment="1">
      <alignment horizontal="center" vertical="center"/>
    </xf>
    <xf numFmtId="10" fontId="0" fillId="0" borderId="0" xfId="0" applyNumberFormat="1"/>
    <xf numFmtId="10" fontId="0" fillId="0" borderId="0" xfId="2" applyNumberFormat="1" applyFont="1"/>
    <xf numFmtId="4" fontId="3" fillId="0" borderId="0" xfId="0" applyNumberFormat="1" applyFont="1"/>
    <xf numFmtId="175" fontId="0" fillId="0" borderId="0" xfId="0" applyNumberFormat="1"/>
    <xf numFmtId="9" fontId="9" fillId="3" borderId="0" xfId="2" applyFont="1" applyFill="1" applyBorder="1" applyAlignment="1">
      <alignment horizontal="center" vertical="center"/>
    </xf>
    <xf numFmtId="0" fontId="27" fillId="17" borderId="37" xfId="0" applyFont="1" applyFill="1" applyBorder="1" applyAlignment="1">
      <alignment horizontal="center" vertical="center" wrapText="1"/>
    </xf>
    <xf numFmtId="0" fontId="27" fillId="17" borderId="38" xfId="0" applyFont="1" applyFill="1" applyBorder="1" applyAlignment="1">
      <alignment horizontal="center" vertical="center" wrapText="1"/>
    </xf>
    <xf numFmtId="0" fontId="27" fillId="17" borderId="39" xfId="0" applyFont="1" applyFill="1" applyBorder="1" applyAlignment="1">
      <alignment horizontal="center" vertical="center" wrapText="1"/>
    </xf>
    <xf numFmtId="0" fontId="0" fillId="0" borderId="35" xfId="0" applyBorder="1" applyAlignment="1">
      <alignment horizontal="left" vertical="center"/>
    </xf>
    <xf numFmtId="1" fontId="0" fillId="0" borderId="1" xfId="0" applyNumberFormat="1" applyBorder="1" applyAlignment="1">
      <alignment horizontal="center" vertical="center"/>
    </xf>
    <xf numFmtId="166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4" fontId="0" fillId="0" borderId="32" xfId="0" applyNumberFormat="1" applyBorder="1" applyAlignment="1">
      <alignment horizontal="center" vertical="center"/>
    </xf>
    <xf numFmtId="0" fontId="0" fillId="0" borderId="40" xfId="0" applyBorder="1" applyAlignment="1">
      <alignment horizontal="left" vertical="center"/>
    </xf>
    <xf numFmtId="1" fontId="0" fillId="0" borderId="41" xfId="0" applyNumberFormat="1" applyBorder="1" applyAlignment="1">
      <alignment horizontal="center" vertical="center"/>
    </xf>
    <xf numFmtId="166" fontId="0" fillId="0" borderId="41" xfId="0" applyNumberFormat="1" applyBorder="1" applyAlignment="1">
      <alignment horizontal="center" vertical="center"/>
    </xf>
    <xf numFmtId="14" fontId="0" fillId="0" borderId="41" xfId="0" applyNumberFormat="1" applyBorder="1" applyAlignment="1">
      <alignment horizontal="center" vertical="center"/>
    </xf>
    <xf numFmtId="14" fontId="0" fillId="0" borderId="42" xfId="0" applyNumberFormat="1" applyBorder="1" applyAlignment="1">
      <alignment horizontal="center" vertical="center"/>
    </xf>
    <xf numFmtId="0" fontId="0" fillId="0" borderId="7" xfId="0" applyBorder="1"/>
    <xf numFmtId="41" fontId="0" fillId="0" borderId="0" xfId="1" applyFont="1" applyFill="1"/>
    <xf numFmtId="169" fontId="4" fillId="0" borderId="0" xfId="0" applyNumberFormat="1" applyFont="1"/>
    <xf numFmtId="164" fontId="0" fillId="0" borderId="0" xfId="1" applyNumberFormat="1" applyFont="1" applyFill="1"/>
    <xf numFmtId="169" fontId="0" fillId="0" borderId="0" xfId="1" applyNumberFormat="1" applyFont="1" applyFill="1"/>
    <xf numFmtId="164" fontId="0" fillId="0" borderId="0" xfId="2" applyNumberFormat="1" applyFont="1" applyFill="1"/>
    <xf numFmtId="164" fontId="4" fillId="0" borderId="0" xfId="2" applyNumberFormat="1" applyFont="1" applyFill="1"/>
    <xf numFmtId="0" fontId="23" fillId="13" borderId="24" xfId="0" applyFont="1" applyFill="1" applyBorder="1" applyAlignment="1">
      <alignment horizontal="center" vertical="center"/>
    </xf>
    <xf numFmtId="0" fontId="23" fillId="13" borderId="2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 wrapText="1"/>
    </xf>
    <xf numFmtId="0" fontId="0" fillId="3" borderId="7" xfId="0" applyFill="1" applyBorder="1" applyAlignment="1">
      <alignment horizontal="center" vertical="center" wrapText="1"/>
    </xf>
    <xf numFmtId="0" fontId="0" fillId="3" borderId="5" xfId="0" applyFill="1" applyBorder="1" applyAlignment="1">
      <alignment horizontal="center" vertical="center" wrapText="1"/>
    </xf>
    <xf numFmtId="166" fontId="0" fillId="2" borderId="8" xfId="0" applyNumberFormat="1" applyFill="1" applyBorder="1" applyAlignment="1">
      <alignment horizontal="center" vertical="center"/>
    </xf>
    <xf numFmtId="166" fontId="0" fillId="2" borderId="7" xfId="0" applyNumberFormat="1" applyFill="1" applyBorder="1" applyAlignment="1">
      <alignment horizontal="center" vertical="center"/>
    </xf>
    <xf numFmtId="166" fontId="0" fillId="2" borderId="5" xfId="0" applyNumberFormat="1" applyFill="1" applyBorder="1" applyAlignment="1">
      <alignment horizontal="center" vertical="center"/>
    </xf>
  </cellXfs>
  <cellStyles count="13">
    <cellStyle name="Hipervínculo" xfId="8" builtinId="8"/>
    <cellStyle name="Millares [0]" xfId="1" builtinId="6"/>
    <cellStyle name="Millares [0] 2" xfId="7" xr:uid="{5FB9BD09-F48A-4747-9E69-F659A0909DD9}"/>
    <cellStyle name="Millares [0] 8" xfId="11" xr:uid="{34E13799-53FA-4D84-B73E-A20E36B741BE}"/>
    <cellStyle name="Normal" xfId="0" builtinId="0"/>
    <cellStyle name="Normal 10" xfId="12" xr:uid="{DD555D70-8957-4FCB-9D37-8982DA523C9F}"/>
    <cellStyle name="Normal 100" xfId="9" xr:uid="{FA041351-925D-476A-BAD8-6A6D0495DAC2}"/>
    <cellStyle name="Normal 2" xfId="6" xr:uid="{65BE5AB9-C718-48F2-B0F7-880C26FF191A}"/>
    <cellStyle name="Normal 2 2" xfId="10" xr:uid="{1DB6F5AC-3EE9-41E3-9521-F2EA4E21B608}"/>
    <cellStyle name="Normal 229" xfId="3" xr:uid="{D02F2326-A93A-48DF-AD8A-F391ECE74248}"/>
    <cellStyle name="Normal 248" xfId="4" xr:uid="{607281D6-40DB-4064-B458-188CE3F62E90}"/>
    <cellStyle name="Porcentaje" xfId="2" builtinId="5"/>
    <cellStyle name="Porcentaje 6" xfId="5" xr:uid="{96107239-F873-49AC-B718-E67A47A158ED}"/>
  </cellStyles>
  <dxfs count="1">
    <dxf>
      <font>
        <color rgb="FF9C0006"/>
      </font>
    </dxf>
  </dxfs>
  <tableStyles count="0" defaultTableStyle="TableStyleMedium2" defaultPivotStyle="PivotStyleLight16"/>
  <colors>
    <mruColors>
      <color rgb="FF70AD47"/>
      <color rgb="FF0070C0"/>
      <color rgb="FF405168"/>
      <color rgb="FF669E40"/>
      <color rgb="FFF2B800"/>
      <color rgb="FFDB5503"/>
      <color rgb="FF00A1DA"/>
      <color rgb="FFC6E082"/>
      <color rgb="FF548267"/>
      <color rgb="FFCC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3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2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theme" Target="theme/theme1.xml"/><Relationship Id="rId29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908299862362527E-2"/>
          <c:y val="0.11681768701614069"/>
          <c:w val="0.89357069915859755"/>
          <c:h val="0.6975896796981453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'Capacidad Instalada'!$C$3</c:f>
              <c:strCache>
                <c:ptCount val="1"/>
                <c:pt idx="0">
                  <c:v>Hídrico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CBDD1204-62B6-492A-9FC4-2183108DDF6D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A3E0-40F8-9403-C16630FBD7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05C35A4A-487B-41C2-8C2D-9E6159A2199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A3E0-40F8-9403-C16630FBD7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2BDBAF68-D4B7-447A-9CD1-BF997EA898F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A3E0-40F8-9403-C16630FBD7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535F0F7-1761-4850-98D5-0A184D1DBE6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A3E0-40F8-9403-C16630FBD7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A6B4979B-8180-468F-A510-284D65B94D7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A3E0-40F8-9403-C16630FBD7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881DEE5-C66F-4D88-84B3-B0BC505CAE6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A3E0-40F8-9403-C16630FBD7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0943D5A5-4DDC-4FFE-A4D1-3BA2CBB0F60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A3E0-40F8-9403-C16630FBD7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B9ABA022-42EC-4458-AEA1-59C5F56462E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A3E0-40F8-9403-C16630FBD7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3262F282-6736-42DA-A624-F711079892F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A3E0-40F8-9403-C16630FBD7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C1382F7D-2346-451D-B9C9-C2F9BF975F0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85A6-4CCB-A416-71F89A291F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BEE03DD-CC90-4B7F-90C9-4F1833097C8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4147-4876-8492-38466B470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'Capacidad Instalada'!$B$17:$B$27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'Capacidad Instalada'!$C$17:$C$27</c:f>
              <c:numCache>
                <c:formatCode>#,##0_ ;\-#,##0\ </c:formatCode>
                <c:ptCount val="11"/>
                <c:pt idx="0">
                  <c:v>5981.8540000000003</c:v>
                </c:pt>
                <c:pt idx="1">
                  <c:v>6379.7939999999999</c:v>
                </c:pt>
                <c:pt idx="2">
                  <c:v>6487.0359999999982</c:v>
                </c:pt>
                <c:pt idx="3">
                  <c:v>6630.1059999999998</c:v>
                </c:pt>
                <c:pt idx="4">
                  <c:v>6736.7199999999993</c:v>
                </c:pt>
                <c:pt idx="5">
                  <c:v>6754.4199999999992</c:v>
                </c:pt>
                <c:pt idx="6">
                  <c:v>6826.8959999999997</c:v>
                </c:pt>
                <c:pt idx="7">
                  <c:v>6814</c:v>
                </c:pt>
                <c:pt idx="8">
                  <c:v>7112.916000000002</c:v>
                </c:pt>
                <c:pt idx="9">
                  <c:v>7232.4</c:v>
                </c:pt>
                <c:pt idx="10">
                  <c:v>7514.2720999999992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'Capacidad Instalada'!$C$42:$C$52</c15:f>
                <c15:dlblRangeCache>
                  <c:ptCount val="11"/>
                  <c:pt idx="0">
                    <c:v>31,9%</c:v>
                  </c:pt>
                  <c:pt idx="1">
                    <c:v>33,1%</c:v>
                  </c:pt>
                  <c:pt idx="2">
                    <c:v>32,3%</c:v>
                  </c:pt>
                  <c:pt idx="3">
                    <c:v>29,8%</c:v>
                  </c:pt>
                  <c:pt idx="4">
                    <c:v>28,4%</c:v>
                  </c:pt>
                  <c:pt idx="5">
                    <c:v>27,4%</c:v>
                  </c:pt>
                  <c:pt idx="6">
                    <c:v>27,1%</c:v>
                  </c:pt>
                  <c:pt idx="7">
                    <c:v>25,9%</c:v>
                  </c:pt>
                  <c:pt idx="8">
                    <c:v>23,0%</c:v>
                  </c:pt>
                  <c:pt idx="9">
                    <c:v>21,9%</c:v>
                  </c:pt>
                  <c:pt idx="10">
                    <c:v>21,9%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73BF-4073-9F0F-A777AF7AAAC9}"/>
            </c:ext>
          </c:extLst>
        </c:ser>
        <c:ser>
          <c:idx val="2"/>
          <c:order val="1"/>
          <c:tx>
            <c:strRef>
              <c:f>'Capacidad Instalada'!$D$3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842209E1-71D7-4548-9200-4F5072FCA56A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4-A3E0-40F8-9403-C16630FBD7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98950BBC-2C05-4DB8-95F5-5C2E946C076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A3E0-40F8-9403-C16630FBD7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7E08534E-A995-4EB4-93BC-DD63952CBE9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A3E0-40F8-9403-C16630FBD7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C33C8266-509C-496E-B3B3-435420F5BE2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A3E0-40F8-9403-C16630FBD7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8E6FC29-33A9-4F35-B936-FCBDD97C662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A3E0-40F8-9403-C16630FBD7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E07FAA7F-D3C4-4320-AD4D-1930A484E6D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A3E0-40F8-9403-C16630FBD7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5AEB497-81FA-4221-B307-6C1708FBF2E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A3E0-40F8-9403-C16630FBD7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92AC9AC-578D-4EFE-8D3A-379973197CB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B-A3E0-40F8-9403-C16630FBD7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E65DD646-A67F-4B2F-BB56-C4DA5997002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A3E0-40F8-9403-C16630FBD7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5EE22D68-9E8E-408A-9255-04B4639BA61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E-85A6-4CCB-A416-71F89A291F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8C4464A-5179-4B5F-B736-F12FAA6090E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4147-4876-8492-38466B470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'Capacidad Instalada'!$B$17:$B$27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'Capacidad Instalada'!$D$17:$D$27</c:f>
              <c:numCache>
                <c:formatCode>#,##0_ ;\-#,##0\ </c:formatCode>
                <c:ptCount val="11"/>
                <c:pt idx="0">
                  <c:v>12471.064</c:v>
                </c:pt>
                <c:pt idx="1">
                  <c:v>11921.714</c:v>
                </c:pt>
                <c:pt idx="2">
                  <c:v>12149.520000000002</c:v>
                </c:pt>
                <c:pt idx="3">
                  <c:v>13185.543</c:v>
                </c:pt>
                <c:pt idx="4">
                  <c:v>13251.485999999999</c:v>
                </c:pt>
                <c:pt idx="5">
                  <c:v>13638.039000000001</c:v>
                </c:pt>
                <c:pt idx="6">
                  <c:v>13379.717479999999</c:v>
                </c:pt>
                <c:pt idx="7">
                  <c:v>13349</c:v>
                </c:pt>
                <c:pt idx="8">
                  <c:v>14046.88848</c:v>
                </c:pt>
                <c:pt idx="9">
                  <c:v>13773</c:v>
                </c:pt>
                <c:pt idx="10">
                  <c:v>12825.877929999991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'Capacidad Instalada'!$D$42:$D$52</c15:f>
                <c15:dlblRangeCache>
                  <c:ptCount val="11"/>
                  <c:pt idx="0">
                    <c:v>66,5%</c:v>
                  </c:pt>
                  <c:pt idx="1">
                    <c:v>61,9%</c:v>
                  </c:pt>
                  <c:pt idx="2">
                    <c:v>60,5%</c:v>
                  </c:pt>
                  <c:pt idx="3">
                    <c:v>59,3%</c:v>
                  </c:pt>
                  <c:pt idx="4">
                    <c:v>55,8%</c:v>
                  </c:pt>
                  <c:pt idx="5">
                    <c:v>55,4%</c:v>
                  </c:pt>
                  <c:pt idx="6">
                    <c:v>53,1%</c:v>
                  </c:pt>
                  <c:pt idx="7">
                    <c:v>50,7%</c:v>
                  </c:pt>
                  <c:pt idx="8">
                    <c:v>45,5%</c:v>
                  </c:pt>
                  <c:pt idx="9">
                    <c:v>41,7%</c:v>
                  </c:pt>
                  <c:pt idx="10">
                    <c:v>37,4%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73BF-4073-9F0F-A777AF7AAAC9}"/>
            </c:ext>
          </c:extLst>
        </c:ser>
        <c:ser>
          <c:idx val="3"/>
          <c:order val="2"/>
          <c:tx>
            <c:strRef>
              <c:f>'Capacidad Instalada'!$E$3</c:f>
              <c:strCache>
                <c:ptCount val="1"/>
                <c:pt idx="0">
                  <c:v>Eólico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3E0-40F8-9403-C16630FBD7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3E0-40F8-9403-C16630FBD7B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3E0-40F8-9403-C16630FBD7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18F9664-2DDA-4EF9-9DFE-53E8E2E3170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A3E0-40F8-9403-C16630FBD7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7AEA2648-5C49-457F-928F-2034E8E884B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A3E0-40F8-9403-C16630FBD7BC}"/>
                </c:ext>
              </c:extLst>
            </c:dLbl>
            <c:dLbl>
              <c:idx val="5"/>
              <c:layout>
                <c:manualLayout>
                  <c:x val="-1.6259977603841936E-16"/>
                  <c:y val="-3.9956260410886875E-3"/>
                </c:manualLayout>
              </c:layout>
              <c:tx>
                <c:rich>
                  <a:bodyPr/>
                  <a:lstStyle/>
                  <a:p>
                    <a:fld id="{950ACA38-589B-484D-BA99-06475DC23C40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7-A3E0-40F8-9403-C16630FBD7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AFD61989-CD04-47BD-B0BF-B760326C5B9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A3E0-40F8-9403-C16630FBD7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D4B2067-6D66-4F12-843A-41F0A62EA87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A3E0-40F8-9403-C16630FBD7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8736C18-EE94-41E2-927D-5AE1A34C401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A3E0-40F8-9403-C16630FBD7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D8185EA-65C1-45A1-8DA9-B164029DF88B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5A6-4CCB-A416-71F89A291F09}"/>
                </c:ext>
              </c:extLst>
            </c:dLbl>
            <c:dLbl>
              <c:idx val="10"/>
              <c:layout>
                <c:manualLayout>
                  <c:x val="0"/>
                  <c:y val="-1.4972331344103838E-3"/>
                </c:manualLayout>
              </c:layout>
              <c:tx>
                <c:rich>
                  <a:bodyPr/>
                  <a:lstStyle/>
                  <a:p>
                    <a:fld id="{7B2D26E1-F818-4944-B68E-3219AA35411A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E-85A6-4CCB-A416-71F89A291F09}"/>
                </c:ext>
              </c:extLst>
            </c:dLbl>
            <c:dLbl>
              <c:idx val="11"/>
              <c:layout>
                <c:manualLayout>
                  <c:x val="-4.0649944009604839E-17"/>
                  <c:y val="2.8197372728033961E-2"/>
                </c:manualLayout>
              </c:layout>
              <c:tx>
                <c:rich>
                  <a:bodyPr/>
                  <a:lstStyle/>
                  <a:p>
                    <a:fld id="{05D0E003-EF59-479F-9D3A-C8DFCC98767F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D-85A6-4CCB-A416-71F89A291F09}"/>
                </c:ext>
              </c:extLst>
            </c:dLbl>
            <c:dLbl>
              <c:idx val="12"/>
              <c:layout>
                <c:manualLayout>
                  <c:x val="0"/>
                  <c:y val="4.0281961040048518E-2"/>
                </c:manualLayout>
              </c:layout>
              <c:tx>
                <c:rich>
                  <a:bodyPr/>
                  <a:lstStyle/>
                  <a:p>
                    <a:fld id="{D46086CF-BB92-4652-B737-F515348CC3A9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0-85A6-4CCB-A416-71F89A291F09}"/>
                </c:ext>
              </c:extLst>
            </c:dLbl>
            <c:dLbl>
              <c:idx val="13"/>
              <c:layout>
                <c:manualLayout>
                  <c:x val="0"/>
                  <c:y val="3.2225568832038816E-2"/>
                </c:manualLayout>
              </c:layout>
              <c:tx>
                <c:rich>
                  <a:bodyPr/>
                  <a:lstStyle/>
                  <a:p>
                    <a:fld id="{B3EDA977-BFFA-4E7D-A08E-3854D02E5078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9-85A6-4CCB-A416-71F89A291F09}"/>
                </c:ext>
              </c:extLst>
            </c:dLbl>
            <c:dLbl>
              <c:idx val="14"/>
              <c:layout>
                <c:manualLayout>
                  <c:x val="-8.1299888019209678E-17"/>
                  <c:y val="4.833835324805822E-2"/>
                </c:manualLayout>
              </c:layout>
              <c:tx>
                <c:rich>
                  <a:bodyPr/>
                  <a:lstStyle/>
                  <a:p>
                    <a:fld id="{2D2B9342-CDF5-4330-8E28-2B2CFB28CA84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B-85A6-4CCB-A416-71F89A291F09}"/>
                </c:ext>
              </c:extLst>
            </c:dLbl>
            <c:dLbl>
              <c:idx val="15"/>
              <c:layout>
                <c:manualLayout>
                  <c:x val="0"/>
                  <c:y val="4.0281961040048518E-2"/>
                </c:manualLayout>
              </c:layout>
              <c:tx>
                <c:rich>
                  <a:bodyPr/>
                  <a:lstStyle/>
                  <a:p>
                    <a:fld id="{9A46177F-E646-43A9-8A1B-C7EA721D08F4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C-85A6-4CCB-A416-71F89A291F0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numRef>
              <c:f>'Capacidad Instalada'!$B$17:$B$27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'Capacidad Instalada'!$E$17:$E$27</c:f>
              <c:numCache>
                <c:formatCode>#,##0_ ;\-#,##0\ </c:formatCode>
                <c:ptCount val="11"/>
                <c:pt idx="0">
                  <c:v>293</c:v>
                </c:pt>
                <c:pt idx="1">
                  <c:v>735.33999999999992</c:v>
                </c:pt>
                <c:pt idx="2">
                  <c:v>909.86</c:v>
                </c:pt>
                <c:pt idx="3">
                  <c:v>1142.26</c:v>
                </c:pt>
                <c:pt idx="4">
                  <c:v>1419.66</c:v>
                </c:pt>
                <c:pt idx="5">
                  <c:v>1741.21</c:v>
                </c:pt>
                <c:pt idx="6">
                  <c:v>2161.84</c:v>
                </c:pt>
                <c:pt idx="7">
                  <c:v>2527</c:v>
                </c:pt>
                <c:pt idx="8">
                  <c:v>3536.4020000000005</c:v>
                </c:pt>
                <c:pt idx="9">
                  <c:v>4331.8</c:v>
                </c:pt>
                <c:pt idx="10">
                  <c:v>4710.0290000000014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'Capacidad Instalada'!$E$42:$E$52</c15:f>
                <c15:dlblRangeCache>
                  <c:ptCount val="11"/>
                  <c:pt idx="0">
                    <c:v>1,6%</c:v>
                  </c:pt>
                  <c:pt idx="1">
                    <c:v>3,8%</c:v>
                  </c:pt>
                  <c:pt idx="2">
                    <c:v>4,5%</c:v>
                  </c:pt>
                  <c:pt idx="3">
                    <c:v>5,1%</c:v>
                  </c:pt>
                  <c:pt idx="4">
                    <c:v>6,0%</c:v>
                  </c:pt>
                  <c:pt idx="5">
                    <c:v>7,1%</c:v>
                  </c:pt>
                  <c:pt idx="6">
                    <c:v>8,6%</c:v>
                  </c:pt>
                  <c:pt idx="7">
                    <c:v>9,6%</c:v>
                  </c:pt>
                  <c:pt idx="8">
                    <c:v>11,5%</c:v>
                  </c:pt>
                  <c:pt idx="9">
                    <c:v>13,1%</c:v>
                  </c:pt>
                  <c:pt idx="10">
                    <c:v>13,7%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3-73BF-4073-9F0F-A777AF7AAAC9}"/>
            </c:ext>
          </c:extLst>
        </c:ser>
        <c:ser>
          <c:idx val="4"/>
          <c:order val="3"/>
          <c:tx>
            <c:strRef>
              <c:f>'Capacidad Instalada'!$F$3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5C430219-0E6F-451E-97CB-D9E9A94ED448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F-A3E0-40F8-9403-C16630FBD7BC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A3E0-40F8-9403-C16630FBD7BC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A3E0-40F8-9403-C16630FBD7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5A507639-B29B-4CD2-AD23-7ADA2EF6D77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1-A3E0-40F8-9403-C16630FBD7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3390A27-53E9-4E3C-BEF8-FCEB6F14A05B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0-A3E0-40F8-9403-C16630FBD7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20F925E-BD32-4556-9B83-A4F231B9FC7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A3E0-40F8-9403-C16630FBD7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BF66EB1-0377-44B8-8307-2FC93FA0692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A3E0-40F8-9403-C16630FBD7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A877416B-2A2F-48D2-AD4C-0972F6A5CC6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A3E0-40F8-9403-C16630FBD7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F788F1E-D32F-4142-90D4-C7E92990150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A3E0-40F8-9403-C16630FBD7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E8BF342-2B50-4676-AD6C-A265102337E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4D-85A6-4CCB-A416-71F89A291F0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6D71E4BA-2975-420D-8F7E-AE16713E88E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2-4147-4876-8492-38466B470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'Capacidad Instalada'!$B$17:$B$27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'Capacidad Instalada'!$F$17:$F$27</c:f>
              <c:numCache>
                <c:formatCode>#,##0_ ;\-#,##0\ </c:formatCode>
                <c:ptCount val="11"/>
                <c:pt idx="0">
                  <c:v>8.4700000000000006</c:v>
                </c:pt>
                <c:pt idx="1">
                  <c:v>222.14400000000001</c:v>
                </c:pt>
                <c:pt idx="2">
                  <c:v>548.02299999999991</c:v>
                </c:pt>
                <c:pt idx="3">
                  <c:v>1287.8380000000002</c:v>
                </c:pt>
                <c:pt idx="4">
                  <c:v>2265.7690000000002</c:v>
                </c:pt>
                <c:pt idx="5">
                  <c:v>2432.6499999999996</c:v>
                </c:pt>
                <c:pt idx="6">
                  <c:v>2798.694</c:v>
                </c:pt>
                <c:pt idx="7">
                  <c:v>3575</c:v>
                </c:pt>
                <c:pt idx="8">
                  <c:v>6087.9139999999998</c:v>
                </c:pt>
                <c:pt idx="9">
                  <c:v>7604.2</c:v>
                </c:pt>
                <c:pt idx="10">
                  <c:v>9061.3118100000065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'Capacidad Instalada'!$F$40:$F$52</c15:f>
                <c15:dlblRangeCache>
                  <c:ptCount val="13"/>
                  <c:pt idx="1">
                    <c:v>0,0%</c:v>
                  </c:pt>
                  <c:pt idx="2">
                    <c:v>0,0%</c:v>
                  </c:pt>
                  <c:pt idx="3">
                    <c:v>1,2%</c:v>
                  </c:pt>
                  <c:pt idx="4">
                    <c:v>2,7%</c:v>
                  </c:pt>
                  <c:pt idx="5">
                    <c:v>5,8%</c:v>
                  </c:pt>
                  <c:pt idx="6">
                    <c:v>9,5%</c:v>
                  </c:pt>
                  <c:pt idx="7">
                    <c:v>9,9%</c:v>
                  </c:pt>
                  <c:pt idx="8">
                    <c:v>11,1%</c:v>
                  </c:pt>
                  <c:pt idx="9">
                    <c:v>13,6%</c:v>
                  </c:pt>
                  <c:pt idx="10">
                    <c:v>19,7%</c:v>
                  </c:pt>
                  <c:pt idx="11">
                    <c:v>23,0%</c:v>
                  </c:pt>
                  <c:pt idx="12">
                    <c:v>26,4%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4-73BF-4073-9F0F-A777AF7AAAC9}"/>
            </c:ext>
          </c:extLst>
        </c:ser>
        <c:ser>
          <c:idx val="0"/>
          <c:order val="4"/>
          <c:tx>
            <c:strRef>
              <c:f>'Capacidad Instalada'!$G$3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numRef>
              <c:f>'Capacidad Instalada'!$B$17:$B$27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'Capacidad Instalada'!$G$18:$G$27</c:f>
              <c:numCache>
                <c:formatCode>#,##0_ ;\-#,##0\ 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9">
                  <c:v>114.4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E6C-45B1-9BBE-B80598111D96}"/>
            </c:ext>
          </c:extLst>
        </c:ser>
        <c:ser>
          <c:idx val="5"/>
          <c:order val="5"/>
          <c:tx>
            <c:strRef>
              <c:f>'Capacidad Instalada'!$H$3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6FD6E24-1E64-4E83-8E89-69CACC422A41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24-A3E0-40F8-9403-C16630FBD7BC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77A95E1-7D76-448B-B8F4-975B1051D17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A3E0-40F8-9403-C16630FBD7BC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1969CABB-F5CC-49F3-BD69-FDEA5E9200F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A3E0-40F8-9403-C16630FBD7BC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9C773A91-D47E-45B3-AA8C-F5DC5200A8B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7-A3E0-40F8-9403-C16630FBD7BC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C77F2F73-296F-4ACC-AEA5-316C2F43DCA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8-A3E0-40F8-9403-C16630FBD7BC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4B902E53-46C1-4353-8F5E-660C247FB77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9-A3E0-40F8-9403-C16630FBD7BC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B3056AE2-609A-4A91-9851-B2AF02DF30B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A-A3E0-40F8-9403-C16630FBD7BC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351D94FE-3F66-4B3D-BBB3-AB4F45B29E9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B-A3E0-40F8-9403-C16630FBD7BC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1A3A7BA8-AE5A-42A3-A973-CBD782D44CB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C-A3E0-40F8-9403-C16630FBD7BC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EEEF680-7235-4E41-B307-F794907A2AD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73BF-4073-9F0F-A777AF7AAAC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0D68100-2EF8-414C-8CFB-D0709512E2D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3-4147-4876-8492-38466B47024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'Capacidad Instalada'!$B$17:$B$27</c:f>
              <c:numCache>
                <c:formatCode>General</c:formatCode>
                <c:ptCount val="11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  <c:pt idx="5">
                  <c:v>2018</c:v>
                </c:pt>
                <c:pt idx="6">
                  <c:v>2019</c:v>
                </c:pt>
                <c:pt idx="7">
                  <c:v>2020</c:v>
                </c:pt>
                <c:pt idx="8">
                  <c:v>2021</c:v>
                </c:pt>
                <c:pt idx="9">
                  <c:v>2022</c:v>
                </c:pt>
                <c:pt idx="10">
                  <c:v>2023</c:v>
                </c:pt>
              </c:numCache>
            </c:numRef>
          </c:cat>
          <c:val>
            <c:numRef>
              <c:f>'Capacidad Instalada'!$H$17:$H$27</c:f>
              <c:numCache>
                <c:formatCode>#,##0_ ;\-#,##0\ 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55</c:v>
                </c:pt>
                <c:pt idx="5">
                  <c:v>44.91</c:v>
                </c:pt>
                <c:pt idx="6">
                  <c:v>44.91</c:v>
                </c:pt>
                <c:pt idx="7">
                  <c:v>45</c:v>
                </c:pt>
                <c:pt idx="8">
                  <c:v>77.91</c:v>
                </c:pt>
                <c:pt idx="9">
                  <c:v>94.8</c:v>
                </c:pt>
                <c:pt idx="10">
                  <c:v>94.84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'Capacidad Instalada'!$I$17:$I$27</c15:f>
                <c15:dlblRangeCache>
                  <c:ptCount val="11"/>
                  <c:pt idx="0">
                    <c:v> 18.754 </c:v>
                  </c:pt>
                  <c:pt idx="1">
                    <c:v> 19.259 </c:v>
                  </c:pt>
                  <c:pt idx="2">
                    <c:v> 20.094 </c:v>
                  </c:pt>
                  <c:pt idx="3">
                    <c:v> 22.246 </c:v>
                  </c:pt>
                  <c:pt idx="4">
                    <c:v> 23.729 </c:v>
                  </c:pt>
                  <c:pt idx="5">
                    <c:v> 24.611 </c:v>
                  </c:pt>
                  <c:pt idx="6">
                    <c:v> 25.212 </c:v>
                  </c:pt>
                  <c:pt idx="7">
                    <c:v> 26.310 </c:v>
                  </c:pt>
                  <c:pt idx="8">
                    <c:v> 30.862 </c:v>
                  </c:pt>
                  <c:pt idx="9">
                    <c:v> 33.036 </c:v>
                  </c:pt>
                  <c:pt idx="10">
                    <c:v> 34.321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5-73BF-4073-9F0F-A777AF7AAAC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0"/>
        <c:overlap val="100"/>
        <c:axId val="1727723327"/>
        <c:axId val="1656310815"/>
      </c:barChart>
      <c:catAx>
        <c:axId val="1727723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656310815"/>
        <c:crosses val="autoZero"/>
        <c:auto val="1"/>
        <c:lblAlgn val="ctr"/>
        <c:lblOffset val="100"/>
        <c:noMultiLvlLbl val="0"/>
      </c:catAx>
      <c:valAx>
        <c:axId val="1656310815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[MW]</a:t>
                </a:r>
              </a:p>
            </c:rich>
          </c:tx>
          <c:layout>
            <c:manualLayout>
              <c:xMode val="edge"/>
              <c:yMode val="edge"/>
              <c:x val="0"/>
              <c:y val="3.971103560798483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27723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446078431372551E-2"/>
          <c:y val="7.6228480708283086E-2"/>
          <c:w val="0.91862745098039211"/>
          <c:h val="0.669346720214190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'Gx Real'!$L$18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Real'!$J$19:$K$30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Real'!$L$19:$L$30</c:f>
              <c:numCache>
                <c:formatCode>0%</c:formatCode>
                <c:ptCount val="12"/>
                <c:pt idx="0">
                  <c:v>0.22579410579902251</c:v>
                </c:pt>
                <c:pt idx="1">
                  <c:v>0.21309895154041289</c:v>
                </c:pt>
                <c:pt idx="2">
                  <c:v>0.17296357124701475</c:v>
                </c:pt>
                <c:pt idx="3">
                  <c:v>0.13865477977099389</c:v>
                </c:pt>
                <c:pt idx="4">
                  <c:v>0.1527059336037252</c:v>
                </c:pt>
                <c:pt idx="5">
                  <c:v>0.23322090336267895</c:v>
                </c:pt>
                <c:pt idx="6">
                  <c:v>0.3703735065375891</c:v>
                </c:pt>
                <c:pt idx="7">
                  <c:v>0.3741854091384656</c:v>
                </c:pt>
                <c:pt idx="8">
                  <c:v>0.3952188727139338</c:v>
                </c:pt>
                <c:pt idx="9">
                  <c:v>0.37200935166393656</c:v>
                </c:pt>
                <c:pt idx="10">
                  <c:v>0.40482936551472171</c:v>
                </c:pt>
                <c:pt idx="11">
                  <c:v>0.37718435609461121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08-4135-AC88-7EA9253DB7B9}"/>
            </c:ext>
          </c:extLst>
        </c:ser>
        <c:ser>
          <c:idx val="4"/>
          <c:order val="1"/>
          <c:tx>
            <c:strRef>
              <c:f>'Gx Real'!$M$18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Real'!$J$19:$K$30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Real'!$M$19:$M$30</c:f>
              <c:numCache>
                <c:formatCode>0%</c:formatCode>
                <c:ptCount val="12"/>
                <c:pt idx="0">
                  <c:v>0.41550879661004347</c:v>
                </c:pt>
                <c:pt idx="1">
                  <c:v>0.44441052792109315</c:v>
                </c:pt>
                <c:pt idx="2">
                  <c:v>0.51708224752795129</c:v>
                </c:pt>
                <c:pt idx="3">
                  <c:v>0.56832237239407257</c:v>
                </c:pt>
                <c:pt idx="4">
                  <c:v>0.55873055323559295</c:v>
                </c:pt>
                <c:pt idx="5">
                  <c:v>0.4810679666971886</c:v>
                </c:pt>
                <c:pt idx="6">
                  <c:v>0.37045598033583488</c:v>
                </c:pt>
                <c:pt idx="7">
                  <c:v>0.35390815897011102</c:v>
                </c:pt>
                <c:pt idx="8">
                  <c:v>0.3010304393942263</c:v>
                </c:pt>
                <c:pt idx="9">
                  <c:v>0.26873434816445901</c:v>
                </c:pt>
                <c:pt idx="10">
                  <c:v>0.2387207890588601</c:v>
                </c:pt>
                <c:pt idx="11">
                  <c:v>0.25758404177334865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08-4135-AC88-7EA9253DB7B9}"/>
            </c:ext>
          </c:extLst>
        </c:ser>
        <c:ser>
          <c:idx val="1"/>
          <c:order val="2"/>
          <c:tx>
            <c:strRef>
              <c:f>'Gx Real'!$N$18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Real'!$J$19:$K$30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Real'!$N$19:$N$30</c:f>
              <c:numCache>
                <c:formatCode>0%</c:formatCode>
                <c:ptCount val="12"/>
                <c:pt idx="0">
                  <c:v>0.11782494377323566</c:v>
                </c:pt>
                <c:pt idx="1">
                  <c:v>0.11331266502264838</c:v>
                </c:pt>
                <c:pt idx="2">
                  <c:v>0.10055234354396227</c:v>
                </c:pt>
                <c:pt idx="3">
                  <c:v>9.9618738764346598E-2</c:v>
                </c:pt>
                <c:pt idx="4">
                  <c:v>0.12185167516966552</c:v>
                </c:pt>
                <c:pt idx="5">
                  <c:v>0.1370010529874712</c:v>
                </c:pt>
                <c:pt idx="6">
                  <c:v>0.10329937489548305</c:v>
                </c:pt>
                <c:pt idx="7">
                  <c:v>0.10964782846916241</c:v>
                </c:pt>
                <c:pt idx="8">
                  <c:v>0.13371413779792879</c:v>
                </c:pt>
                <c:pt idx="9">
                  <c:v>0.13997995049427009</c:v>
                </c:pt>
                <c:pt idx="10">
                  <c:v>0.12733032040112183</c:v>
                </c:pt>
                <c:pt idx="11">
                  <c:v>0.11857176903801864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08-4135-AC88-7EA9253DB7B9}"/>
            </c:ext>
          </c:extLst>
        </c:ser>
        <c:ser>
          <c:idx val="2"/>
          <c:order val="3"/>
          <c:tx>
            <c:strRef>
              <c:f>'Gx Real'!$O$18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Real'!$J$19:$K$30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Real'!$O$19:$O$30</c:f>
              <c:numCache>
                <c:formatCode>0%</c:formatCode>
                <c:ptCount val="12"/>
                <c:pt idx="0">
                  <c:v>0.23600674549647357</c:v>
                </c:pt>
                <c:pt idx="1">
                  <c:v>0.22460305994129365</c:v>
                </c:pt>
                <c:pt idx="2">
                  <c:v>0.20467270726400896</c:v>
                </c:pt>
                <c:pt idx="3">
                  <c:v>0.18855041283786797</c:v>
                </c:pt>
                <c:pt idx="4">
                  <c:v>0.16187219539451247</c:v>
                </c:pt>
                <c:pt idx="5">
                  <c:v>0.14329312224826207</c:v>
                </c:pt>
                <c:pt idx="6">
                  <c:v>0.14959654069001474</c:v>
                </c:pt>
                <c:pt idx="7">
                  <c:v>0.15755661831990925</c:v>
                </c:pt>
                <c:pt idx="8">
                  <c:v>0.16480641985500882</c:v>
                </c:pt>
                <c:pt idx="9">
                  <c:v>0.21378476905088029</c:v>
                </c:pt>
                <c:pt idx="10">
                  <c:v>0.22296010756029294</c:v>
                </c:pt>
                <c:pt idx="11">
                  <c:v>0.24100922268592923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508-4135-AC88-7EA9253DB7B9}"/>
            </c:ext>
          </c:extLst>
        </c:ser>
        <c:ser>
          <c:idx val="6"/>
          <c:order val="4"/>
          <c:tx>
            <c:strRef>
              <c:f>'Gx Real'!$P$18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'Gx Real'!$J$19:$K$30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Real'!$P$19:$P$30</c:f>
              <c:numCache>
                <c:formatCode>0%</c:formatCode>
                <c:ptCount val="12"/>
              </c:numCache>
            </c:numRef>
          </c:val>
          <c:extLst>
            <c:ext xmlns:c16="http://schemas.microsoft.com/office/drawing/2014/chart" uri="{C3380CC4-5D6E-409C-BE32-E72D297353CC}">
              <c16:uniqueId val="{00000000-15B3-4FD8-A971-F553E5D388C2}"/>
            </c:ext>
          </c:extLst>
        </c:ser>
        <c:ser>
          <c:idx val="3"/>
          <c:order val="5"/>
          <c:tx>
            <c:strRef>
              <c:f>'Gx Real'!$Q$18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A37741F8-FC52-45B3-A7B2-9856DF609C5F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8508-4135-AC88-7EA9253DB7B9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E18935A-B29E-4D83-B7E3-BE763ED8349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8508-4135-AC88-7EA9253DB7B9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5F6A5B6B-0E57-4D8B-91ED-FF5D3FE352B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8508-4135-AC88-7EA9253DB7B9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4C723307-CF2C-45F1-A96D-55D12570753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8508-4135-AC88-7EA9253DB7B9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08D86CBD-777D-4A7F-B231-F136A76FCBF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8508-4135-AC88-7EA9253DB7B9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2017C3FA-C73E-421D-A937-99DA07FA639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8508-4135-AC88-7EA9253DB7B9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412B49A8-6FDE-4D08-90B1-4DAD947F340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8508-4135-AC88-7EA9253DB7B9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E582DEC2-DF4F-42A7-873E-A37D892F2C6B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8508-4135-AC88-7EA9253DB7B9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9A700B7A-23D2-4577-84D7-4E467E0EA69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8508-4135-AC88-7EA9253DB7B9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3200A49-8679-4186-88F9-A52BF251F2D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8508-4135-AC88-7EA9253DB7B9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F5C30E01-3436-4B43-8911-C23680DD97B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8508-4135-AC88-7EA9253DB7B9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D049B0B5-795D-4689-AB5F-BA997DDED6E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8508-4135-AC88-7EA9253DB7B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Real'!$J$19:$K$30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Real'!$Q$19:$Q$30</c:f>
              <c:numCache>
                <c:formatCode>0%</c:formatCode>
                <c:ptCount val="12"/>
                <c:pt idx="0">
                  <c:v>4.8654083212247594E-3</c:v>
                </c:pt>
                <c:pt idx="1">
                  <c:v>4.5747955745518987E-3</c:v>
                </c:pt>
                <c:pt idx="2">
                  <c:v>4.7291304170627747E-3</c:v>
                </c:pt>
                <c:pt idx="3">
                  <c:v>4.853696232719024E-3</c:v>
                </c:pt>
                <c:pt idx="4">
                  <c:v>4.8396425965038523E-3</c:v>
                </c:pt>
                <c:pt idx="5">
                  <c:v>5.4169547043990849E-3</c:v>
                </c:pt>
                <c:pt idx="6">
                  <c:v>6.2745975410782376E-3</c:v>
                </c:pt>
                <c:pt idx="7">
                  <c:v>4.7019851023517084E-3</c:v>
                </c:pt>
                <c:pt idx="8">
                  <c:v>5.2301302389021771E-3</c:v>
                </c:pt>
                <c:pt idx="9">
                  <c:v>5.4915806264542177E-3</c:v>
                </c:pt>
                <c:pt idx="10">
                  <c:v>6.1594174650034155E-3</c:v>
                </c:pt>
                <c:pt idx="11">
                  <c:v>5.6506104080923224E-3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'Gx Real'!$I$19:$I$30</c15:f>
                <c15:dlblRangeCache>
                  <c:ptCount val="12"/>
                  <c:pt idx="0">
                    <c:v> 7.076 </c:v>
                  </c:pt>
                  <c:pt idx="1">
                    <c:v> 6.522 </c:v>
                  </c:pt>
                  <c:pt idx="2">
                    <c:v> 7.255 </c:v>
                  </c:pt>
                  <c:pt idx="3">
                    <c:v> 6.661 </c:v>
                  </c:pt>
                  <c:pt idx="4">
                    <c:v> 7.045 </c:v>
                  </c:pt>
                  <c:pt idx="5">
                    <c:v> 7.049 </c:v>
                  </c:pt>
                  <c:pt idx="6">
                    <c:v> 7.172 </c:v>
                  </c:pt>
                  <c:pt idx="7">
                    <c:v> 7.114 </c:v>
                  </c:pt>
                  <c:pt idx="8">
                    <c:v> 6.836 </c:v>
                  </c:pt>
                  <c:pt idx="9">
                    <c:v> 6.895 </c:v>
                  </c:pt>
                  <c:pt idx="10">
                    <c:v> 6.803 </c:v>
                  </c:pt>
                  <c:pt idx="11">
                    <c:v> 7.209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0-8508-4135-AC88-7EA9253D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15742351"/>
        <c:axId val="710677839"/>
      </c:barChart>
      <c:lineChart>
        <c:grouping val="standard"/>
        <c:varyColors val="0"/>
        <c:ser>
          <c:idx val="5"/>
          <c:order val="6"/>
          <c:tx>
            <c:strRef>
              <c:f>'Gx Real'!$R$18</c:f>
              <c:strCache>
                <c:ptCount val="1"/>
                <c:pt idx="0">
                  <c:v>Variación c/r 2022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numFmt formatCode="#,##0.0%\ ;[Red]#,##\(0.0%\);0%;" sourceLinked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7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Real'!$J$19:$K$30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Real'!$R$19:$R$30</c:f>
              <c:numCache>
                <c:formatCode>0.0%</c:formatCode>
                <c:ptCount val="12"/>
                <c:pt idx="0">
                  <c:v>4.4925239703094588E-2</c:v>
                </c:pt>
                <c:pt idx="1">
                  <c:v>5.6336393841052601E-2</c:v>
                </c:pt>
                <c:pt idx="2">
                  <c:v>4.0140106994620783E-2</c:v>
                </c:pt>
                <c:pt idx="3">
                  <c:v>2.0942240911999921E-2</c:v>
                </c:pt>
                <c:pt idx="4">
                  <c:v>2.4343292140559969E-2</c:v>
                </c:pt>
                <c:pt idx="5">
                  <c:v>3.9234877175022831E-2</c:v>
                </c:pt>
                <c:pt idx="6">
                  <c:v>4.2318833409267231E-3</c:v>
                </c:pt>
                <c:pt idx="7">
                  <c:v>7.5084443447197557E-3</c:v>
                </c:pt>
                <c:pt idx="8">
                  <c:v>4.4862839472583849E-2</c:v>
                </c:pt>
                <c:pt idx="9">
                  <c:v>1.3405549652222737E-2</c:v>
                </c:pt>
                <c:pt idx="10">
                  <c:v>1.3119664873326942E-2</c:v>
                </c:pt>
                <c:pt idx="11">
                  <c:v>1.2200155712452254E-2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8508-4135-AC88-7EA9253DB7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02894767"/>
        <c:axId val="1396198303"/>
      </c:lineChart>
      <c:catAx>
        <c:axId val="615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0677839"/>
        <c:crosses val="autoZero"/>
        <c:auto val="1"/>
        <c:lblAlgn val="ctr"/>
        <c:lblOffset val="100"/>
        <c:noMultiLvlLbl val="0"/>
      </c:catAx>
      <c:valAx>
        <c:axId val="710677839"/>
        <c:scaling>
          <c:orientation val="minMax"/>
          <c:max val="1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5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5742351"/>
        <c:crosses val="autoZero"/>
        <c:crossBetween val="between"/>
      </c:valAx>
      <c:valAx>
        <c:axId val="1396198303"/>
        <c:scaling>
          <c:orientation val="minMax"/>
          <c:max val="0.15000000000000002"/>
          <c:min val="-5.000000000000001E-2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502894767"/>
        <c:crosses val="max"/>
        <c:crossBetween val="between"/>
      </c:valAx>
      <c:catAx>
        <c:axId val="1502894767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9619830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"/>
          <c:y val="0.83742369477911649"/>
          <c:w val="0.99843355119825705"/>
          <c:h val="0.1370742971887550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0889037806444408E-2"/>
          <c:y val="0.10047085023462976"/>
          <c:w val="0.87714022449321516"/>
          <c:h val="0.5375919828203292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'Gx x Region'!$C$2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cat>
            <c:strRef>
              <c:f>'Gx x Region'!$B$3:$B$16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Region'!$C$3:$C$16</c:f>
              <c:numCache>
                <c:formatCode>_(* #,##0_);_(* \(#,##0\);_(* "-"_);_(@_)</c:formatCode>
                <c:ptCount val="14"/>
                <c:pt idx="0">
                  <c:v>47.422319257561938</c:v>
                </c:pt>
                <c:pt idx="1">
                  <c:v>20.444216031171287</c:v>
                </c:pt>
                <c:pt idx="2">
                  <c:v>0</c:v>
                </c:pt>
                <c:pt idx="3">
                  <c:v>7.6172830000000005</c:v>
                </c:pt>
                <c:pt idx="4">
                  <c:v>22.537252855121796</c:v>
                </c:pt>
                <c:pt idx="5">
                  <c:v>584.96600536182063</c:v>
                </c:pt>
                <c:pt idx="6">
                  <c:v>991.0988672214321</c:v>
                </c:pt>
                <c:pt idx="7">
                  <c:v>2525.5899422095999</c:v>
                </c:pt>
                <c:pt idx="8">
                  <c:v>7411.7271967288325</c:v>
                </c:pt>
                <c:pt idx="9">
                  <c:v>52.156887999999981</c:v>
                </c:pt>
                <c:pt idx="10">
                  <c:v>10708.078208004781</c:v>
                </c:pt>
                <c:pt idx="11">
                  <c:v>351.16662377747059</c:v>
                </c:pt>
                <c:pt idx="12">
                  <c:v>808.16865387219923</c:v>
                </c:pt>
                <c:pt idx="13">
                  <c:v>1474.8176333944352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CAB-4952-B6F3-CA1E0B7D5BD3}"/>
            </c:ext>
          </c:extLst>
        </c:ser>
        <c:ser>
          <c:idx val="4"/>
          <c:order val="1"/>
          <c:tx>
            <c:strRef>
              <c:f>'Gx x Region'!$D$2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cat>
            <c:strRef>
              <c:f>'Gx x Region'!$B$3:$B$16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Region'!$D$3:$D$16</c:f>
              <c:numCache>
                <c:formatCode>_(* #,##0_);_(* \(#,##0\);_(* "-"_);_(@_)</c:formatCode>
                <c:ptCount val="14"/>
                <c:pt idx="0">
                  <c:v>0.83669999999999989</c:v>
                </c:pt>
                <c:pt idx="1">
                  <c:v>2.7600331336147002</c:v>
                </c:pt>
                <c:pt idx="2">
                  <c:v>14105.762419647954</c:v>
                </c:pt>
                <c:pt idx="3">
                  <c:v>2894.2736723094145</c:v>
                </c:pt>
                <c:pt idx="4">
                  <c:v>15.886437180372104</c:v>
                </c:pt>
                <c:pt idx="5">
                  <c:v>9265.1337069081237</c:v>
                </c:pt>
                <c:pt idx="6">
                  <c:v>2112.851388403707</c:v>
                </c:pt>
                <c:pt idx="7">
                  <c:v>628.54475591982282</c:v>
                </c:pt>
                <c:pt idx="8">
                  <c:v>298.52825866243074</c:v>
                </c:pt>
                <c:pt idx="9">
                  <c:v>372.95304190839204</c:v>
                </c:pt>
                <c:pt idx="10">
                  <c:v>2720.3214155056112</c:v>
                </c:pt>
                <c:pt idx="11">
                  <c:v>409.5166696280657</c:v>
                </c:pt>
                <c:pt idx="12">
                  <c:v>122.94600740727549</c:v>
                </c:pt>
                <c:pt idx="13">
                  <c:v>84.19413412408295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CAB-4952-B6F3-CA1E0B7D5BD3}"/>
            </c:ext>
          </c:extLst>
        </c:ser>
        <c:ser>
          <c:idx val="1"/>
          <c:order val="2"/>
          <c:tx>
            <c:strRef>
              <c:f>'Gx x Region'!$E$2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cat>
            <c:strRef>
              <c:f>'Gx x Region'!$B$3:$B$16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Region'!$E$3:$E$16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2002.3181493300201</c:v>
                </c:pt>
                <c:pt idx="3">
                  <c:v>2161.2469959999062</c:v>
                </c:pt>
                <c:pt idx="4">
                  <c:v>1432.4575689340841</c:v>
                </c:pt>
                <c:pt idx="5">
                  <c:v>0</c:v>
                </c:pt>
                <c:pt idx="6">
                  <c:v>0</c:v>
                </c:pt>
                <c:pt idx="7">
                  <c:v>118.13019140110551</c:v>
                </c:pt>
                <c:pt idx="8">
                  <c:v>66.152089999999987</c:v>
                </c:pt>
                <c:pt idx="9">
                  <c:v>0</c:v>
                </c:pt>
                <c:pt idx="10">
                  <c:v>1307.5208573662155</c:v>
                </c:pt>
                <c:pt idx="11">
                  <c:v>1891.5165446444619</c:v>
                </c:pt>
                <c:pt idx="12">
                  <c:v>0</c:v>
                </c:pt>
                <c:pt idx="13">
                  <c:v>845.01902598171432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CAB-4952-B6F3-CA1E0B7D5BD3}"/>
            </c:ext>
          </c:extLst>
        </c:ser>
        <c:ser>
          <c:idx val="2"/>
          <c:order val="3"/>
          <c:tx>
            <c:strRef>
              <c:f>'Gx x Region'!$F$2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cat>
            <c:strRef>
              <c:f>'Gx x Region'!$B$3:$B$16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Region'!$F$3:$F$16</c:f>
              <c:numCache>
                <c:formatCode>_(* #,##0_);_(* \(#,##0\);_(* "-"_);_(@_)</c:formatCode>
                <c:ptCount val="14"/>
                <c:pt idx="0">
                  <c:v>99.340175616361236</c:v>
                </c:pt>
                <c:pt idx="1">
                  <c:v>919.24508738467284</c:v>
                </c:pt>
                <c:pt idx="2">
                  <c:v>5541.6323856539375</c:v>
                </c:pt>
                <c:pt idx="3">
                  <c:v>4788.5913580149427</c:v>
                </c:pt>
                <c:pt idx="4">
                  <c:v>802.50429567913625</c:v>
                </c:pt>
                <c:pt idx="5">
                  <c:v>673.27535337474808</c:v>
                </c:pt>
                <c:pt idx="6">
                  <c:v>994.11236047763703</c:v>
                </c:pt>
                <c:pt idx="7">
                  <c:v>651.88600250602235</c:v>
                </c:pt>
                <c:pt idx="8">
                  <c:v>494.32660374115403</c:v>
                </c:pt>
                <c:pt idx="9">
                  <c:v>239.85186315448681</c:v>
                </c:pt>
                <c:pt idx="10">
                  <c:v>116.6333532169017</c:v>
                </c:pt>
                <c:pt idx="11">
                  <c:v>2.4725270692051993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CAB-4952-B6F3-CA1E0B7D5BD3}"/>
            </c:ext>
          </c:extLst>
        </c:ser>
        <c:ser>
          <c:idx val="5"/>
          <c:order val="4"/>
          <c:tx>
            <c:strRef>
              <c:f>'Gx x Region'!$G$2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strRef>
              <c:f>'Gx x Region'!$B$3:$B$16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Region'!$G$3:$G$16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1CAB-4952-B6F3-CA1E0B7D5BD3}"/>
            </c:ext>
          </c:extLst>
        </c:ser>
        <c:ser>
          <c:idx val="3"/>
          <c:order val="5"/>
          <c:tx>
            <c:strRef>
              <c:f>'Gx x Region'!$H$2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DC8734D3-3B4C-47C9-AAF3-D6B55A8E8EFA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1CAB-4952-B6F3-CA1E0B7D5BD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80D28BF-F999-456F-86EC-47FE36C9101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1CAB-4952-B6F3-CA1E0B7D5BD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00B305D5-D896-4F89-BC9E-B408C885924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1CAB-4952-B6F3-CA1E0B7D5BD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0C74762-C73A-4508-B8B1-ABD71F669F1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1CAB-4952-B6F3-CA1E0B7D5BD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85CD57A6-DEAF-43C3-A33B-DC8910F0918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1CAB-4952-B6F3-CA1E0B7D5BD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B08E533-44BE-4BA2-BD49-E2D366ABA39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1CAB-4952-B6F3-CA1E0B7D5BD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1E38B123-4D50-4C91-9DBB-06E2CA8F11C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1CAB-4952-B6F3-CA1E0B7D5BD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116E387A-D5F4-419B-9691-A055B3B4CD8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1CAB-4952-B6F3-CA1E0B7D5BD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D5CFB88-0F5B-4B3C-97C8-0C5CB79BB67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1CAB-4952-B6F3-CA1E0B7D5BD3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6C3C2D91-C8FA-4C4C-9B2F-B9BFB8DDD7F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1CAB-4952-B6F3-CA1E0B7D5BD3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8BCE6A99-E215-4A24-8F00-C35E33C6137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1CAB-4952-B6F3-CA1E0B7D5BD3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A69C5A5A-8E59-4868-9BB6-B22C36F3C39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1CAB-4952-B6F3-CA1E0B7D5BD3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4D9D8C12-953B-483E-9A15-C18F9B89458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1CAB-4952-B6F3-CA1E0B7D5BD3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B27E7DA6-7717-46FB-9724-5470F9315CC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1CAB-4952-B6F3-CA1E0B7D5B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x Region'!$B$3:$B$16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Region'!$H$3:$H$16</c:f>
              <c:numCache>
                <c:formatCode>_(* #,##0_);_(* \(#,##0\);_(* "-"_);_(@_)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448.46748000000019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'Gx x Region'!$I$3:$I$16</c15:f>
                <c15:dlblRangeCache>
                  <c:ptCount val="14"/>
                  <c:pt idx="0">
                    <c:v> 148 </c:v>
                  </c:pt>
                  <c:pt idx="1">
                    <c:v> 942 </c:v>
                  </c:pt>
                  <c:pt idx="2">
                    <c:v> 22.098 </c:v>
                  </c:pt>
                  <c:pt idx="3">
                    <c:v> 9.852 </c:v>
                  </c:pt>
                  <c:pt idx="4">
                    <c:v> 2.273 </c:v>
                  </c:pt>
                  <c:pt idx="5">
                    <c:v> 10.523 </c:v>
                  </c:pt>
                  <c:pt idx="6">
                    <c:v> 4.098 </c:v>
                  </c:pt>
                  <c:pt idx="7">
                    <c:v> 3.924 </c:v>
                  </c:pt>
                  <c:pt idx="8">
                    <c:v> 8.271 </c:v>
                  </c:pt>
                  <c:pt idx="9">
                    <c:v> 665 </c:v>
                  </c:pt>
                  <c:pt idx="10">
                    <c:v> 14.853 </c:v>
                  </c:pt>
                  <c:pt idx="11">
                    <c:v> 2.655 </c:v>
                  </c:pt>
                  <c:pt idx="12">
                    <c:v> 931 </c:v>
                  </c:pt>
                  <c:pt idx="13">
                    <c:v> 2.404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1CAB-4952-B6F3-CA1E0B7D5B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15742351"/>
        <c:axId val="710677839"/>
      </c:barChart>
      <c:catAx>
        <c:axId val="615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0677839"/>
        <c:crosses val="autoZero"/>
        <c:auto val="1"/>
        <c:lblAlgn val="ctr"/>
        <c:lblOffset val="100"/>
        <c:noMultiLvlLbl val="0"/>
      </c:catAx>
      <c:valAx>
        <c:axId val="710677839"/>
        <c:scaling>
          <c:orientation val="minMax"/>
        </c:scaling>
        <c:delete val="0"/>
        <c:axPos val="l"/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 sz="800">
                    <a:solidFill>
                      <a:sysClr val="windowText" lastClr="000000"/>
                    </a:solidFill>
                  </a:rPr>
                  <a:t>GWh</a:t>
                </a:r>
              </a:p>
            </c:rich>
          </c:tx>
          <c:layout>
            <c:manualLayout>
              <c:xMode val="edge"/>
              <c:yMode val="edge"/>
              <c:x val="1.8912529550827423E-2"/>
              <c:y val="2.3973912351865106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8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574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2134267790994213"/>
          <c:y val="0.91952087807205929"/>
          <c:w val="0.75556895813555225"/>
          <c:h val="7.30622763063707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797480399673928E-2"/>
          <c:y val="7.6228480708283086E-2"/>
          <c:w val="0.88423235747578521"/>
          <c:h val="0.75010315166173636"/>
        </c:manualLayout>
      </c:layout>
      <c:barChart>
        <c:barDir val="col"/>
        <c:grouping val="percentStacked"/>
        <c:varyColors val="0"/>
        <c:ser>
          <c:idx val="0"/>
          <c:order val="0"/>
          <c:tx>
            <c:strRef>
              <c:f>'Gx x Region'!$C$2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x Region'!$B$22:$B$35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Region'!$C$22:$C$35</c:f>
              <c:numCache>
                <c:formatCode>0.0%</c:formatCode>
                <c:ptCount val="14"/>
                <c:pt idx="0">
                  <c:v>0.32129117843812977</c:v>
                </c:pt>
                <c:pt idx="1">
                  <c:v>2.1692641968450676E-2</c:v>
                </c:pt>
                <c:pt idx="2">
                  <c:v>0</c:v>
                </c:pt>
                <c:pt idx="3">
                  <c:v>7.7319247827795578E-4</c:v>
                </c:pt>
                <c:pt idx="4">
                  <c:v>9.9135198642556158E-3</c:v>
                </c:pt>
                <c:pt idx="5">
                  <c:v>5.5587299864616579E-2</c:v>
                </c:pt>
                <c:pt idx="6">
                  <c:v>0.24184571102624075</c:v>
                </c:pt>
                <c:pt idx="7">
                  <c:v>0.64360163808555093</c:v>
                </c:pt>
                <c:pt idx="8">
                  <c:v>0.89613897183556646</c:v>
                </c:pt>
                <c:pt idx="9">
                  <c:v>7.8435916986689225E-2</c:v>
                </c:pt>
                <c:pt idx="10">
                  <c:v>0.72095872047437182</c:v>
                </c:pt>
                <c:pt idx="11">
                  <c:v>0.13228247236517343</c:v>
                </c:pt>
                <c:pt idx="12">
                  <c:v>0.86795825206067378</c:v>
                </c:pt>
                <c:pt idx="13">
                  <c:v>0.6134770142636663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CEC-4EE0-B271-37A60F22243D}"/>
            </c:ext>
          </c:extLst>
        </c:ser>
        <c:ser>
          <c:idx val="4"/>
          <c:order val="1"/>
          <c:tx>
            <c:strRef>
              <c:f>'Gx x Region'!$D$2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x Region'!$B$22:$B$35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Region'!$D$22:$D$35</c:f>
              <c:numCache>
                <c:formatCode>0.0%</c:formatCode>
                <c:ptCount val="14"/>
                <c:pt idx="0">
                  <c:v>5.6687301086885697E-3</c:v>
                </c:pt>
                <c:pt idx="1">
                  <c:v>2.9285745414388714E-3</c:v>
                </c:pt>
                <c:pt idx="2">
                  <c:v>0.63832234791338882</c:v>
                </c:pt>
                <c:pt idx="3">
                  <c:v>0.29378331269923358</c:v>
                </c:pt>
                <c:pt idx="4">
                  <c:v>6.9880083243631297E-3</c:v>
                </c:pt>
                <c:pt idx="5">
                  <c:v>0.88043366782161869</c:v>
                </c:pt>
                <c:pt idx="6">
                  <c:v>0.51557323211742712</c:v>
                </c:pt>
                <c:pt idx="7">
                  <c:v>0.16017344215671114</c:v>
                </c:pt>
                <c:pt idx="8">
                  <c:v>3.6094529612434194E-2</c:v>
                </c:pt>
                <c:pt idx="9">
                  <c:v>0.56086386586293024</c:v>
                </c:pt>
                <c:pt idx="10">
                  <c:v>0.18315512913753662</c:v>
                </c:pt>
                <c:pt idx="11">
                  <c:v>0.15426260317802987</c:v>
                </c:pt>
                <c:pt idx="12">
                  <c:v>0.13204174793932619</c:v>
                </c:pt>
                <c:pt idx="13">
                  <c:v>3.5022069747075731E-2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CEC-4EE0-B271-37A60F22243D}"/>
            </c:ext>
          </c:extLst>
        </c:ser>
        <c:ser>
          <c:idx val="1"/>
          <c:order val="2"/>
          <c:tx>
            <c:strRef>
              <c:f>'Gx x Region'!$E$2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x Region'!$B$22:$B$35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Region'!$E$22:$E$35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9.0610091416939445E-2</c:v>
                </c:pt>
                <c:pt idx="3">
                  <c:v>0.21937742381475844</c:v>
                </c:pt>
                <c:pt idx="4">
                  <c:v>0.63009882595802325</c:v>
                </c:pt>
                <c:pt idx="5">
                  <c:v>0</c:v>
                </c:pt>
                <c:pt idx="6">
                  <c:v>0</c:v>
                </c:pt>
                <c:pt idx="7">
                  <c:v>3.0103376412164023E-2</c:v>
                </c:pt>
                <c:pt idx="8">
                  <c:v>7.9983334982347623E-3</c:v>
                </c:pt>
                <c:pt idx="9">
                  <c:v>0</c:v>
                </c:pt>
                <c:pt idx="10">
                  <c:v>8.8033403007424085E-2</c:v>
                </c:pt>
                <c:pt idx="11">
                  <c:v>0.71252353755508613</c:v>
                </c:pt>
                <c:pt idx="12">
                  <c:v>0</c:v>
                </c:pt>
                <c:pt idx="13">
                  <c:v>0.35150091598925792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EC-4EE0-B271-37A60F22243D}"/>
            </c:ext>
          </c:extLst>
        </c:ser>
        <c:ser>
          <c:idx val="2"/>
          <c:order val="3"/>
          <c:tx>
            <c:strRef>
              <c:f>'Gx x Region'!$F$2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7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x Region'!$B$22:$B$35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Region'!$F$22:$F$35</c:f>
              <c:numCache>
                <c:formatCode>0.0%</c:formatCode>
                <c:ptCount val="14"/>
                <c:pt idx="0">
                  <c:v>0.67304009145318167</c:v>
                </c:pt>
                <c:pt idx="1">
                  <c:v>0.97537878349011042</c:v>
                </c:pt>
                <c:pt idx="2">
                  <c:v>0.25077324361824743</c:v>
                </c:pt>
                <c:pt idx="3">
                  <c:v>0.48606607100773008</c:v>
                </c:pt>
                <c:pt idx="4">
                  <c:v>0.35299964585335819</c:v>
                </c:pt>
                <c:pt idx="5">
                  <c:v>6.3979032313764755E-2</c:v>
                </c:pt>
                <c:pt idx="6">
                  <c:v>0.24258105685633222</c:v>
                </c:pt>
                <c:pt idx="7">
                  <c:v>0.16612154334557391</c:v>
                </c:pt>
                <c:pt idx="8">
                  <c:v>5.9768165053764651E-2</c:v>
                </c:pt>
                <c:pt idx="9">
                  <c:v>0.36070021715038059</c:v>
                </c:pt>
                <c:pt idx="10">
                  <c:v>7.8527473806675584E-3</c:v>
                </c:pt>
                <c:pt idx="11">
                  <c:v>9.313869017106278E-4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CEC-4EE0-B271-37A60F22243D}"/>
            </c:ext>
          </c:extLst>
        </c:ser>
        <c:ser>
          <c:idx val="3"/>
          <c:order val="4"/>
          <c:tx>
            <c:strRef>
              <c:f>'Gx x Region'!$H$2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6DA6DC4E-7B36-47A5-BC36-B953BC801B5E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4-BCEC-4EE0-B271-37A60F22243D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1B4BD9D4-DB9E-4D5E-BA77-F4C85CBA044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BCEC-4EE0-B271-37A60F22243D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A2DF7932-1FFD-4068-AAAC-E3300F775BC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CEC-4EE0-B271-37A60F22243D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FE5B41BD-C0FC-4977-BD7E-87278B1D4FC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CEC-4EE0-B271-37A60F22243D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03913FA-A1E6-4C2A-87CE-7A4E8B66BAA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CEC-4EE0-B271-37A60F22243D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97A97A1-3C21-419A-8428-E4E4E53FAD8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CEC-4EE0-B271-37A60F22243D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6A21935-3F26-4F82-B0FC-1814C1113AC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CEC-4EE0-B271-37A60F22243D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C2842D02-74FC-40D9-B20A-B4AB00E72206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CEC-4EE0-B271-37A60F22243D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58C4C3AD-E7FC-4923-9975-739847B830C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CEC-4EE0-B271-37A60F22243D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9932A869-333C-4D57-A71F-343DA55B184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CEC-4EE0-B271-37A60F22243D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26527BF-AF3B-4749-BD60-E56DEA665D2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CEC-4EE0-B271-37A60F22243D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19B17684-9C92-4CC2-ADDA-4FF32BB57D8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CEC-4EE0-B271-37A60F22243D}"/>
                </c:ext>
              </c:extLst>
            </c:dLbl>
            <c:dLbl>
              <c:idx val="12"/>
              <c:tx>
                <c:rich>
                  <a:bodyPr/>
                  <a:lstStyle/>
                  <a:p>
                    <a:fld id="{316C63DF-D3D6-4D2B-9C11-4D40D62F317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CEC-4EE0-B271-37A60F22243D}"/>
                </c:ext>
              </c:extLst>
            </c:dLbl>
            <c:dLbl>
              <c:idx val="13"/>
              <c:tx>
                <c:rich>
                  <a:bodyPr/>
                  <a:lstStyle/>
                  <a:p>
                    <a:fld id="{C504A89B-3386-4A73-9D92-A61D4224ED7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BCEC-4EE0-B271-37A60F2224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x Region'!$B$22:$B$35</c:f>
              <c:strCache>
                <c:ptCount val="14"/>
                <c:pt idx="0">
                  <c:v>Arica y Parinacota</c:v>
                </c:pt>
                <c:pt idx="1">
                  <c:v>Tarapacá</c:v>
                </c:pt>
                <c:pt idx="2">
                  <c:v>Antofagasta</c:v>
                </c:pt>
                <c:pt idx="3">
                  <c:v>Atacama</c:v>
                </c:pt>
                <c:pt idx="4">
                  <c:v>Coquimbo</c:v>
                </c:pt>
                <c:pt idx="5">
                  <c:v>Valparaíso</c:v>
                </c:pt>
                <c:pt idx="6">
                  <c:v>Metropolitana</c:v>
                </c:pt>
                <c:pt idx="7">
                  <c:v>O'Higgins</c:v>
                </c:pt>
                <c:pt idx="8">
                  <c:v>Maule</c:v>
                </c:pt>
                <c:pt idx="9">
                  <c:v>Ñuble</c:v>
                </c:pt>
                <c:pt idx="10">
                  <c:v>Biobío</c:v>
                </c:pt>
                <c:pt idx="11">
                  <c:v>La Araucanía</c:v>
                </c:pt>
                <c:pt idx="12">
                  <c:v>Los Ríos</c:v>
                </c:pt>
                <c:pt idx="13">
                  <c:v>Los Lagos</c:v>
                </c:pt>
              </c:strCache>
            </c:strRef>
          </c:cat>
          <c:val>
            <c:numRef>
              <c:f>'Gx x Region'!$H$22:$H$35</c:f>
              <c:numCache>
                <c:formatCode>0.0%</c:formatCode>
                <c:ptCount val="14"/>
                <c:pt idx="0">
                  <c:v>0</c:v>
                </c:pt>
                <c:pt idx="1">
                  <c:v>0</c:v>
                </c:pt>
                <c:pt idx="2">
                  <c:v>2.0294317051424253E-2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'Gx x Region'!$I$3:$I$16</c15:f>
                <c15:dlblRangeCache>
                  <c:ptCount val="14"/>
                  <c:pt idx="0">
                    <c:v> 148 </c:v>
                  </c:pt>
                  <c:pt idx="1">
                    <c:v> 942 </c:v>
                  </c:pt>
                  <c:pt idx="2">
                    <c:v> 22.098 </c:v>
                  </c:pt>
                  <c:pt idx="3">
                    <c:v> 9.852 </c:v>
                  </c:pt>
                  <c:pt idx="4">
                    <c:v> 2.273 </c:v>
                  </c:pt>
                  <c:pt idx="5">
                    <c:v> 10.523 </c:v>
                  </c:pt>
                  <c:pt idx="6">
                    <c:v> 4.098 </c:v>
                  </c:pt>
                  <c:pt idx="7">
                    <c:v> 3.924 </c:v>
                  </c:pt>
                  <c:pt idx="8">
                    <c:v> 8.271 </c:v>
                  </c:pt>
                  <c:pt idx="9">
                    <c:v> 665 </c:v>
                  </c:pt>
                  <c:pt idx="10">
                    <c:v> 14.853 </c:v>
                  </c:pt>
                  <c:pt idx="11">
                    <c:v> 2.655 </c:v>
                  </c:pt>
                  <c:pt idx="12">
                    <c:v> 931 </c:v>
                  </c:pt>
                  <c:pt idx="13">
                    <c:v> 2.404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2-BCEC-4EE0-B271-37A60F2224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100"/>
        <c:axId val="615742351"/>
        <c:axId val="710677839"/>
      </c:barChart>
      <c:catAx>
        <c:axId val="615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0677839"/>
        <c:crosses val="autoZero"/>
        <c:auto val="1"/>
        <c:lblAlgn val="ctr"/>
        <c:lblOffset val="100"/>
        <c:noMultiLvlLbl val="0"/>
      </c:catAx>
      <c:valAx>
        <c:axId val="710677839"/>
        <c:scaling>
          <c:orientation val="minMax"/>
        </c:scaling>
        <c:delete val="0"/>
        <c:axPos val="l"/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5742351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1"/>
          <c:order val="0"/>
          <c:tx>
            <c:strRef>
              <c:f>'Gx ERNC'!$A$16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ERNC'!$B$2:$M$2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ERNC'!$B$16:$M$16</c:f>
              <c:numCache>
                <c:formatCode>0.0%</c:formatCode>
                <c:ptCount val="12"/>
                <c:pt idx="0">
                  <c:v>2.3014259451530725E-2</c:v>
                </c:pt>
                <c:pt idx="1">
                  <c:v>1.9982261571928905E-2</c:v>
                </c:pt>
                <c:pt idx="2">
                  <c:v>1.9394872495268493E-2</c:v>
                </c:pt>
                <c:pt idx="3">
                  <c:v>1.7830484412924428E-2</c:v>
                </c:pt>
                <c:pt idx="4">
                  <c:v>2.1384993228400928E-2</c:v>
                </c:pt>
                <c:pt idx="5">
                  <c:v>2.6495294556036147E-2</c:v>
                </c:pt>
                <c:pt idx="6">
                  <c:v>3.112571641909654E-2</c:v>
                </c:pt>
                <c:pt idx="7">
                  <c:v>3.1430341638197835E-2</c:v>
                </c:pt>
                <c:pt idx="8">
                  <c:v>3.3411846969384706E-2</c:v>
                </c:pt>
                <c:pt idx="9">
                  <c:v>3.2617476196550158E-2</c:v>
                </c:pt>
                <c:pt idx="10">
                  <c:v>3.8790151627921619E-2</c:v>
                </c:pt>
                <c:pt idx="11">
                  <c:v>3.6470030560506239E-2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793-45BA-AE7D-E099819A3F2B}"/>
            </c:ext>
          </c:extLst>
        </c:ser>
        <c:ser>
          <c:idx val="0"/>
          <c:order val="1"/>
          <c:tx>
            <c:strRef>
              <c:f>'Gx ERNC'!$A$15</c:f>
              <c:strCache>
                <c:ptCount val="1"/>
                <c:pt idx="0">
                  <c:v>Biocombustibles</c:v>
                </c:pt>
              </c:strCache>
            </c:strRef>
          </c:tx>
          <c:spPr>
            <a:solidFill>
              <a:srgbClr val="00A1DA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ERNC'!$B$2:$M$2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ERNC'!$B$15:$M$15</c:f>
              <c:numCache>
                <c:formatCode>0.0%</c:formatCode>
                <c:ptCount val="12"/>
                <c:pt idx="0">
                  <c:v>2.0184884383388113E-2</c:v>
                </c:pt>
                <c:pt idx="1">
                  <c:v>1.9674063706984331E-2</c:v>
                </c:pt>
                <c:pt idx="2">
                  <c:v>2.0218192130062582E-2</c:v>
                </c:pt>
                <c:pt idx="3">
                  <c:v>2.420258622140533E-2</c:v>
                </c:pt>
                <c:pt idx="4">
                  <c:v>2.396586238380554E-2</c:v>
                </c:pt>
                <c:pt idx="5">
                  <c:v>2.2463662080217602E-2</c:v>
                </c:pt>
                <c:pt idx="6">
                  <c:v>1.8821345492960828E-2</c:v>
                </c:pt>
                <c:pt idx="7">
                  <c:v>2.1067826318973835E-2</c:v>
                </c:pt>
                <c:pt idx="8">
                  <c:v>2.0975489550323509E-2</c:v>
                </c:pt>
                <c:pt idx="9">
                  <c:v>2.0621335710768077E-2</c:v>
                </c:pt>
                <c:pt idx="10">
                  <c:v>1.6525982765280341E-2</c:v>
                </c:pt>
                <c:pt idx="11">
                  <c:v>1.9721953864083534E-2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93-45BA-AE7D-E099819A3F2B}"/>
            </c:ext>
          </c:extLst>
        </c:ser>
        <c:ser>
          <c:idx val="2"/>
          <c:order val="2"/>
          <c:tx>
            <c:strRef>
              <c:f>'Gx ERNC'!$A$17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ERNC'!$B$2:$M$2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ERNC'!$B$17:$M$17</c:f>
              <c:numCache>
                <c:formatCode>0.0%</c:formatCode>
                <c:ptCount val="12"/>
                <c:pt idx="0">
                  <c:v>0.11782494377323566</c:v>
                </c:pt>
                <c:pt idx="1">
                  <c:v>0.11331266502264838</c:v>
                </c:pt>
                <c:pt idx="2">
                  <c:v>0.10055234354396227</c:v>
                </c:pt>
                <c:pt idx="3">
                  <c:v>9.9618738764346598E-2</c:v>
                </c:pt>
                <c:pt idx="4">
                  <c:v>0.12185167516966552</c:v>
                </c:pt>
                <c:pt idx="5">
                  <c:v>0.1370010529874712</c:v>
                </c:pt>
                <c:pt idx="6">
                  <c:v>0.10329937489548305</c:v>
                </c:pt>
                <c:pt idx="7">
                  <c:v>0.10964782846916241</c:v>
                </c:pt>
                <c:pt idx="8">
                  <c:v>0.13371413779792879</c:v>
                </c:pt>
                <c:pt idx="9">
                  <c:v>0.13997995049427009</c:v>
                </c:pt>
                <c:pt idx="10">
                  <c:v>0.12733032040112183</c:v>
                </c:pt>
                <c:pt idx="11">
                  <c:v>0.11857176903801864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93-45BA-AE7D-E099819A3F2B}"/>
            </c:ext>
          </c:extLst>
        </c:ser>
        <c:ser>
          <c:idx val="3"/>
          <c:order val="3"/>
          <c:tx>
            <c:strRef>
              <c:f>'Gx ERNC'!$A$18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ERNC'!$B$2:$M$2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ERNC'!$B$18:$M$18</c:f>
              <c:numCache>
                <c:formatCode>0.0%</c:formatCode>
                <c:ptCount val="12"/>
                <c:pt idx="0">
                  <c:v>0.23600674549647357</c:v>
                </c:pt>
                <c:pt idx="1">
                  <c:v>0.22460305994129365</c:v>
                </c:pt>
                <c:pt idx="2">
                  <c:v>0.20467270726400896</c:v>
                </c:pt>
                <c:pt idx="3">
                  <c:v>0.18855041283786797</c:v>
                </c:pt>
                <c:pt idx="4">
                  <c:v>0.16187219539451247</c:v>
                </c:pt>
                <c:pt idx="5">
                  <c:v>0.14329312224826207</c:v>
                </c:pt>
                <c:pt idx="6">
                  <c:v>0.14959654069001474</c:v>
                </c:pt>
                <c:pt idx="7">
                  <c:v>0.15755661831990925</c:v>
                </c:pt>
                <c:pt idx="8">
                  <c:v>0.16480641985500882</c:v>
                </c:pt>
                <c:pt idx="9">
                  <c:v>0.21378476905088029</c:v>
                </c:pt>
                <c:pt idx="10">
                  <c:v>0.22296010756029294</c:v>
                </c:pt>
                <c:pt idx="11">
                  <c:v>0.24100922268592923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93-45BA-AE7D-E099819A3F2B}"/>
            </c:ext>
          </c:extLst>
        </c:ser>
        <c:ser>
          <c:idx val="6"/>
          <c:order val="4"/>
          <c:tx>
            <c:strRef>
              <c:f>'Gx ERNC'!$A$19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'Gx ERNC'!$B$2:$M$2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ERNC'!$B$19:$M$19</c:f>
              <c:numCache>
                <c:formatCode>0.0%</c:formatCode>
                <c:ptCount val="12"/>
                <c:pt idx="0">
                  <c:v>6.2653011143976546E-3</c:v>
                </c:pt>
                <c:pt idx="1">
                  <c:v>5.0599649468512416E-3</c:v>
                </c:pt>
                <c:pt idx="2">
                  <c:v>1.5442821586440532E-2</c:v>
                </c:pt>
                <c:pt idx="3">
                  <c:v>1.2914870657865835E-2</c:v>
                </c:pt>
                <c:pt idx="4">
                  <c:v>1.2165636902231455E-2</c:v>
                </c:pt>
                <c:pt idx="5">
                  <c:v>7.8953544878994E-3</c:v>
                </c:pt>
                <c:pt idx="6">
                  <c:v>8.2797812949448497E-3</c:v>
                </c:pt>
                <c:pt idx="7">
                  <c:v>8.7343154963450253E-3</c:v>
                </c:pt>
                <c:pt idx="8">
                  <c:v>7.1270020786938018E-3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72-4522-AC00-C828C054F6C9}"/>
            </c:ext>
          </c:extLst>
        </c:ser>
        <c:ser>
          <c:idx val="4"/>
          <c:order val="5"/>
          <c:tx>
            <c:strRef>
              <c:f>'Gx ERNC'!$A$20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ERNC'!$B$2:$M$2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ERNC'!$B$20:$M$20</c:f>
              <c:numCache>
                <c:formatCode>0.0%</c:formatCode>
                <c:ptCount val="12"/>
                <c:pt idx="0">
                  <c:v>4.8654083212247646E-3</c:v>
                </c:pt>
                <c:pt idx="1">
                  <c:v>4.5754349701224561E-3</c:v>
                </c:pt>
                <c:pt idx="2">
                  <c:v>4.7291304170627799E-3</c:v>
                </c:pt>
                <c:pt idx="3">
                  <c:v>4.8536962327190214E-3</c:v>
                </c:pt>
                <c:pt idx="4">
                  <c:v>4.8396425965038566E-3</c:v>
                </c:pt>
                <c:pt idx="5">
                  <c:v>5.4169547043990953E-3</c:v>
                </c:pt>
                <c:pt idx="6">
                  <c:v>6.2745975410782332E-3</c:v>
                </c:pt>
                <c:pt idx="7">
                  <c:v>4.7019851023517006E-3</c:v>
                </c:pt>
                <c:pt idx="8">
                  <c:v>5.2301302389021719E-3</c:v>
                </c:pt>
                <c:pt idx="9">
                  <c:v>5.4915806264542177E-3</c:v>
                </c:pt>
                <c:pt idx="10">
                  <c:v>6.1594174650034111E-3</c:v>
                </c:pt>
                <c:pt idx="11">
                  <c:v>5.6506104080923224E-3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793-45BA-AE7D-E099819A3F2B}"/>
            </c:ext>
          </c:extLst>
        </c:ser>
        <c:ser>
          <c:idx val="5"/>
          <c:order val="6"/>
          <c:tx>
            <c:strRef>
              <c:f>'Gx ERNC'!$A$22</c:f>
              <c:strCache>
                <c:ptCount val="1"/>
                <c:pt idx="0">
                  <c:v>Auxiliar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B8698D13-7AE2-40FE-8227-BA4E41B5C94B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5-B793-45BA-AE7D-E099819A3F2B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F624CEA1-D661-4FE9-B1B4-8FF9696581E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B793-45BA-AE7D-E099819A3F2B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B7E440F1-EB91-4B41-9E79-6572E2DC600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B793-45BA-AE7D-E099819A3F2B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6ADC88BF-B424-47D8-8C2B-1464FF348D5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B793-45BA-AE7D-E099819A3F2B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1228647B-9F3E-4D73-A573-7CE5AC06E89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B793-45BA-AE7D-E099819A3F2B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A763A342-312B-440C-96D8-31F9AF43872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B793-45BA-AE7D-E099819A3F2B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E2EA82CE-CA87-4E20-919A-00F2CFA5C06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B793-45BA-AE7D-E099819A3F2B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2461E83F-9E19-4AB0-9919-BE9C3A44AB9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B793-45BA-AE7D-E099819A3F2B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AB59DAE0-E11B-4FB3-ABD8-B0DD4FA051B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B793-45BA-AE7D-E099819A3F2B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D283CE1A-60BB-494D-96F2-0C97F95E0AD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B793-45BA-AE7D-E099819A3F2B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57752EF8-1332-4CF3-AAD4-8301E8AB87D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F-B793-45BA-AE7D-E099819A3F2B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8C75E2E5-5C3E-4753-9801-3F7AAE86ABA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B793-45BA-AE7D-E099819A3F2B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'Gx ERNC'!$B$2:$M$2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'Gx ERNC'!$B$22:$M$22</c:f>
              <c:numCache>
                <c:formatCode>_ * #,##0.0_ ;_ * \-#,##0.0_ ;_ * "-"_ ;_ @_ 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'Gx ERNC'!$B$9:$M$9</c15:f>
                <c15:dlblRangeCache>
                  <c:ptCount val="12"/>
                  <c:pt idx="0">
                    <c:v> 2.888 </c:v>
                  </c:pt>
                  <c:pt idx="1">
                    <c:v> 2.525 </c:v>
                  </c:pt>
                  <c:pt idx="2">
                    <c:v> 2.648 </c:v>
                  </c:pt>
                  <c:pt idx="3">
                    <c:v> 2.318 </c:v>
                  </c:pt>
                  <c:pt idx="4">
                    <c:v> 2.438 </c:v>
                  </c:pt>
                  <c:pt idx="5">
                    <c:v> 2.415 </c:v>
                  </c:pt>
                  <c:pt idx="6">
                    <c:v> 2.277 </c:v>
                  </c:pt>
                  <c:pt idx="7">
                    <c:v> 2.370 </c:v>
                  </c:pt>
                  <c:pt idx="8">
                    <c:v> 2.497 </c:v>
                  </c:pt>
                  <c:pt idx="9">
                    <c:v> 2.844 </c:v>
                  </c:pt>
                  <c:pt idx="10">
                    <c:v> 2.801 </c:v>
                  </c:pt>
                  <c:pt idx="11">
                    <c:v> 3.038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11-B793-45BA-AE7D-E099819A3F2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1784530303"/>
        <c:axId val="1907331759"/>
      </c:barChart>
      <c:catAx>
        <c:axId val="17845303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07331759"/>
        <c:crosses val="autoZero"/>
        <c:auto val="1"/>
        <c:lblAlgn val="ctr"/>
        <c:lblOffset val="100"/>
        <c:noMultiLvlLbl val="0"/>
      </c:catAx>
      <c:valAx>
        <c:axId val="1907331759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84530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6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7922853154416313E-2"/>
          <c:y val="0.14816888912767803"/>
          <c:w val="0.90063988016000152"/>
          <c:h val="0.7503624887981490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'Retiros de Energía'!$A$4</c:f>
              <c:strCache>
                <c:ptCount val="1"/>
                <c:pt idx="0">
                  <c:v>Regulado</c:v>
                </c:pt>
              </c:strCache>
            </c:strRef>
          </c:tx>
          <c:spPr>
            <a:solidFill>
              <a:srgbClr val="00B0F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4663B0DF-2D59-41EF-B123-630A390A31A6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3-41B9-44AB-9408-383B431359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EF41E9E4-466A-4B85-AB7E-00D10DBDE19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4-41B9-44AB-9408-383B431359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842AFDCE-BE7B-49DE-B6B7-B74DC9B0CCFB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5-41B9-44AB-9408-383B431359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83E40553-ED88-4C47-A898-AD662E61989A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6-41B9-44AB-9408-383B431359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33316AA6-0BFA-48CC-8110-41B4556502F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7-41B9-44AB-9408-383B431359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00534D9A-E80D-4A8F-BCEC-7A661348E09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8-41B9-44AB-9408-383B431359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6DF597A5-2083-44B3-B917-1CA5ABC55B2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9-41B9-44AB-9408-383B431359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0AA66E74-730F-4D52-BFA6-7CFDD130D69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A-41B9-44AB-9408-383B431359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C8269FB2-F6CA-473E-8438-DE15182D7CDB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B-41B9-44AB-9408-383B431359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4F9C4D3B-14F5-41D0-AF3E-4E17A4D1A10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C-41B9-44AB-9408-383B431359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A484808D-70A9-4ABD-9632-7074BBDA6B2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D-41B9-44AB-9408-383B431359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38961531-451A-4F1B-88AF-8F8D31D3DAF2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0E-41B9-44AB-9408-383B43135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'Retiros de Energía'!$B$6:$M$6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'Retiros de Energía'!$B$4:$M$4</c:f>
              <c:numCache>
                <c:formatCode>#,##0_ ;\-#,##0\ </c:formatCode>
                <c:ptCount val="12"/>
                <c:pt idx="0">
                  <c:v>2561.0867134698733</c:v>
                </c:pt>
                <c:pt idx="1">
                  <c:v>2373.8428111570815</c:v>
                </c:pt>
                <c:pt idx="2">
                  <c:v>2559.7487686007944</c:v>
                </c:pt>
                <c:pt idx="3">
                  <c:v>2313.1003168143534</c:v>
                </c:pt>
                <c:pt idx="4">
                  <c:v>2576.0930503774202</c:v>
                </c:pt>
                <c:pt idx="5">
                  <c:v>2655.4466283881702</c:v>
                </c:pt>
                <c:pt idx="6">
                  <c:v>2778.3552179201811</c:v>
                </c:pt>
                <c:pt idx="7">
                  <c:v>2648.3292017475155</c:v>
                </c:pt>
                <c:pt idx="8">
                  <c:v>2459.7241610760675</c:v>
                </c:pt>
                <c:pt idx="9">
                  <c:v>2392.6791128106424</c:v>
                </c:pt>
                <c:pt idx="10">
                  <c:v>2329.0419521190456</c:v>
                </c:pt>
                <c:pt idx="11">
                  <c:v>2493.3766135739502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'Retiros de Energía'!$B$8:$M$8</c15:f>
                <c15:dlblRangeCache>
                  <c:ptCount val="12"/>
                  <c:pt idx="0">
                    <c:v>39,0%</c:v>
                  </c:pt>
                  <c:pt idx="1">
                    <c:v>39,3%</c:v>
                  </c:pt>
                  <c:pt idx="2">
                    <c:v>38,2%</c:v>
                  </c:pt>
                  <c:pt idx="3">
                    <c:v>37,8%</c:v>
                  </c:pt>
                  <c:pt idx="4">
                    <c:v>39,8%</c:v>
                  </c:pt>
                  <c:pt idx="5">
                    <c:v>40,9%</c:v>
                  </c:pt>
                  <c:pt idx="6">
                    <c:v>41,9%</c:v>
                  </c:pt>
                  <c:pt idx="7">
                    <c:v>40,4%</c:v>
                  </c:pt>
                  <c:pt idx="8">
                    <c:v>39,0%</c:v>
                  </c:pt>
                  <c:pt idx="9">
                    <c:v>37,5%</c:v>
                  </c:pt>
                  <c:pt idx="10">
                    <c:v>36,8%</c:v>
                  </c:pt>
                  <c:pt idx="11">
                    <c:v>37,2%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1-41B9-44AB-9408-383B4313590F}"/>
            </c:ext>
          </c:extLst>
        </c:ser>
        <c:ser>
          <c:idx val="0"/>
          <c:order val="1"/>
          <c:tx>
            <c:strRef>
              <c:f>'Retiros de Energía'!$A$3</c:f>
              <c:strCache>
                <c:ptCount val="1"/>
                <c:pt idx="0">
                  <c:v>Libre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379B0170-D266-416F-8733-98FF6CEA88B0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1B-41B9-44AB-9408-383B431359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4EEABE67-26EF-4EB4-B877-300263DE721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C-41B9-44AB-9408-383B431359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EB228F44-FB60-4487-9E17-973E305379A7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D-41B9-44AB-9408-383B431359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2A7E1BC4-78AF-499C-8EBE-C31F220B5FC0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E-41B9-44AB-9408-383B431359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DBE2F36E-899A-4E57-91F0-94E377BA1215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F-41B9-44AB-9408-383B431359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5820EC7B-D6D7-4162-A577-F676EB7618EB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0-41B9-44AB-9408-383B431359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3378400D-522E-45D0-8AAD-BBECAE080D2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1-41B9-44AB-9408-383B431359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F33BF471-5C5A-42DB-9F5F-32CD394BF12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2-41B9-44AB-9408-383B431359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68D0623C-E1E3-4C8F-9AB1-66CE7FE1BB2C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3-41B9-44AB-9408-383B431359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F920A52-3C23-432C-92BE-BA44A68648D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4-41B9-44AB-9408-383B431359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9BDA9351-05DF-47B1-A909-781B2333C25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5-41B9-44AB-9408-383B431359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90C84085-292E-46DE-B4A6-5732996D6648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26-41B9-44AB-9408-383B43135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5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'Retiros de Energía'!$B$6:$M$6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'Retiros de Energía'!$B$3:$M$3</c:f>
              <c:numCache>
                <c:formatCode>#,##0_ ;\-#,##0\ </c:formatCode>
                <c:ptCount val="12"/>
                <c:pt idx="0">
                  <c:v>4003.3515367583987</c:v>
                </c:pt>
                <c:pt idx="1">
                  <c:v>3665.0532219714978</c:v>
                </c:pt>
                <c:pt idx="2">
                  <c:v>4137.899925896565</c:v>
                </c:pt>
                <c:pt idx="3">
                  <c:v>3801.5081686512167</c:v>
                </c:pt>
                <c:pt idx="4">
                  <c:v>3892.8589181014804</c:v>
                </c:pt>
                <c:pt idx="5">
                  <c:v>3841.0349791141894</c:v>
                </c:pt>
                <c:pt idx="6">
                  <c:v>3848.6296729455757</c:v>
                </c:pt>
                <c:pt idx="7">
                  <c:v>3905.0742971049644</c:v>
                </c:pt>
                <c:pt idx="8">
                  <c:v>3852.2486396843678</c:v>
                </c:pt>
                <c:pt idx="9">
                  <c:v>3987.5371128680199</c:v>
                </c:pt>
                <c:pt idx="10">
                  <c:v>4000.1659289840245</c:v>
                </c:pt>
                <c:pt idx="11">
                  <c:v>4204.7659554697811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'Retiros de Energía'!$B$7:$M$7</c15:f>
                <c15:dlblRangeCache>
                  <c:ptCount val="12"/>
                  <c:pt idx="0">
                    <c:v>61,0%</c:v>
                  </c:pt>
                  <c:pt idx="1">
                    <c:v>60,7%</c:v>
                  </c:pt>
                  <c:pt idx="2">
                    <c:v>61,8%</c:v>
                  </c:pt>
                  <c:pt idx="3">
                    <c:v>62,2%</c:v>
                  </c:pt>
                  <c:pt idx="4">
                    <c:v>60,2%</c:v>
                  </c:pt>
                  <c:pt idx="5">
                    <c:v>59,1%</c:v>
                  </c:pt>
                  <c:pt idx="6">
                    <c:v>58,1%</c:v>
                  </c:pt>
                  <c:pt idx="7">
                    <c:v>59,6%</c:v>
                  </c:pt>
                  <c:pt idx="8">
                    <c:v>61,0%</c:v>
                  </c:pt>
                  <c:pt idx="9">
                    <c:v>62,5%</c:v>
                  </c:pt>
                  <c:pt idx="10">
                    <c:v>63,2%</c:v>
                  </c:pt>
                  <c:pt idx="11">
                    <c:v>62,8%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0-41B9-44AB-9408-383B4313590F}"/>
            </c:ext>
          </c:extLst>
        </c:ser>
        <c:ser>
          <c:idx val="2"/>
          <c:order val="2"/>
          <c:tx>
            <c:strRef>
              <c:f>'Retiros de Energía'!$A$9</c:f>
              <c:strCache>
                <c:ptCount val="1"/>
                <c:pt idx="0">
                  <c:v>Auxiliar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tx>
                <c:rich>
                  <a:bodyPr/>
                  <a:lstStyle/>
                  <a:p>
                    <a:fld id="{FEA7DEAC-FBEF-44CA-A1C2-5D3330EF8DD9}" type="CELLRANGE">
                      <a:rPr lang="en-US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1"/>
                </c:ext>
                <c:ext xmlns:c16="http://schemas.microsoft.com/office/drawing/2014/chart" uri="{C3380CC4-5D6E-409C-BE32-E72D297353CC}">
                  <c16:uniqueId val="{0000000F-41B9-44AB-9408-383B4313590F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fld id="{B20C5CCD-2202-4B42-A434-80CCC37F001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0-41B9-44AB-9408-383B4313590F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fld id="{4A446ED5-6167-4343-84CD-6C869AA1503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1-41B9-44AB-9408-383B4313590F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fld id="{78CBD2F1-1F54-4610-8ABD-DAE7594818E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2-41B9-44AB-9408-383B4313590F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fld id="{E84583E4-CE8D-4C59-B9BB-D038BDB19961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3-41B9-44AB-9408-383B4313590F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fld id="{D8EF5CB9-9E78-47AC-8C76-7A85AEE1DE3F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4-41B9-44AB-9408-383B4313590F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fld id="{53A1C1D9-AFDF-49CD-8302-AC30C9C35C44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5-41B9-44AB-9408-383B4313590F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fld id="{70BADF93-197F-4C9B-B3F8-56E208E0B6CE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6-41B9-44AB-9408-383B4313590F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fld id="{FDAE2DB7-B097-4CDC-8547-047F0BC1FE6D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7-41B9-44AB-9408-383B4313590F}"/>
                </c:ext>
              </c:extLst>
            </c:dLbl>
            <c:dLbl>
              <c:idx val="9"/>
              <c:tx>
                <c:rich>
                  <a:bodyPr/>
                  <a:lstStyle/>
                  <a:p>
                    <a:fld id="{1808CA0F-9AC4-47FB-9F8A-5600500CC87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8-41B9-44AB-9408-383B4313590F}"/>
                </c:ext>
              </c:extLst>
            </c:dLbl>
            <c:dLbl>
              <c:idx val="10"/>
              <c:tx>
                <c:rich>
                  <a:bodyPr/>
                  <a:lstStyle/>
                  <a:p>
                    <a:fld id="{30222067-631C-4E98-896C-05D6BB5595C3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9-41B9-44AB-9408-383B4313590F}"/>
                </c:ext>
              </c:extLst>
            </c:dLbl>
            <c:dLbl>
              <c:idx val="11"/>
              <c:tx>
                <c:rich>
                  <a:bodyPr/>
                  <a:lstStyle/>
                  <a:p>
                    <a:fld id="{48997E7C-3764-415A-90B6-6B121A580D29}" type="CELLRANGE">
                      <a:rPr lang="es-CL"/>
                      <a:pPr/>
                      <a:t>[CELLRANGE]</a:t>
                    </a:fld>
                    <a:endParaRPr lang="es-CL"/>
                  </a:p>
                </c:rich>
              </c:tx>
              <c:dLblPos val="inBase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xForSave val="1"/>
                  <c15:showDataLabelsRange val="1"/>
                </c:ext>
                <c:ext xmlns:c16="http://schemas.microsoft.com/office/drawing/2014/chart" uri="{C3380CC4-5D6E-409C-BE32-E72D297353CC}">
                  <c16:uniqueId val="{0000001A-41B9-44AB-9408-383B431359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'Retiros de Energía'!$B$6:$M$6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'Retiros de Energía'!$B$9:$M$9</c:f>
              <c:numCache>
                <c:formatCode>#,##0.0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5="http://schemas.microsoft.com/office/drawing/2012/chart" uri="{02D57815-91ED-43cb-92C2-25804820EDAC}">
              <c15:datalabelsRange>
                <c15:f>'Retiros de Energía'!$B$5:$M$5</c15:f>
                <c15:dlblRangeCache>
                  <c:ptCount val="12"/>
                  <c:pt idx="0">
                    <c:v>6.564,4 </c:v>
                  </c:pt>
                  <c:pt idx="1">
                    <c:v>6.038,9 </c:v>
                  </c:pt>
                  <c:pt idx="2">
                    <c:v>6.697,6 </c:v>
                  </c:pt>
                  <c:pt idx="3">
                    <c:v>6.114,6 </c:v>
                  </c:pt>
                  <c:pt idx="4">
                    <c:v>6.469,0 </c:v>
                  </c:pt>
                  <c:pt idx="5">
                    <c:v>6.496,5 </c:v>
                  </c:pt>
                  <c:pt idx="6">
                    <c:v>6.627,0 </c:v>
                  </c:pt>
                  <c:pt idx="7">
                    <c:v>6.553,4 </c:v>
                  </c:pt>
                  <c:pt idx="8">
                    <c:v>6.312,0 </c:v>
                  </c:pt>
                  <c:pt idx="9">
                    <c:v>6.380,2 </c:v>
                  </c:pt>
                  <c:pt idx="10">
                    <c:v>6.329,2 </c:v>
                  </c:pt>
                  <c:pt idx="11">
                    <c:v>6.698,1 </c:v>
                  </c:pt>
                </c15:dlblRangeCache>
              </c15:datalabelsRange>
            </c:ext>
            <c:ext xmlns:c16="http://schemas.microsoft.com/office/drawing/2014/chart" uri="{C3380CC4-5D6E-409C-BE32-E72D297353CC}">
              <c16:uniqueId val="{00000002-41B9-44AB-9408-383B431359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55"/>
        <c:overlap val="100"/>
        <c:axId val="1348311535"/>
        <c:axId val="1288099599"/>
      </c:barChart>
      <c:catAx>
        <c:axId val="134831153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288099599"/>
        <c:crosses val="autoZero"/>
        <c:auto val="1"/>
        <c:lblAlgn val="ctr"/>
        <c:lblOffset val="100"/>
        <c:noMultiLvlLbl val="0"/>
      </c:catAx>
      <c:valAx>
        <c:axId val="128809959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[GWh]</a:t>
                </a:r>
              </a:p>
            </c:rich>
          </c:tx>
          <c:layout>
            <c:manualLayout>
              <c:xMode val="edge"/>
              <c:yMode val="edge"/>
              <c:x val="1.9488424259620184E-3"/>
              <c:y val="1.5567214894380273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_ ;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34831153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3153329702969139E-3"/>
          <c:y val="9.8414756277950766E-2"/>
          <c:w val="0.98685332988609353"/>
          <c:h val="0.83943511441298846"/>
        </c:manualLayout>
      </c:layout>
      <c:ofPieChart>
        <c:ofPieType val="bar"/>
        <c:varyColors val="1"/>
        <c:ser>
          <c:idx val="0"/>
          <c:order val="0"/>
          <c:spPr>
            <a:ln>
              <a:noFill/>
            </a:ln>
          </c:spPr>
          <c:dPt>
            <c:idx val="0"/>
            <c:bubble3D val="0"/>
            <c:spPr>
              <a:solidFill>
                <a:srgbClr val="FFC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02-4605-BAA2-FD3D7198DC29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02-4605-BAA2-FD3D7198DC29}"/>
              </c:ext>
            </c:extLst>
          </c:dPt>
          <c:dPt>
            <c:idx val="2"/>
            <c:bubble3D val="0"/>
            <c:spPr>
              <a:solidFill>
                <a:srgbClr val="7030A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02-4605-BAA2-FD3D7198DC29}"/>
              </c:ext>
            </c:extLst>
          </c:dPt>
          <c:dPt>
            <c:idx val="3"/>
            <c:bubble3D val="0"/>
            <c:spPr>
              <a:solidFill>
                <a:srgbClr val="669E4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02-4605-BAA2-FD3D7198DC29}"/>
              </c:ext>
            </c:extLst>
          </c:dPt>
          <c:dPt>
            <c:idx val="4"/>
            <c:bubble3D val="0"/>
            <c:spPr>
              <a:solidFill>
                <a:srgbClr val="F2B80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02-4605-BAA2-FD3D7198DC29}"/>
              </c:ext>
            </c:extLst>
          </c:dPt>
          <c:dPt>
            <c:idx val="5"/>
            <c:bubble3D val="0"/>
            <c:spPr>
              <a:solidFill>
                <a:srgbClr val="405168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02-4605-BAA2-FD3D7198DC29}"/>
              </c:ext>
            </c:extLst>
          </c:dPt>
          <c:dPt>
            <c:idx val="6"/>
            <c:bubble3D val="0"/>
            <c:spPr>
              <a:solidFill>
                <a:srgbClr val="00B0F0"/>
              </a:solid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02-4605-BAA2-FD3D7198DC29}"/>
              </c:ext>
            </c:extLst>
          </c:dPt>
          <c:dLbls>
            <c:dLbl>
              <c:idx val="0"/>
              <c:layout>
                <c:manualLayout>
                  <c:x val="0.1461902886277599"/>
                  <c:y val="-1.7615620323523123E-2"/>
                </c:manualLayout>
              </c:layout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D02-4605-BAA2-FD3D7198DC29}"/>
                </c:ext>
              </c:extLst>
            </c:dLbl>
            <c:dLbl>
              <c:idx val="1"/>
              <c:layout>
                <c:manualLayout>
                  <c:x val="4.9042133757592692E-2"/>
                  <c:y val="9.2821499505743778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D02-4605-BAA2-FD3D7198DC29}"/>
                </c:ext>
              </c:extLst>
            </c:dLbl>
            <c:dLbl>
              <c:idx val="2"/>
              <c:layout>
                <c:manualLayout>
                  <c:x val="-5.7215822717191799E-2"/>
                  <c:y val="-0.1113857994068925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D02-4605-BAA2-FD3D7198DC29}"/>
                </c:ext>
              </c:extLst>
            </c:dLbl>
            <c:dLbl>
              <c:idx val="3"/>
              <c:layout>
                <c:manualLayout>
                  <c:x val="5.9259244957091353E-2"/>
                  <c:y val="1.85642999011487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D02-4605-BAA2-FD3D7198DC29}"/>
                </c:ext>
              </c:extLst>
            </c:dLbl>
            <c:dLbl>
              <c:idx val="4"/>
              <c:layout>
                <c:manualLayout>
                  <c:x val="1.8390800159097317E-2"/>
                  <c:y val="3.71285998022975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D02-4605-BAA2-FD3D7198DC29}"/>
                </c:ext>
              </c:extLst>
            </c:dLbl>
            <c:dLbl>
              <c:idx val="6"/>
              <c:layout>
                <c:manualLayout>
                  <c:x val="-0.16960404591167516"/>
                  <c:y val="-1.8416297116503774E-2"/>
                </c:manualLayout>
              </c:layout>
              <c:tx>
                <c:rich>
                  <a:bodyPr rot="0" spcFirstLastPara="1" vertOverflow="ellipsis" vert="horz" wrap="square" anchor="ctr" anchorCtr="1"/>
                  <a:lstStyle/>
                  <a:p>
                    <a:pPr>
                      <a:defRPr sz="900" b="1" i="0" u="none" strike="noStrike" kern="1200" baseline="0">
                        <a:solidFill>
                          <a:schemeClr val="bg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FE26E11-04CC-4E9E-A370-412700A628D1}" type="PERCENTAGE">
                      <a:rPr lang="en-US" b="1">
                        <a:solidFill>
                          <a:schemeClr val="bg1"/>
                        </a:solidFill>
                      </a:rPr>
                      <a:pPr>
                        <a:defRPr b="1">
                          <a:solidFill>
                            <a:schemeClr val="bg1"/>
                          </a:solidFill>
                        </a:defRPr>
                      </a:pPr>
                      <a:t>[PORCENTAJE]</a:t>
                    </a:fld>
                    <a:r>
                      <a:rPr lang="en-US" b="1">
                        <a:solidFill>
                          <a:schemeClr val="bg1"/>
                        </a:solidFill>
                      </a:rPr>
                      <a:t> Libres</a:t>
                    </a:r>
                  </a:p>
                </c:rich>
              </c:tx>
              <c:numFmt formatCode="0.0%" sourceLinked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anchor="ctr" anchorCtr="1"/>
                <a:lstStyle/>
                <a:p>
                  <a:pPr>
                    <a:defRPr sz="900" b="1" i="0" u="none" strike="noStrike" kern="1200" baseline="0">
                      <a:solidFill>
                        <a:schemeClr val="bg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L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D-1D02-4605-BAA2-FD3D7198DC29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eparator> 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'Retiros de Energía'!$A$21:$A$27</c15:sqref>
                  </c15:fullRef>
                </c:ext>
              </c:extLst>
              <c:f>('Retiros de Energía'!$A$21,'Retiros de Energía'!$A$23:$A$27)</c:f>
              <c:strCache>
                <c:ptCount val="6"/>
                <c:pt idx="0">
                  <c:v>Regulados</c:v>
                </c:pt>
                <c:pt idx="1">
                  <c:v>Transporte</c:v>
                </c:pt>
                <c:pt idx="2">
                  <c:v>Energético</c:v>
                </c:pt>
                <c:pt idx="3">
                  <c:v>Industrial</c:v>
                </c:pt>
                <c:pt idx="4">
                  <c:v>Comercial, Público, Residencial</c:v>
                </c:pt>
                <c:pt idx="5">
                  <c:v>Minero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'Retiros de Energía'!$B$21:$B$27</c15:sqref>
                  </c15:fullRef>
                </c:ext>
              </c:extLst>
              <c:f>('Retiros de Energía'!$B$21,'Retiros de Energía'!$B$23:$B$27)</c:f>
              <c:numCache>
                <c:formatCode>#,##0_ ;\-#,##0\ </c:formatCode>
                <c:ptCount val="6"/>
                <c:pt idx="0">
                  <c:v>30140.901497677645</c:v>
                </c:pt>
                <c:pt idx="1">
                  <c:v>595.05662849883879</c:v>
                </c:pt>
                <c:pt idx="2">
                  <c:v>190.61848510975651</c:v>
                </c:pt>
                <c:pt idx="3">
                  <c:v>13404.936490692107</c:v>
                </c:pt>
                <c:pt idx="4">
                  <c:v>3390.1112888013427</c:v>
                </c:pt>
                <c:pt idx="5">
                  <c:v>29559.403742590555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E-1D02-4605-BAA2-FD3D7198DC29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>
          <c:spPr>
            <a:ln w="9525" cap="flat" cmpd="sng" algn="ctr">
              <a:solidFill>
                <a:schemeClr val="tx1">
                  <a:lumMod val="35000"/>
                  <a:lumOff val="65000"/>
                </a:schemeClr>
              </a:solidFill>
              <a:round/>
            </a:ln>
            <a:effectLst/>
          </c:spPr>
        </c:serLines>
      </c:of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sz="1000"/>
              <a:t>CMg Crucero 220 kV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716469816272967"/>
          <c:y val="0.16041666666666668"/>
          <c:w val="0.84101841188466731"/>
          <c:h val="0.6262806211723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CMg!$B$3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CMg!$B$4:$B$15</c:f>
              <c:numCache>
                <c:formatCode>0.0</c:formatCode>
                <c:ptCount val="12"/>
                <c:pt idx="0">
                  <c:v>95.796169354838725</c:v>
                </c:pt>
                <c:pt idx="1">
                  <c:v>114.14933035714289</c:v>
                </c:pt>
                <c:pt idx="2">
                  <c:v>106.27557795698927</c:v>
                </c:pt>
                <c:pt idx="3">
                  <c:v>109.01755555555566</c:v>
                </c:pt>
                <c:pt idx="4">
                  <c:v>106.32922043010763</c:v>
                </c:pt>
                <c:pt idx="5">
                  <c:v>93.345819444444459</c:v>
                </c:pt>
                <c:pt idx="6">
                  <c:v>59.970672043010772</c:v>
                </c:pt>
                <c:pt idx="7">
                  <c:v>53.702392473118302</c:v>
                </c:pt>
                <c:pt idx="8">
                  <c:v>53.248027777777821</c:v>
                </c:pt>
                <c:pt idx="9">
                  <c:v>43.909408602150492</c:v>
                </c:pt>
                <c:pt idx="10">
                  <c:v>46.848499999999994</c:v>
                </c:pt>
                <c:pt idx="11">
                  <c:v>47.241129032258108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8CA-4980-9816-68444F73C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82470416"/>
        <c:axId val="587149104"/>
      </c:barChart>
      <c:lineChart>
        <c:grouping val="standard"/>
        <c:varyColors val="0"/>
        <c:ser>
          <c:idx val="2"/>
          <c:order val="1"/>
          <c:tx>
            <c:strRef>
              <c:f>CMg!$D$3</c:f>
              <c:strCache>
                <c:ptCount val="1"/>
                <c:pt idx="0">
                  <c:v>Var % c/r 2022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557-4950-9D77-E4AC234101D8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CMg!$D$4:$D$15</c:f>
              <c:numCache>
                <c:formatCode>#,##0.0%;[Red]\(#,##0.0%\)</c:formatCode>
                <c:ptCount val="12"/>
                <c:pt idx="0">
                  <c:v>0.39847160158274875</c:v>
                </c:pt>
                <c:pt idx="1">
                  <c:v>0.70399550292183477</c:v>
                </c:pt>
                <c:pt idx="2">
                  <c:v>0.12405436185213947</c:v>
                </c:pt>
                <c:pt idx="3">
                  <c:v>-1.3646510539977119E-2</c:v>
                </c:pt>
                <c:pt idx="4">
                  <c:v>0.11169454816901681</c:v>
                </c:pt>
                <c:pt idx="5">
                  <c:v>-0.50757843127414048</c:v>
                </c:pt>
                <c:pt idx="6">
                  <c:v>-0.48174499466275356</c:v>
                </c:pt>
                <c:pt idx="7">
                  <c:v>-0.46933711134395306</c:v>
                </c:pt>
                <c:pt idx="8">
                  <c:v>-0.36373985150642396</c:v>
                </c:pt>
                <c:pt idx="9">
                  <c:v>-0.47368005561476423</c:v>
                </c:pt>
                <c:pt idx="10">
                  <c:v>-0.58161700307769171</c:v>
                </c:pt>
                <c:pt idx="11">
                  <c:v>-0.50835570375449546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8CA-4980-9816-68444F73C6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813776"/>
        <c:axId val="741542400"/>
      </c:lineChart>
      <c:catAx>
        <c:axId val="19824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7149104"/>
        <c:crosses val="autoZero"/>
        <c:auto val="1"/>
        <c:lblAlgn val="ctr"/>
        <c:lblOffset val="100"/>
        <c:noMultiLvlLbl val="0"/>
      </c:catAx>
      <c:valAx>
        <c:axId val="587149104"/>
        <c:scaling>
          <c:orientation val="minMax"/>
          <c:max val="14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[USD/MWh]</a:t>
                </a:r>
              </a:p>
            </c:rich>
          </c:tx>
          <c:layout>
            <c:manualLayout>
              <c:xMode val="edge"/>
              <c:yMode val="edge"/>
              <c:x val="0"/>
              <c:y val="3.0952537182852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82470416"/>
        <c:crosses val="autoZero"/>
        <c:crossBetween val="between"/>
      </c:valAx>
      <c:valAx>
        <c:axId val="74154240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04813776"/>
        <c:crosses val="max"/>
        <c:crossBetween val="between"/>
      </c:valAx>
      <c:catAx>
        <c:axId val="100481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54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sz="1000"/>
              <a:t>CMg Pan de Azúcar 220 kV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716469816272967"/>
          <c:y val="0.16041666666666668"/>
          <c:w val="0.82986526684164474"/>
          <c:h val="0.6262806211723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CMg!$E$3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CMg!$E$4:$E$15</c:f>
              <c:numCache>
                <c:formatCode>General</c:formatCode>
                <c:ptCount val="12"/>
                <c:pt idx="0">
                  <c:v>90.575483870967744</c:v>
                </c:pt>
                <c:pt idx="1">
                  <c:v>111.18933035714281</c:v>
                </c:pt>
                <c:pt idx="2">
                  <c:v>106.22498655913977</c:v>
                </c:pt>
                <c:pt idx="3">
                  <c:v>110.30205555555557</c:v>
                </c:pt>
                <c:pt idx="4">
                  <c:v>109.98641129032266</c:v>
                </c:pt>
                <c:pt idx="5">
                  <c:v>92.22880555555561</c:v>
                </c:pt>
                <c:pt idx="6">
                  <c:v>57.098239247311852</c:v>
                </c:pt>
                <c:pt idx="7">
                  <c:v>51.952983870967806</c:v>
                </c:pt>
                <c:pt idx="8">
                  <c:v>49.726319444444449</c:v>
                </c:pt>
                <c:pt idx="9">
                  <c:v>41.145564516129035</c:v>
                </c:pt>
                <c:pt idx="10">
                  <c:v>38.938874999999953</c:v>
                </c:pt>
                <c:pt idx="11">
                  <c:v>43.888037634408619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F45-4ADB-9788-3404EB71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82470416"/>
        <c:axId val="587149104"/>
      </c:barChart>
      <c:lineChart>
        <c:grouping val="standard"/>
        <c:varyColors val="0"/>
        <c:ser>
          <c:idx val="2"/>
          <c:order val="1"/>
          <c:tx>
            <c:strRef>
              <c:f>CMg!$G$3</c:f>
              <c:strCache>
                <c:ptCount val="1"/>
                <c:pt idx="0">
                  <c:v>Var % c/r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609-40D8-8A94-2BF530415590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CMg!$G$4:$G$15</c:f>
              <c:numCache>
                <c:formatCode>#,##0.0%;[Red]\(#,##0.0%\)</c:formatCode>
                <c:ptCount val="12"/>
                <c:pt idx="0">
                  <c:v>0.33970301080578769</c:v>
                </c:pt>
                <c:pt idx="1">
                  <c:v>0.69438266476635069</c:v>
                </c:pt>
                <c:pt idx="2">
                  <c:v>8.2472607199609804E-2</c:v>
                </c:pt>
                <c:pt idx="3">
                  <c:v>-6.5754970222575149E-2</c:v>
                </c:pt>
                <c:pt idx="4">
                  <c:v>0.10712740438278656</c:v>
                </c:pt>
                <c:pt idx="5">
                  <c:v>-0.51765797825373783</c:v>
                </c:pt>
                <c:pt idx="6">
                  <c:v>-0.50603940862527441</c:v>
                </c:pt>
                <c:pt idx="7">
                  <c:v>-0.52268749043751539</c:v>
                </c:pt>
                <c:pt idx="8">
                  <c:v>-0.38925149345626053</c:v>
                </c:pt>
                <c:pt idx="9">
                  <c:v>-0.4637754170799141</c:v>
                </c:pt>
                <c:pt idx="10">
                  <c:v>-0.62320965387851246</c:v>
                </c:pt>
                <c:pt idx="11">
                  <c:v>-0.50846765683552775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5-4ADB-9788-3404EB712A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813776"/>
        <c:axId val="741542400"/>
      </c:lineChart>
      <c:catAx>
        <c:axId val="19824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7149104"/>
        <c:crosses val="autoZero"/>
        <c:auto val="1"/>
        <c:lblAlgn val="ctr"/>
        <c:lblOffset val="100"/>
        <c:noMultiLvlLbl val="0"/>
      </c:catAx>
      <c:valAx>
        <c:axId val="587149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[USD/MWh]</a:t>
                </a:r>
              </a:p>
            </c:rich>
          </c:tx>
          <c:layout>
            <c:manualLayout>
              <c:xMode val="edge"/>
              <c:yMode val="edge"/>
              <c:x val="0"/>
              <c:y val="3.0952537182852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82470416"/>
        <c:crosses val="autoZero"/>
        <c:crossBetween val="between"/>
      </c:valAx>
      <c:valAx>
        <c:axId val="74154240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04813776"/>
        <c:crosses val="max"/>
        <c:crossBetween val="between"/>
      </c:valAx>
      <c:catAx>
        <c:axId val="100481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54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sz="1000"/>
              <a:t>CMg Quillota 220 kV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716469816272967"/>
          <c:y val="0.16041666666666668"/>
          <c:w val="0.83264304461942262"/>
          <c:h val="0.6262806211723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CMg!$H$3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CMg!$H$4:$H$15</c:f>
              <c:numCache>
                <c:formatCode>0.0</c:formatCode>
                <c:ptCount val="12"/>
                <c:pt idx="0">
                  <c:v>92.019422043010707</c:v>
                </c:pt>
                <c:pt idx="1">
                  <c:v>111.62388392857153</c:v>
                </c:pt>
                <c:pt idx="2">
                  <c:v>130.44288978494629</c:v>
                </c:pt>
                <c:pt idx="3">
                  <c:v>130.47316666666657</c:v>
                </c:pt>
                <c:pt idx="4">
                  <c:v>120.34604838709689</c:v>
                </c:pt>
                <c:pt idx="5">
                  <c:v>102.26069444444428</c:v>
                </c:pt>
                <c:pt idx="6">
                  <c:v>58.546384408602201</c:v>
                </c:pt>
                <c:pt idx="7">
                  <c:v>51.745752688172075</c:v>
                </c:pt>
                <c:pt idx="8">
                  <c:v>50.17647222222228</c:v>
                </c:pt>
                <c:pt idx="9">
                  <c:v>41.287271505376395</c:v>
                </c:pt>
                <c:pt idx="10">
                  <c:v>38.650513888888881</c:v>
                </c:pt>
                <c:pt idx="11">
                  <c:v>41.421357526881749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74-4D35-8F40-B0C10D82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82470416"/>
        <c:axId val="587149104"/>
      </c:barChart>
      <c:lineChart>
        <c:grouping val="standard"/>
        <c:varyColors val="0"/>
        <c:ser>
          <c:idx val="2"/>
          <c:order val="1"/>
          <c:tx>
            <c:strRef>
              <c:f>CMg!$J$3</c:f>
              <c:strCache>
                <c:ptCount val="1"/>
                <c:pt idx="0">
                  <c:v>Var % c/r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CMg!$J$4:$J$15</c:f>
              <c:numCache>
                <c:formatCode>#,##0.0%;[Red]\(#,##0.0%\)</c:formatCode>
                <c:ptCount val="12"/>
                <c:pt idx="0">
                  <c:v>0.36099916744660465</c:v>
                </c:pt>
                <c:pt idx="1">
                  <c:v>0.72542707375988735</c:v>
                </c:pt>
                <c:pt idx="2">
                  <c:v>0.31406199668835644</c:v>
                </c:pt>
                <c:pt idx="3">
                  <c:v>7.2562556575408221E-2</c:v>
                </c:pt>
                <c:pt idx="4">
                  <c:v>0.20816012934184047</c:v>
                </c:pt>
                <c:pt idx="5">
                  <c:v>-0.47589101666366984</c:v>
                </c:pt>
                <c:pt idx="6">
                  <c:v>-0.6152899564104013</c:v>
                </c:pt>
                <c:pt idx="7">
                  <c:v>-0.53287817714593988</c:v>
                </c:pt>
                <c:pt idx="8">
                  <c:v>-0.41593868238472709</c:v>
                </c:pt>
                <c:pt idx="9">
                  <c:v>-0.39550745408951027</c:v>
                </c:pt>
                <c:pt idx="10">
                  <c:v>-0.5865383072484095</c:v>
                </c:pt>
                <c:pt idx="11">
                  <c:v>-0.53575364678489945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74-4D35-8F40-B0C10D82DB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813776"/>
        <c:axId val="741542400"/>
      </c:lineChart>
      <c:catAx>
        <c:axId val="19824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7149104"/>
        <c:crosses val="autoZero"/>
        <c:auto val="1"/>
        <c:lblAlgn val="ctr"/>
        <c:lblOffset val="100"/>
        <c:noMultiLvlLbl val="0"/>
      </c:catAx>
      <c:valAx>
        <c:axId val="587149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[USD/MWh]</a:t>
                </a:r>
              </a:p>
            </c:rich>
          </c:tx>
          <c:layout>
            <c:manualLayout>
              <c:xMode val="edge"/>
              <c:yMode val="edge"/>
              <c:x val="0"/>
              <c:y val="3.0952537182852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82470416"/>
        <c:crosses val="autoZero"/>
        <c:crossBetween val="between"/>
      </c:valAx>
      <c:valAx>
        <c:axId val="74154240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04813776"/>
        <c:crosses val="max"/>
        <c:crossBetween val="between"/>
      </c:valAx>
      <c:catAx>
        <c:axId val="100481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54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CL" sz="1000"/>
              <a:t>CMg Puerto Montt 220 kV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716469816272967"/>
          <c:y val="0.16041666666666668"/>
          <c:w val="0.84173053368328954"/>
          <c:h val="0.62628062117235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CMg!$K$3</c:f>
              <c:strCache>
                <c:ptCount val="1"/>
                <c:pt idx="0">
                  <c:v>Real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CMg!$K$4:$K$15</c:f>
              <c:numCache>
                <c:formatCode>0.0</c:formatCode>
                <c:ptCount val="12"/>
                <c:pt idx="0">
                  <c:v>197.52354838709692</c:v>
                </c:pt>
                <c:pt idx="1">
                  <c:v>215.11502976190474</c:v>
                </c:pt>
                <c:pt idx="2">
                  <c:v>206.45383064516147</c:v>
                </c:pt>
                <c:pt idx="3">
                  <c:v>159.97995833333329</c:v>
                </c:pt>
                <c:pt idx="4">
                  <c:v>138.39904569892491</c:v>
                </c:pt>
                <c:pt idx="5">
                  <c:v>85.719833333333227</c:v>
                </c:pt>
                <c:pt idx="6">
                  <c:v>47.775228494623612</c:v>
                </c:pt>
                <c:pt idx="7">
                  <c:v>36.290120967741913</c:v>
                </c:pt>
                <c:pt idx="8">
                  <c:v>32.334249999999997</c:v>
                </c:pt>
                <c:pt idx="9">
                  <c:v>35.298817204301088</c:v>
                </c:pt>
                <c:pt idx="10">
                  <c:v>23.899625</c:v>
                </c:pt>
                <c:pt idx="11">
                  <c:v>48.703400537634408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9D-4CE3-AAF0-B5B1542D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5"/>
        <c:axId val="1982470416"/>
        <c:axId val="587149104"/>
      </c:barChart>
      <c:lineChart>
        <c:grouping val="standard"/>
        <c:varyColors val="0"/>
        <c:ser>
          <c:idx val="2"/>
          <c:order val="1"/>
          <c:tx>
            <c:strRef>
              <c:f>CMg!$M$3</c:f>
              <c:strCache>
                <c:ptCount val="1"/>
                <c:pt idx="0">
                  <c:v>Var % c/r 2022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3175">
                <a:solidFill>
                  <a:schemeClr val="tx1"/>
                </a:solidFill>
              </a:ln>
              <a:effectLst/>
            </c:spPr>
          </c:marker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CMg!$A$4:$A$15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CMg!$M$4:$M$15</c:f>
              <c:numCache>
                <c:formatCode>#,##0.0%;[Red]\(#,##0.0%\)</c:formatCode>
                <c:ptCount val="12"/>
                <c:pt idx="0">
                  <c:v>-7.4394644448740777E-2</c:v>
                </c:pt>
                <c:pt idx="1">
                  <c:v>-0.24253235007236829</c:v>
                </c:pt>
                <c:pt idx="2">
                  <c:v>-1.8580574787413484E-2</c:v>
                </c:pt>
                <c:pt idx="3">
                  <c:v>-0.3258126168516875</c:v>
                </c:pt>
                <c:pt idx="4">
                  <c:v>-0.26126095941977923</c:v>
                </c:pt>
                <c:pt idx="5">
                  <c:v>-0.61707025765337986</c:v>
                </c:pt>
                <c:pt idx="6">
                  <c:v>-0.80186767886024024</c:v>
                </c:pt>
                <c:pt idx="7">
                  <c:v>-0.81757155170648921</c:v>
                </c:pt>
                <c:pt idx="8">
                  <c:v>-0.83726037226588246</c:v>
                </c:pt>
                <c:pt idx="9">
                  <c:v>-0.53899622751071674</c:v>
                </c:pt>
                <c:pt idx="10">
                  <c:v>-0.76014898093079208</c:v>
                </c:pt>
                <c:pt idx="11">
                  <c:v>-0.41289639461557914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59D-4CE3-AAF0-B5B1542D8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04813776"/>
        <c:axId val="741542400"/>
      </c:lineChart>
      <c:catAx>
        <c:axId val="1982470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587149104"/>
        <c:crosses val="autoZero"/>
        <c:auto val="1"/>
        <c:lblAlgn val="ctr"/>
        <c:lblOffset val="100"/>
        <c:noMultiLvlLbl val="0"/>
      </c:catAx>
      <c:valAx>
        <c:axId val="587149104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[USD/MWh]</a:t>
                </a:r>
              </a:p>
            </c:rich>
          </c:tx>
          <c:layout>
            <c:manualLayout>
              <c:xMode val="edge"/>
              <c:yMode val="edge"/>
              <c:x val="0"/>
              <c:y val="3.095253718285214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982470416"/>
        <c:crosses val="autoZero"/>
        <c:crossBetween val="between"/>
      </c:valAx>
      <c:valAx>
        <c:axId val="741542400"/>
        <c:scaling>
          <c:orientation val="minMax"/>
        </c:scaling>
        <c:delete val="0"/>
        <c:axPos val="r"/>
        <c:numFmt formatCode="0.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4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004813776"/>
        <c:crosses val="max"/>
        <c:crossBetween val="between"/>
      </c:valAx>
      <c:catAx>
        <c:axId val="100481377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74154240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0"/>
    <c:plotArea>
      <c:layout>
        <c:manualLayout>
          <c:layoutTarget val="inner"/>
          <c:xMode val="edge"/>
          <c:yMode val="edge"/>
          <c:x val="6.0623746754968358E-2"/>
          <c:y val="0.10331338022892776"/>
          <c:w val="0.93621065975209172"/>
          <c:h val="0.8143581587743583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'Costo Operación'!$P$3</c:f>
              <c:strCache>
                <c:ptCount val="1"/>
                <c:pt idx="0">
                  <c:v>Desviación (%) = (Costo de Operación Programado-Costo de Operación Real)/Costo de Operación Real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0"/>
                  <c:y val="-2.26293767798361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D62-4AB3-8DD0-0A5D8825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'Costo Operación'!$M$4:$M$15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'Costo Operación'!$P$4:$P$15</c:f>
              <c:numCache>
                <c:formatCode>#,##0.0%;[Red]\(#,##0.0%\)</c:formatCode>
                <c:ptCount val="12"/>
                <c:pt idx="0">
                  <c:v>-1.0576929977862836E-2</c:v>
                </c:pt>
                <c:pt idx="1">
                  <c:v>-5.525602627579685E-2</c:v>
                </c:pt>
                <c:pt idx="2">
                  <c:v>-2.1742178680466427E-2</c:v>
                </c:pt>
                <c:pt idx="3">
                  <c:v>-1.9473917794418486E-2</c:v>
                </c:pt>
                <c:pt idx="4">
                  <c:v>-6.592963582021448E-2</c:v>
                </c:pt>
                <c:pt idx="5">
                  <c:v>5.7465336429798272E-3</c:v>
                </c:pt>
                <c:pt idx="6">
                  <c:v>-3.4704883123885012E-2</c:v>
                </c:pt>
                <c:pt idx="7">
                  <c:v>-0.10784585178059743</c:v>
                </c:pt>
                <c:pt idx="8">
                  <c:v>-0.16839885092350904</c:v>
                </c:pt>
                <c:pt idx="9">
                  <c:v>-5.1109528986926306E-2</c:v>
                </c:pt>
                <c:pt idx="10">
                  <c:v>-4.6426301055146731E-2</c:v>
                </c:pt>
                <c:pt idx="11">
                  <c:v>-4.1940685004061694E-2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D62-4AB3-8DD0-0A5D8825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3"/>
        <c:axId val="437760000"/>
        <c:axId val="435507136"/>
      </c:barChart>
      <c:lineChart>
        <c:grouping val="standard"/>
        <c:varyColors val="0"/>
        <c:ser>
          <c:idx val="3"/>
          <c:order val="1"/>
          <c:tx>
            <c:strRef>
              <c:f>'Costo Operación'!$O$3</c:f>
              <c:strCache>
                <c:ptCount val="1"/>
                <c:pt idx="0">
                  <c:v>[ Target 2019 ]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dLbls>
            <c:dLbl>
              <c:idx val="11"/>
              <c:layout>
                <c:manualLayout>
                  <c:x val="-4.2882890183651774E-2"/>
                  <c:y val="-4.4999999999999998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[ </a:t>
                    </a:r>
                    <a:r>
                      <a:rPr lang="en-US" sz="1000" b="1" i="0" u="none" strike="noStrike" kern="1200" baseline="0">
                        <a:solidFill>
                          <a:srgbClr val="C00000"/>
                        </a:solidFill>
                      </a:rPr>
                      <a:t>≤</a:t>
                    </a:r>
                    <a:r>
                      <a:rPr lang="en-US"/>
                      <a:t> </a:t>
                    </a:r>
                    <a:fld id="{EA6BEC57-3845-47D1-AB74-54C4B6E2DA80}" type="VALUE">
                      <a:rPr lang="en-US"/>
                      <a:pPr/>
                      <a:t>[VALOR]</a:t>
                    </a:fld>
                    <a:r>
                      <a:rPr lang="en-US"/>
                      <a:t> ]</a:t>
                    </a:r>
                  </a:p>
                </c:rich>
              </c:tx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2-1D62-4AB3-8DD0-0A5D8825DDF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1">
                    <a:solidFill>
                      <a:srgbClr val="C00000"/>
                    </a:solidFill>
                  </a:defRPr>
                </a:pPr>
                <a:endParaRPr lang="es-CL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'Costo Operación'!$M$4:$M$15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'Costo Operación'!$O$4:$O$15</c:f>
              <c:numCache>
                <c:formatCode>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D62-4AB3-8DD0-0A5D8825DDFC}"/>
            </c:ext>
          </c:extLst>
        </c:ser>
        <c:ser>
          <c:idx val="0"/>
          <c:order val="2"/>
          <c:tx>
            <c:strRef>
              <c:f>'Costo Operación'!$N$3</c:f>
              <c:strCache>
                <c:ptCount val="1"/>
                <c:pt idx="0">
                  <c:v>[ Target 2019 ]</c:v>
                </c:pt>
              </c:strCache>
            </c:strRef>
          </c:tx>
          <c:spPr>
            <a:ln w="19050">
              <a:solidFill>
                <a:srgbClr val="FF0000"/>
              </a:solidFill>
            </a:ln>
          </c:spPr>
          <c:marker>
            <c:symbol val="none"/>
          </c:marker>
          <c:cat>
            <c:strRef>
              <c:f>'Costo Operación'!$M$4:$M$15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'Costo Operación'!$N$4:$N$15</c:f>
              <c:numCache>
                <c:formatCode>0%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D62-4AB3-8DD0-0A5D8825D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7761024"/>
        <c:axId val="435507712"/>
      </c:lineChart>
      <c:catAx>
        <c:axId val="43776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900"/>
            </a:pPr>
            <a:endParaRPr lang="es-CL"/>
          </a:p>
        </c:txPr>
        <c:crossAx val="435507136"/>
        <c:crosses val="autoZero"/>
        <c:auto val="1"/>
        <c:lblAlgn val="ctr"/>
        <c:lblOffset val="100"/>
        <c:noMultiLvlLbl val="1"/>
      </c:catAx>
      <c:valAx>
        <c:axId val="435507136"/>
        <c:scaling>
          <c:orientation val="minMax"/>
          <c:max val="0.2"/>
          <c:min val="-0.2"/>
        </c:scaling>
        <c:delete val="0"/>
        <c:axPos val="l"/>
        <c:majorGridlines>
          <c:spPr>
            <a:ln w="9525">
              <a:solidFill>
                <a:schemeClr val="tx1">
                  <a:tint val="75000"/>
                  <a:shade val="95000"/>
                  <a:satMod val="105000"/>
                  <a:alpha val="30000"/>
                </a:schemeClr>
              </a:solidFill>
              <a:prstDash val="dash"/>
              <a:tailEnd type="none" w="med" len="lg"/>
            </a:ln>
          </c:spPr>
        </c:majorGridlines>
        <c:numFmt formatCode="0.0%\ ;[Red]\(0.0%\);0%;" sourceLinked="0"/>
        <c:majorTickMark val="out"/>
        <c:minorTickMark val="none"/>
        <c:tickLblPos val="nextTo"/>
        <c:spPr>
          <a:ln>
            <a:tailEnd type="stealth"/>
          </a:ln>
        </c:spPr>
        <c:txPr>
          <a:bodyPr/>
          <a:lstStyle/>
          <a:p>
            <a:pPr>
              <a:defRPr sz="900"/>
            </a:pPr>
            <a:endParaRPr lang="es-CL"/>
          </a:p>
        </c:txPr>
        <c:crossAx val="437760000"/>
        <c:crosses val="autoZero"/>
        <c:crossBetween val="between"/>
      </c:valAx>
      <c:valAx>
        <c:axId val="435507712"/>
        <c:scaling>
          <c:orientation val="minMax"/>
          <c:max val="3.0000000000000008E-4"/>
          <c:min val="1.0000000000000003E-4"/>
        </c:scaling>
        <c:delete val="1"/>
        <c:axPos val="r"/>
        <c:numFmt formatCode="0%" sourceLinked="1"/>
        <c:majorTickMark val="out"/>
        <c:minorTickMark val="none"/>
        <c:tickLblPos val="nextTo"/>
        <c:crossAx val="437761024"/>
        <c:crosses val="max"/>
        <c:crossBetween val="between"/>
      </c:valAx>
      <c:catAx>
        <c:axId val="437761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35507712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126793093373025E-2"/>
          <c:y val="4.1425946777433859E-2"/>
          <c:w val="0.92428440907341192"/>
          <c:h val="0.717602989759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'Gx 12 meses'!$L$26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meses'!$L$27:$L$37</c15:sqref>
                  </c15:fullRef>
                </c:ext>
              </c:extLst>
              <c:f>'Gx 12 meses'!$L$28:$L$37</c:f>
              <c:numCache>
                <c:formatCode>0%</c:formatCode>
                <c:ptCount val="10"/>
                <c:pt idx="0">
                  <c:v>0.28447365175377898</c:v>
                </c:pt>
                <c:pt idx="1">
                  <c:v>0.24594599655456503</c:v>
                </c:pt>
                <c:pt idx="2">
                  <c:v>0.30283194348058562</c:v>
                </c:pt>
                <c:pt idx="3">
                  <c:v>0.34990239092786524</c:v>
                </c:pt>
                <c:pt idx="4">
                  <c:v>0.36795296975935599</c:v>
                </c:pt>
                <c:pt idx="5">
                  <c:v>0.29106158819489819</c:v>
                </c:pt>
                <c:pt idx="6">
                  <c:v>0.30209905919390861</c:v>
                </c:pt>
                <c:pt idx="7">
                  <c:v>0.32701488042489979</c:v>
                </c:pt>
                <c:pt idx="8">
                  <c:v>0.32690616894052393</c:v>
                </c:pt>
                <c:pt idx="9">
                  <c:v>0.31982125058871214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1F-4A9C-9B70-1127E07B0DA4}"/>
            </c:ext>
          </c:extLst>
        </c:ser>
        <c:ser>
          <c:idx val="4"/>
          <c:order val="1"/>
          <c:tx>
            <c:strRef>
              <c:f>'Gx 12 meses'!$M$26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meses'!$M$27:$M$37</c15:sqref>
                  </c15:fullRef>
                </c:ext>
              </c:extLst>
              <c:f>'Gx 12 meses'!$M$28:$M$37</c:f>
              <c:numCache>
                <c:formatCode>0%</c:formatCode>
                <c:ptCount val="10"/>
                <c:pt idx="0">
                  <c:v>0.33327568732806734</c:v>
                </c:pt>
                <c:pt idx="1">
                  <c:v>0.35833146081442091</c:v>
                </c:pt>
                <c:pt idx="2">
                  <c:v>0.35507229888849706</c:v>
                </c:pt>
                <c:pt idx="3">
                  <c:v>0.32220599328178362</c:v>
                </c:pt>
                <c:pt idx="4">
                  <c:v>0.27495506863188657</c:v>
                </c:pt>
                <c:pt idx="5">
                  <c:v>0.31529124722934104</c:v>
                </c:pt>
                <c:pt idx="6">
                  <c:v>0.25941794486949521</c:v>
                </c:pt>
                <c:pt idx="7">
                  <c:v>0.212057942446603</c:v>
                </c:pt>
                <c:pt idx="8">
                  <c:v>0.19210339452845346</c:v>
                </c:pt>
                <c:pt idx="9">
                  <c:v>0.19747593126033675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1F-4A9C-9B70-1127E07B0DA4}"/>
            </c:ext>
          </c:extLst>
        </c:ser>
        <c:ser>
          <c:idx val="1"/>
          <c:order val="2"/>
          <c:tx>
            <c:strRef>
              <c:f>'Gx 12 meses'!$N$26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meses'!$N$27:$N$37</c15:sqref>
                  </c15:fullRef>
                </c:ext>
              </c:extLst>
              <c:f>'Gx 12 meses'!$N$28:$N$37</c:f>
              <c:numCache>
                <c:formatCode>0%</c:formatCode>
                <c:ptCount val="10"/>
                <c:pt idx="0">
                  <c:v>0.1171554511671305</c:v>
                </c:pt>
                <c:pt idx="1">
                  <c:v>0.12715807804658827</c:v>
                </c:pt>
                <c:pt idx="2">
                  <c:v>0.12431739837768351</c:v>
                </c:pt>
                <c:pt idx="3">
                  <c:v>0.13070292657707161</c:v>
                </c:pt>
                <c:pt idx="4">
                  <c:v>0.14853016662308433</c:v>
                </c:pt>
                <c:pt idx="5">
                  <c:v>0.14858828981234909</c:v>
                </c:pt>
                <c:pt idx="6">
                  <c:v>0.15539920196214813</c:v>
                </c:pt>
                <c:pt idx="7">
                  <c:v>0.15468177908037331</c:v>
                </c:pt>
                <c:pt idx="8">
                  <c:v>0.16552281220519685</c:v>
                </c:pt>
                <c:pt idx="9">
                  <c:v>0.15881808523455387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C1F-4A9C-9B70-1127E07B0DA4}"/>
            </c:ext>
          </c:extLst>
        </c:ser>
        <c:ser>
          <c:idx val="2"/>
          <c:order val="3"/>
          <c:tx>
            <c:strRef>
              <c:f>'Gx 12 meses'!$O$26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meses'!$O$27:$O$37</c15:sqref>
                  </c15:fullRef>
                </c:ext>
              </c:extLst>
              <c:f>'Gx 12 meses'!$O$28:$O$37</c:f>
              <c:numCache>
                <c:formatCode>0%</c:formatCode>
                <c:ptCount val="10"/>
                <c:pt idx="0">
                  <c:v>0.25851552152206919</c:v>
                </c:pt>
                <c:pt idx="1">
                  <c:v>0.26439186827453642</c:v>
                </c:pt>
                <c:pt idx="2">
                  <c:v>0.21014175360356754</c:v>
                </c:pt>
                <c:pt idx="3">
                  <c:v>0.19009331483799177</c:v>
                </c:pt>
                <c:pt idx="4">
                  <c:v>0.20455498229724844</c:v>
                </c:pt>
                <c:pt idx="5">
                  <c:v>0.24019033102747431</c:v>
                </c:pt>
                <c:pt idx="6">
                  <c:v>0.27814328074093059</c:v>
                </c:pt>
                <c:pt idx="7">
                  <c:v>0.30144856116507363</c:v>
                </c:pt>
                <c:pt idx="8">
                  <c:v>0.31010630774861153</c:v>
                </c:pt>
                <c:pt idx="9">
                  <c:v>0.31784701153327993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1F-4A9C-9B70-1127E07B0DA4}"/>
            </c:ext>
          </c:extLst>
        </c:ser>
        <c:ser>
          <c:idx val="5"/>
          <c:order val="4"/>
          <c:tx>
            <c:strRef>
              <c:f>'Gx 12 meses'!$P$26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meses'!$P$27:$P$37</c15:sqref>
                  </c15:fullRef>
                </c:ext>
              </c:extLst>
              <c:f>'Gx 12 meses'!$P$28:$P$37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994-4B7B-8562-785F3B6E2B36}"/>
            </c:ext>
          </c:extLst>
        </c:ser>
        <c:ser>
          <c:idx val="3"/>
          <c:order val="5"/>
          <c:tx>
            <c:strRef>
              <c:f>'Gx 12 meses'!$Q$26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meses'!$Q$27:$Q$37</c15:sqref>
                  </c15:fullRef>
                </c:ext>
              </c:extLst>
              <c:f>'Gx 12 meses'!$Q$28:$Q$37</c:f>
              <c:numCache>
                <c:formatCode>0.0%</c:formatCode>
                <c:ptCount val="10"/>
                <c:pt idx="0">
                  <c:v>6.5796882289538439E-3</c:v>
                </c:pt>
                <c:pt idx="1">
                  <c:v>4.1725963098893969E-3</c:v>
                </c:pt>
                <c:pt idx="2">
                  <c:v>7.6366056496660955E-3</c:v>
                </c:pt>
                <c:pt idx="3">
                  <c:v>7.0953743752878128E-3</c:v>
                </c:pt>
                <c:pt idx="4">
                  <c:v>4.0068126884246552E-3</c:v>
                </c:pt>
                <c:pt idx="5">
                  <c:v>4.8685437359373375E-3</c:v>
                </c:pt>
                <c:pt idx="6">
                  <c:v>4.9405132335175912E-3</c:v>
                </c:pt>
                <c:pt idx="7">
                  <c:v>4.7968368830502645E-3</c:v>
                </c:pt>
                <c:pt idx="8">
                  <c:v>5.3613165772141858E-3</c:v>
                </c:pt>
                <c:pt idx="9">
                  <c:v>6.0377213831173827E-3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C1F-4A9C-9B70-1127E07B0DA4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615742351"/>
        <c:axId val="710677839"/>
      </c:barChart>
      <c:catAx>
        <c:axId val="615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0677839"/>
        <c:crosses val="autoZero"/>
        <c:auto val="1"/>
        <c:lblAlgn val="ctr"/>
        <c:lblOffset val="100"/>
        <c:noMultiLvlLbl val="0"/>
      </c:catAx>
      <c:valAx>
        <c:axId val="7106778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1574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5412443207267032"/>
          <c:y val="0.94697915534966781"/>
          <c:w val="0.67806767768641074"/>
          <c:h val="5.3020833333333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126793093373025E-2"/>
          <c:y val="4.1425946777433859E-2"/>
          <c:w val="0.92428440907341192"/>
          <c:h val="0.717602989759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'Gx 12 meses'!$L$26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meses'!$L$70:$L$80</c15:sqref>
                  </c15:fullRef>
                </c:ext>
              </c:extLst>
              <c:f>'Gx 12 meses'!$L$71:$L$80</c:f>
              <c:numCache>
                <c:formatCode>0%</c:formatCode>
                <c:ptCount val="10"/>
                <c:pt idx="0">
                  <c:v>0.31123893425702021</c:v>
                </c:pt>
                <c:pt idx="1">
                  <c:v>0.26928869350623741</c:v>
                </c:pt>
                <c:pt idx="2">
                  <c:v>0.35813723441903705</c:v>
                </c:pt>
                <c:pt idx="3">
                  <c:v>0.42556763400785974</c:v>
                </c:pt>
                <c:pt idx="4">
                  <c:v>0.40009582072109245</c:v>
                </c:pt>
                <c:pt idx="5">
                  <c:v>0.34975521219589739</c:v>
                </c:pt>
                <c:pt idx="6">
                  <c:v>0.34619207545352232</c:v>
                </c:pt>
                <c:pt idx="7">
                  <c:v>0.38079455927732853</c:v>
                </c:pt>
                <c:pt idx="8">
                  <c:v>0.39023439545287936</c:v>
                </c:pt>
                <c:pt idx="9">
                  <c:v>0.37072413840243862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E7-4783-A2E9-7583696E964A}"/>
            </c:ext>
          </c:extLst>
        </c:ser>
        <c:ser>
          <c:idx val="4"/>
          <c:order val="1"/>
          <c:tx>
            <c:strRef>
              <c:f>'Gx 12 meses'!$M$26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meses'!$M$70:$M$80</c15:sqref>
                  </c15:fullRef>
                </c:ext>
              </c:extLst>
              <c:f>'Gx 12 meses'!$M$71:$M$80</c:f>
              <c:numCache>
                <c:formatCode>0%</c:formatCode>
                <c:ptCount val="10"/>
                <c:pt idx="0">
                  <c:v>0.30735419492865906</c:v>
                </c:pt>
                <c:pt idx="1">
                  <c:v>0.33505361814994311</c:v>
                </c:pt>
                <c:pt idx="2">
                  <c:v>0.30073095612699852</c:v>
                </c:pt>
                <c:pt idx="3">
                  <c:v>0.24969271364858842</c:v>
                </c:pt>
                <c:pt idx="4">
                  <c:v>0.24503656972896035</c:v>
                </c:pt>
                <c:pt idx="5">
                  <c:v>0.25680833505261003</c:v>
                </c:pt>
                <c:pt idx="6">
                  <c:v>0.21541093241205767</c:v>
                </c:pt>
                <c:pt idx="7">
                  <c:v>0.16877273432516779</c:v>
                </c:pt>
                <c:pt idx="8">
                  <c:v>0.14043801523075944</c:v>
                </c:pt>
                <c:pt idx="9">
                  <c:v>0.15827147329423508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E7-4783-A2E9-7583696E964A}"/>
            </c:ext>
          </c:extLst>
        </c:ser>
        <c:ser>
          <c:idx val="1"/>
          <c:order val="2"/>
          <c:tx>
            <c:strRef>
              <c:f>'Gx 12 meses'!$N$26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meses'!$N$70:$N$80</c15:sqref>
                  </c15:fullRef>
                </c:ext>
              </c:extLst>
              <c:f>'Gx 12 meses'!$N$71:$N$80</c:f>
              <c:numCache>
                <c:formatCode>0%</c:formatCode>
                <c:ptCount val="10"/>
                <c:pt idx="0">
                  <c:v>0.11694298628947072</c:v>
                </c:pt>
                <c:pt idx="1">
                  <c:v>0.12695232777994112</c:v>
                </c:pt>
                <c:pt idx="2">
                  <c:v>0.12396976118499323</c:v>
                </c:pt>
                <c:pt idx="3">
                  <c:v>0.12959731392260895</c:v>
                </c:pt>
                <c:pt idx="4">
                  <c:v>0.14787269691019717</c:v>
                </c:pt>
                <c:pt idx="5">
                  <c:v>0.14853573400097037</c:v>
                </c:pt>
                <c:pt idx="6">
                  <c:v>0.15583744564955618</c:v>
                </c:pt>
                <c:pt idx="7">
                  <c:v>0.1540245142827591</c:v>
                </c:pt>
                <c:pt idx="8">
                  <c:v>0.16344123242324995</c:v>
                </c:pt>
                <c:pt idx="9">
                  <c:v>0.15788869294180372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8E7-4783-A2E9-7583696E964A}"/>
            </c:ext>
          </c:extLst>
        </c:ser>
        <c:ser>
          <c:idx val="2"/>
          <c:order val="3"/>
          <c:tx>
            <c:strRef>
              <c:f>'Gx 12 meses'!$O$26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meses'!$O$70:$O$80</c15:sqref>
                  </c15:fullRef>
                </c:ext>
              </c:extLst>
              <c:f>'Gx 12 meses'!$O$71:$O$80</c:f>
              <c:numCache>
                <c:formatCode>0%</c:formatCode>
                <c:ptCount val="10"/>
                <c:pt idx="0">
                  <c:v>0.25798797848782035</c:v>
                </c:pt>
                <c:pt idx="1">
                  <c:v>0.26453914351710689</c:v>
                </c:pt>
                <c:pt idx="2">
                  <c:v>0.20977858126574925</c:v>
                </c:pt>
                <c:pt idx="3">
                  <c:v>0.18822557637334467</c:v>
                </c:pt>
                <c:pt idx="4">
                  <c:v>0.20298761254088302</c:v>
                </c:pt>
                <c:pt idx="5">
                  <c:v>0.24014715148406035</c:v>
                </c:pt>
                <c:pt idx="6">
                  <c:v>0.27763352439001271</c:v>
                </c:pt>
                <c:pt idx="7">
                  <c:v>0.29170042695996434</c:v>
                </c:pt>
                <c:pt idx="8">
                  <c:v>0.30054715543170302</c:v>
                </c:pt>
                <c:pt idx="9">
                  <c:v>0.30707049993848184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8E7-4783-A2E9-7583696E964A}"/>
            </c:ext>
          </c:extLst>
        </c:ser>
        <c:ser>
          <c:idx val="5"/>
          <c:order val="4"/>
          <c:tx>
            <c:strRef>
              <c:f>'Gx 12 meses'!$P$26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meses'!$P$70:$P$80</c15:sqref>
                  </c15:fullRef>
                </c:ext>
              </c:extLst>
              <c:f>'Gx 12 meses'!$P$71:$P$80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8E7-4783-A2E9-7583696E964A}"/>
            </c:ext>
          </c:extLst>
        </c:ser>
        <c:ser>
          <c:idx val="3"/>
          <c:order val="5"/>
          <c:tx>
            <c:strRef>
              <c:f>'Gx 12 meses'!$Q$26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0"/>
                  <c:y val="-2.12165113239370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FFC-474E-BE59-2FFBA75D230D}"/>
                </c:ext>
              </c:extLst>
            </c:dLbl>
            <c:dLbl>
              <c:idx val="1"/>
              <c:layout>
                <c:manualLayout>
                  <c:x val="0"/>
                  <c:y val="-2.12165113239370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FFC-474E-BE59-2FFBA75D230D}"/>
                </c:ext>
              </c:extLst>
            </c:dLbl>
            <c:dLbl>
              <c:idx val="2"/>
              <c:layout>
                <c:manualLayout>
                  <c:x val="-4.3026939238336691E-17"/>
                  <c:y val="-2.54598135887244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FFC-474E-BE59-2FFBA75D230D}"/>
                </c:ext>
              </c:extLst>
            </c:dLbl>
            <c:dLbl>
              <c:idx val="3"/>
              <c:layout>
                <c:manualLayout>
                  <c:x val="0"/>
                  <c:y val="-1.6973209059149629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FFC-474E-BE59-2FFBA75D230D}"/>
                </c:ext>
              </c:extLst>
            </c:dLbl>
            <c:dLbl>
              <c:idx val="4"/>
              <c:layout>
                <c:manualLayout>
                  <c:x val="0"/>
                  <c:y val="-2.5459813588724463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FFC-474E-BE59-2FFBA75D230D}"/>
                </c:ext>
              </c:extLst>
            </c:dLbl>
            <c:dLbl>
              <c:idx val="5"/>
              <c:layout>
                <c:manualLayout>
                  <c:x val="0"/>
                  <c:y val="-2.12165113239370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FFC-474E-BE59-2FFBA75D230D}"/>
                </c:ext>
              </c:extLst>
            </c:dLbl>
            <c:dLbl>
              <c:idx val="6"/>
              <c:layout>
                <c:manualLayout>
                  <c:x val="0"/>
                  <c:y val="-2.54598135887244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FFC-474E-BE59-2FFBA75D230D}"/>
                </c:ext>
              </c:extLst>
            </c:dLbl>
            <c:dLbl>
              <c:idx val="7"/>
              <c:layout>
                <c:manualLayout>
                  <c:x val="8.6053878476673383E-17"/>
                  <c:y val="-2.5459813588724442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FFC-474E-BE59-2FFBA75D230D}"/>
                </c:ext>
              </c:extLst>
            </c:dLbl>
            <c:dLbl>
              <c:idx val="8"/>
              <c:layout>
                <c:manualLayout>
                  <c:x val="0"/>
                  <c:y val="-2.1216511323937037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FFC-474E-BE59-2FFBA75D230D}"/>
                </c:ext>
              </c:extLst>
            </c:dLbl>
            <c:dLbl>
              <c:idx val="9"/>
              <c:layout>
                <c:manualLayout>
                  <c:x val="0"/>
                  <c:y val="-2.1216511323937055E-2"/>
                </c:manualLayout>
              </c:layout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3FFC-474E-BE59-2FFBA75D230D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meses'!$Q$70:$Q$80</c15:sqref>
                  </c15:fullRef>
                </c:ext>
              </c:extLst>
              <c:f>'Gx 12 meses'!$Q$71:$Q$80</c:f>
              <c:numCache>
                <c:formatCode>0.0%</c:formatCode>
                <c:ptCount val="10"/>
                <c:pt idx="0">
                  <c:v>6.4759060370296875E-3</c:v>
                </c:pt>
                <c:pt idx="1">
                  <c:v>4.1662170467714156E-3</c:v>
                </c:pt>
                <c:pt idx="2">
                  <c:v>7.3834670032220089E-3</c:v>
                </c:pt>
                <c:pt idx="3">
                  <c:v>6.9167620475983731E-3</c:v>
                </c:pt>
                <c:pt idx="4">
                  <c:v>4.0073000988670449E-3</c:v>
                </c:pt>
                <c:pt idx="5">
                  <c:v>4.7535672664618441E-3</c:v>
                </c:pt>
                <c:pt idx="6">
                  <c:v>4.9260220948511022E-3</c:v>
                </c:pt>
                <c:pt idx="7">
                  <c:v>4.707765154780174E-3</c:v>
                </c:pt>
                <c:pt idx="8">
                  <c:v>5.3392014614082363E-3</c:v>
                </c:pt>
                <c:pt idx="9">
                  <c:v>6.0451954230406422E-3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'Gx 12 meses'!$Q$70</c15:sqref>
                  <c15:dLbl>
                    <c:idx val="-1"/>
                    <c:layout>
                      <c:manualLayout>
                        <c:x val="2.3469510703205678E-3"/>
                        <c:y val="-2.970311585351185E-2"/>
                      </c:manualLayout>
                    </c:layout>
                    <c:dLblPos val="ct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7E0A-4BF5-82E1-9751DD7744DB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B8E7-4783-A2E9-7583696E96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615742351"/>
        <c:axId val="710677839"/>
      </c:barChart>
      <c:catAx>
        <c:axId val="615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0677839"/>
        <c:crosses val="autoZero"/>
        <c:auto val="1"/>
        <c:lblAlgn val="ctr"/>
        <c:lblOffset val="100"/>
        <c:noMultiLvlLbl val="0"/>
      </c:catAx>
      <c:valAx>
        <c:axId val="7106778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1574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4"/>
        <c:delete val="1"/>
      </c:legendEntry>
      <c:layout>
        <c:manualLayout>
          <c:xMode val="edge"/>
          <c:yMode val="edge"/>
          <c:x val="0.15412443207267032"/>
          <c:y val="0.94697915534966781"/>
          <c:w val="0.677668294538051"/>
          <c:h val="5.3020715010361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126792066098398E-2"/>
          <c:y val="3.2974517785110624E-2"/>
          <c:w val="0.92428440907341192"/>
          <c:h val="0.71760298975955317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'Gx 12 meses'!$L$26</c:f>
              <c:strCache>
                <c:ptCount val="1"/>
                <c:pt idx="0">
                  <c:v>Hídrica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meses'!$L$113:$L$123</c15:sqref>
                  </c15:fullRef>
                </c:ext>
              </c:extLst>
              <c:f>'Gx 12 meses'!$L$114:$L$123</c:f>
              <c:numCache>
                <c:formatCode>0%</c:formatCode>
                <c:ptCount val="10"/>
                <c:pt idx="0">
                  <c:v>0.31123690785112995</c:v>
                </c:pt>
                <c:pt idx="1">
                  <c:v>0.30313008384432472</c:v>
                </c:pt>
                <c:pt idx="2">
                  <c:v>0.42356562161703215</c:v>
                </c:pt>
                <c:pt idx="3">
                  <c:v>0.46833639085220358</c:v>
                </c:pt>
                <c:pt idx="4">
                  <c:v>0.43909578546178402</c:v>
                </c:pt>
                <c:pt idx="5">
                  <c:v>0.39910626366473656</c:v>
                </c:pt>
                <c:pt idx="6">
                  <c:v>0.40386214597117043</c:v>
                </c:pt>
                <c:pt idx="7">
                  <c:v>0.41560849986332327</c:v>
                </c:pt>
                <c:pt idx="8">
                  <c:v>0.43739215310337609</c:v>
                </c:pt>
                <c:pt idx="9">
                  <c:v>0.40706773656172468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E8-48A0-B3C6-1E1A31701459}"/>
            </c:ext>
          </c:extLst>
        </c:ser>
        <c:ser>
          <c:idx val="4"/>
          <c:order val="1"/>
          <c:tx>
            <c:strRef>
              <c:f>'Gx 12 meses'!$M$26</c:f>
              <c:strCache>
                <c:ptCount val="1"/>
                <c:pt idx="0">
                  <c:v>Térmico</c:v>
                </c:pt>
              </c:strCache>
            </c:strRef>
          </c:tx>
          <c:spPr>
            <a:solidFill>
              <a:srgbClr val="DB550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meses'!$M$113:$M$123</c15:sqref>
                  </c15:fullRef>
                </c:ext>
              </c:extLst>
              <c:f>'Gx 12 meses'!$M$114:$M$123</c:f>
              <c:numCache>
                <c:formatCode>0%</c:formatCode>
                <c:ptCount val="10"/>
                <c:pt idx="0">
                  <c:v>0.30755916457129667</c:v>
                </c:pt>
                <c:pt idx="1">
                  <c:v>0.30154236015517449</c:v>
                </c:pt>
                <c:pt idx="2">
                  <c:v>0.2396085839825095</c:v>
                </c:pt>
                <c:pt idx="3">
                  <c:v>0.2099038288389681</c:v>
                </c:pt>
                <c:pt idx="4">
                  <c:v>0.20901672747165009</c:v>
                </c:pt>
                <c:pt idx="5">
                  <c:v>0.21092233144739128</c:v>
                </c:pt>
                <c:pt idx="6">
                  <c:v>0.16812158466950491</c:v>
                </c:pt>
                <c:pt idx="7">
                  <c:v>0.14318126231890319</c:v>
                </c:pt>
                <c:pt idx="8">
                  <c:v>0.11602873593269782</c:v>
                </c:pt>
                <c:pt idx="9">
                  <c:v>0.13279384542459138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3E8-48A0-B3C6-1E1A31701459}"/>
            </c:ext>
          </c:extLst>
        </c:ser>
        <c:ser>
          <c:idx val="1"/>
          <c:order val="2"/>
          <c:tx>
            <c:strRef>
              <c:f>'Gx 12 meses'!$N$26</c:f>
              <c:strCache>
                <c:ptCount val="1"/>
                <c:pt idx="0">
                  <c:v>Eólica</c:v>
                </c:pt>
              </c:strCache>
            </c:strRef>
          </c:tx>
          <c:spPr>
            <a:solidFill>
              <a:srgbClr val="669E4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meses'!$N$113:$N$123</c15:sqref>
                  </c15:fullRef>
                </c:ext>
              </c:extLst>
              <c:f>'Gx 12 meses'!$N$114:$N$123</c:f>
              <c:numCache>
                <c:formatCode>0%</c:formatCode>
                <c:ptCount val="10"/>
                <c:pt idx="0">
                  <c:v>0.11705984483975451</c:v>
                </c:pt>
                <c:pt idx="1">
                  <c:v>0.12727756225753969</c:v>
                </c:pt>
                <c:pt idx="2">
                  <c:v>0.12320830945356009</c:v>
                </c:pt>
                <c:pt idx="3">
                  <c:v>0.12910936163507852</c:v>
                </c:pt>
                <c:pt idx="4">
                  <c:v>0.14682711262206466</c:v>
                </c:pt>
                <c:pt idx="5">
                  <c:v>0.14774326707500945</c:v>
                </c:pt>
                <c:pt idx="6">
                  <c:v>0.15516543389586265</c:v>
                </c:pt>
                <c:pt idx="7">
                  <c:v>0.15191131828448942</c:v>
                </c:pt>
                <c:pt idx="8">
                  <c:v>0.15936357984882563</c:v>
                </c:pt>
                <c:pt idx="9">
                  <c:v>0.15533955456151519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3E8-48A0-B3C6-1E1A31701459}"/>
            </c:ext>
          </c:extLst>
        </c:ser>
        <c:ser>
          <c:idx val="2"/>
          <c:order val="3"/>
          <c:tx>
            <c:strRef>
              <c:f>'Gx 12 meses'!$O$26</c:f>
              <c:strCache>
                <c:ptCount val="1"/>
                <c:pt idx="0">
                  <c:v>Solar</c:v>
                </c:pt>
              </c:strCache>
            </c:strRef>
          </c:tx>
          <c:spPr>
            <a:solidFill>
              <a:srgbClr val="F2B8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meses'!$O$113:$O$123</c15:sqref>
                  </c15:fullRef>
                </c:ext>
              </c:extLst>
              <c:f>'Gx 12 meses'!$O$114:$O$123</c:f>
              <c:numCache>
                <c:formatCode>0%</c:formatCode>
                <c:ptCount val="10"/>
                <c:pt idx="0">
                  <c:v>0.25767281099807593</c:v>
                </c:pt>
                <c:pt idx="1">
                  <c:v>0.26387342009761006</c:v>
                </c:pt>
                <c:pt idx="2">
                  <c:v>0.20641463777037203</c:v>
                </c:pt>
                <c:pt idx="3">
                  <c:v>0.1860397064781886</c:v>
                </c:pt>
                <c:pt idx="4">
                  <c:v>0.20106257917195633</c:v>
                </c:pt>
                <c:pt idx="5">
                  <c:v>0.23750910982414503</c:v>
                </c:pt>
                <c:pt idx="6">
                  <c:v>0.2680483637835761</c:v>
                </c:pt>
                <c:pt idx="7">
                  <c:v>0.28464471204339103</c:v>
                </c:pt>
                <c:pt idx="8">
                  <c:v>0.28200547295766298</c:v>
                </c:pt>
                <c:pt idx="9">
                  <c:v>0.29878376850601995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3E8-48A0-B3C6-1E1A31701459}"/>
            </c:ext>
          </c:extLst>
        </c:ser>
        <c:ser>
          <c:idx val="5"/>
          <c:order val="4"/>
          <c:tx>
            <c:strRef>
              <c:f>'Gx 12 meses'!$P$26</c:f>
              <c:strCache>
                <c:ptCount val="1"/>
                <c:pt idx="0">
                  <c:v>Termosolar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meses'!$P$113:$P$123</c15:sqref>
                  </c15:fullRef>
                </c:ext>
              </c:extLst>
              <c:f>'Gx 12 meses'!$P$114:$P$123</c:f>
              <c:numCache>
                <c:formatCode>0%</c:formatCode>
                <c:ptCount val="1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E8-48A0-B3C6-1E1A31701459}"/>
            </c:ext>
          </c:extLst>
        </c:ser>
        <c:ser>
          <c:idx val="3"/>
          <c:order val="5"/>
          <c:tx>
            <c:strRef>
              <c:f>'Gx 12 meses'!$Q$26</c:f>
              <c:strCache>
                <c:ptCount val="1"/>
                <c:pt idx="0">
                  <c:v>Geotérmico</c:v>
                </c:pt>
              </c:strCache>
            </c:strRef>
          </c:tx>
          <c:spPr>
            <a:solidFill>
              <a:srgbClr val="405168"/>
            </a:solidFill>
            <a:ln>
              <a:noFill/>
            </a:ln>
            <a:effectLst/>
          </c:spPr>
          <c:invertIfNegative val="0"/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'Gx 12 meses'!$J$27:$K$37</c15:sqref>
                  </c15:fullRef>
                </c:ext>
              </c:extLst>
              <c:f>'Gx 12 meses'!$J$28:$K$37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'Gx 12 meses'!$Q$113:$Q$123</c15:sqref>
                  </c15:fullRef>
                </c:ext>
              </c:extLst>
              <c:f>'Gx 12 meses'!$Q$114:$Q$123</c:f>
              <c:numCache>
                <c:formatCode>0.0%</c:formatCode>
                <c:ptCount val="10"/>
                <c:pt idx="0">
                  <c:v>6.4712717397429741E-3</c:v>
                </c:pt>
                <c:pt idx="1">
                  <c:v>4.1765736453510194E-3</c:v>
                </c:pt>
                <c:pt idx="2">
                  <c:v>7.202847176526363E-3</c:v>
                </c:pt>
                <c:pt idx="3">
                  <c:v>6.6107121955611596E-3</c:v>
                </c:pt>
                <c:pt idx="4">
                  <c:v>3.9977952725449269E-3</c:v>
                </c:pt>
                <c:pt idx="5">
                  <c:v>4.7190279887177299E-3</c:v>
                </c:pt>
                <c:pt idx="6">
                  <c:v>4.8024716798858872E-3</c:v>
                </c:pt>
                <c:pt idx="7">
                  <c:v>4.6542074898931057E-3</c:v>
                </c:pt>
                <c:pt idx="8">
                  <c:v>5.2100581574375917E-3</c:v>
                </c:pt>
                <c:pt idx="9">
                  <c:v>6.0150949461488289E-3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3E8-48A0-B3C6-1E1A31701459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45"/>
        <c:overlap val="100"/>
        <c:axId val="615742351"/>
        <c:axId val="710677839"/>
      </c:barChart>
      <c:catAx>
        <c:axId val="61574235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10677839"/>
        <c:crosses val="autoZero"/>
        <c:auto val="1"/>
        <c:lblAlgn val="ctr"/>
        <c:lblOffset val="100"/>
        <c:noMultiLvlLbl val="0"/>
      </c:catAx>
      <c:valAx>
        <c:axId val="710677839"/>
        <c:scaling>
          <c:orientation val="minMax"/>
        </c:scaling>
        <c:delete val="1"/>
        <c:axPos val="l"/>
        <c:numFmt formatCode="0%" sourceLinked="1"/>
        <c:majorTickMark val="none"/>
        <c:minorTickMark val="none"/>
        <c:tickLblPos val="nextTo"/>
        <c:crossAx val="61574235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5412443207267032"/>
          <c:y val="0.94697915534966781"/>
          <c:w val="0.677668294538051"/>
          <c:h val="5.302071501036183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700"/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s-CL"/>
              <a:t>CMg Esperado Pan</a:t>
            </a:r>
            <a:r>
              <a:rPr lang="es-CL" baseline="0"/>
              <a:t> de Azucar</a:t>
            </a:r>
            <a:endParaRPr lang="es-CL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1303009259259262E-2"/>
          <c:y val="0.15898518518518517"/>
          <c:w val="0.88635902777777775"/>
          <c:h val="0.52037567006319596"/>
        </c:manualLayout>
      </c:layout>
      <c:lineChart>
        <c:grouping val="standard"/>
        <c:varyColors val="0"/>
        <c:ser>
          <c:idx val="0"/>
          <c:order val="0"/>
          <c:tx>
            <c:strRef>
              <c:f>'CMg 12 meses'!$S$30</c:f>
              <c:strCache>
                <c:ptCount val="1"/>
                <c:pt idx="0">
                  <c:v>Máximo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'CMg 12 meses'!$T$22:$AE$23</c15:sqref>
                  </c15:fullRef>
                </c:ext>
              </c:extLst>
              <c:f>'CMg 12 meses'!$U$22:$AE$23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'CMg 12 meses'!$T$30:$AE$30</c15:sqref>
                  </c15:fullRef>
                </c:ext>
              </c:extLst>
              <c:f>'CMg 12 meses'!$U$30:$AD$30</c:f>
              <c:numCache>
                <c:formatCode>0.00</c:formatCode>
                <c:ptCount val="10"/>
                <c:pt idx="0">
                  <c:v>126.28</c:v>
                </c:pt>
                <c:pt idx="1">
                  <c:v>94.64</c:v>
                </c:pt>
                <c:pt idx="2">
                  <c:v>78.010000000000005</c:v>
                </c:pt>
                <c:pt idx="3">
                  <c:v>80.44</c:v>
                </c:pt>
                <c:pt idx="4">
                  <c:v>77.05</c:v>
                </c:pt>
                <c:pt idx="5">
                  <c:v>71.19</c:v>
                </c:pt>
                <c:pt idx="6">
                  <c:v>73.88</c:v>
                </c:pt>
                <c:pt idx="7">
                  <c:v>73.89</c:v>
                </c:pt>
                <c:pt idx="8">
                  <c:v>66.930000000000007</c:v>
                </c:pt>
                <c:pt idx="9">
                  <c:v>70.25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F49-4203-A4C6-BC5019BC97E4}"/>
            </c:ext>
          </c:extLst>
        </c:ser>
        <c:ser>
          <c:idx val="1"/>
          <c:order val="1"/>
          <c:tx>
            <c:strRef>
              <c:f>'CMg 12 meses'!$S$31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'CMg 12 meses'!$T$22:$AE$23</c15:sqref>
                  </c15:fullRef>
                </c:ext>
              </c:extLst>
              <c:f>'CMg 12 meses'!$U$22:$AE$23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'CMg 12 meses'!$T$31:$AE$31</c15:sqref>
                  </c15:fullRef>
                </c:ext>
              </c:extLst>
              <c:f>'CMg 12 meses'!$U$31:$AD$31</c:f>
              <c:numCache>
                <c:formatCode>0.00</c:formatCode>
                <c:ptCount val="10"/>
                <c:pt idx="0">
                  <c:v>72.88533333333335</c:v>
                </c:pt>
                <c:pt idx="1">
                  <c:v>63.198833333333319</c:v>
                </c:pt>
                <c:pt idx="2">
                  <c:v>50.327333333333328</c:v>
                </c:pt>
                <c:pt idx="3">
                  <c:v>49.800666666666686</c:v>
                </c:pt>
                <c:pt idx="4">
                  <c:v>44.581000000000003</c:v>
                </c:pt>
                <c:pt idx="5">
                  <c:v>45.767833333333328</c:v>
                </c:pt>
                <c:pt idx="6">
                  <c:v>56.999999999999993</c:v>
                </c:pt>
                <c:pt idx="7">
                  <c:v>51.106458333333315</c:v>
                </c:pt>
                <c:pt idx="8">
                  <c:v>41.793703703703699</c:v>
                </c:pt>
                <c:pt idx="9">
                  <c:v>46.953725490196078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F49-4203-A4C6-BC5019BC97E4}"/>
            </c:ext>
          </c:extLst>
        </c:ser>
        <c:ser>
          <c:idx val="2"/>
          <c:order val="2"/>
          <c:tx>
            <c:strRef>
              <c:f>'CMg 12 meses'!$S$32</c:f>
              <c:strCache>
                <c:ptCount val="1"/>
                <c:pt idx="0">
                  <c:v>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'CMg 12 meses'!$T$22:$AE$23</c15:sqref>
                  </c15:fullRef>
                </c:ext>
              </c:extLst>
              <c:f>'CMg 12 meses'!$U$22:$AE$23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'CMg 12 meses'!$T$32:$AE$32</c15:sqref>
                  </c15:fullRef>
                </c:ext>
              </c:extLst>
              <c:f>'CMg 12 meses'!$U$32:$AD$32</c:f>
              <c:numCache>
                <c:formatCode>0.00</c:formatCode>
                <c:ptCount val="10"/>
                <c:pt idx="0">
                  <c:v>1.81</c:v>
                </c:pt>
                <c:pt idx="1">
                  <c:v>11.2</c:v>
                </c:pt>
                <c:pt idx="2">
                  <c:v>10.23</c:v>
                </c:pt>
                <c:pt idx="3">
                  <c:v>13.47</c:v>
                </c:pt>
                <c:pt idx="4">
                  <c:v>7.08</c:v>
                </c:pt>
                <c:pt idx="5">
                  <c:v>3.84</c:v>
                </c:pt>
                <c:pt idx="6">
                  <c:v>25.52</c:v>
                </c:pt>
                <c:pt idx="7">
                  <c:v>23.11</c:v>
                </c:pt>
                <c:pt idx="8">
                  <c:v>1.03</c:v>
                </c:pt>
                <c:pt idx="9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F49-4203-A4C6-BC5019BC97E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8752208"/>
        <c:axId val="240826416"/>
      </c:lineChart>
      <c:catAx>
        <c:axId val="34875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s-CL"/>
                  <a:t>USD/MWh</a:t>
                </a:r>
              </a:p>
            </c:rich>
          </c:tx>
          <c:layout>
            <c:manualLayout>
              <c:xMode val="edge"/>
              <c:yMode val="edge"/>
              <c:x val="8.991199052865253E-4"/>
              <c:y val="2.585641339426456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240826416"/>
        <c:crosses val="autoZero"/>
        <c:auto val="1"/>
        <c:lblAlgn val="ctr"/>
        <c:lblOffset val="100"/>
        <c:noMultiLvlLbl val="0"/>
      </c:catAx>
      <c:valAx>
        <c:axId val="2408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  <a:tailEnd type="stealth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487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662980429542951"/>
          <c:y val="0.91395354999722966"/>
          <c:w val="0.58674039140914103"/>
          <c:h val="8.6046450002770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s-CL"/>
              <a:t>CMg Esperado Quillota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1303009259259262E-2"/>
          <c:y val="0.15898518518518517"/>
          <c:w val="0.88635902777777775"/>
          <c:h val="0.52886427377044831"/>
        </c:manualLayout>
      </c:layout>
      <c:lineChart>
        <c:grouping val="standard"/>
        <c:varyColors val="0"/>
        <c:ser>
          <c:idx val="0"/>
          <c:order val="0"/>
          <c:tx>
            <c:strRef>
              <c:f>'CMg 12 meses'!$S$36</c:f>
              <c:strCache>
                <c:ptCount val="1"/>
                <c:pt idx="0">
                  <c:v>Máximo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'CMg 12 meses'!$T$22:$AE$23</c15:sqref>
                  </c15:fullRef>
                </c:ext>
              </c:extLst>
              <c:f>'CMg 12 meses'!$U$22:$AE$23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'CMg 12 meses'!$T$36:$AE$36</c15:sqref>
                  </c15:fullRef>
                </c:ext>
              </c:extLst>
              <c:f>'CMg 12 meses'!$U$36:$AD$36</c:f>
              <c:numCache>
                <c:formatCode>0.00</c:formatCode>
                <c:ptCount val="10"/>
                <c:pt idx="0">
                  <c:v>106.91</c:v>
                </c:pt>
                <c:pt idx="1">
                  <c:v>95.03</c:v>
                </c:pt>
                <c:pt idx="2">
                  <c:v>77.989999999999995</c:v>
                </c:pt>
                <c:pt idx="3">
                  <c:v>79.73</c:v>
                </c:pt>
                <c:pt idx="4">
                  <c:v>75.599999999999994</c:v>
                </c:pt>
                <c:pt idx="5">
                  <c:v>70.489999999999995</c:v>
                </c:pt>
                <c:pt idx="6">
                  <c:v>73.27</c:v>
                </c:pt>
                <c:pt idx="7">
                  <c:v>72.92</c:v>
                </c:pt>
                <c:pt idx="8">
                  <c:v>66.349999999999994</c:v>
                </c:pt>
                <c:pt idx="9">
                  <c:v>67.180000000000007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4DF-4D90-A8E2-E23D4B7E8470}"/>
            </c:ext>
          </c:extLst>
        </c:ser>
        <c:ser>
          <c:idx val="1"/>
          <c:order val="1"/>
          <c:tx>
            <c:strRef>
              <c:f>'CMg 12 meses'!$S$37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'CMg 12 meses'!$T$22:$AE$23</c15:sqref>
                  </c15:fullRef>
                </c:ext>
              </c:extLst>
              <c:f>'CMg 12 meses'!$U$22:$AE$23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'CMg 12 meses'!$T$37:$AE$37</c15:sqref>
                  </c15:fullRef>
                </c:ext>
              </c:extLst>
              <c:f>'CMg 12 meses'!$U$37:$AD$37</c:f>
              <c:numCache>
                <c:formatCode>0.00</c:formatCode>
                <c:ptCount val="10"/>
                <c:pt idx="0">
                  <c:v>64.215833333333322</c:v>
                </c:pt>
                <c:pt idx="1">
                  <c:v>63.451166666666651</c:v>
                </c:pt>
                <c:pt idx="2">
                  <c:v>58.117499999999993</c:v>
                </c:pt>
                <c:pt idx="3">
                  <c:v>57.39316666666668</c:v>
                </c:pt>
                <c:pt idx="4">
                  <c:v>53.339499999999994</c:v>
                </c:pt>
                <c:pt idx="5">
                  <c:v>56.009999999999991</c:v>
                </c:pt>
                <c:pt idx="6">
                  <c:v>50.30050847457629</c:v>
                </c:pt>
                <c:pt idx="7">
                  <c:v>48.701666666666654</c:v>
                </c:pt>
                <c:pt idx="8">
                  <c:v>40.66944444444443</c:v>
                </c:pt>
                <c:pt idx="9">
                  <c:v>47.787200000000006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4DF-4D90-A8E2-E23D4B7E8470}"/>
            </c:ext>
          </c:extLst>
        </c:ser>
        <c:ser>
          <c:idx val="2"/>
          <c:order val="2"/>
          <c:tx>
            <c:strRef>
              <c:f>'CMg 12 meses'!$S$38</c:f>
              <c:strCache>
                <c:ptCount val="1"/>
                <c:pt idx="0">
                  <c:v>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'CMg 12 meses'!$T$22:$AE$23</c15:sqref>
                  </c15:fullRef>
                </c:ext>
              </c:extLst>
              <c:f>'CMg 12 meses'!$U$22:$AE$23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'CMg 12 meses'!$T$38:$AE$38</c15:sqref>
                  </c15:fullRef>
                </c:ext>
              </c:extLst>
              <c:f>'CMg 12 meses'!$U$38:$AD$38</c:f>
              <c:numCache>
                <c:formatCode>0.00</c:formatCode>
                <c:ptCount val="10"/>
                <c:pt idx="0">
                  <c:v>1.62</c:v>
                </c:pt>
                <c:pt idx="1">
                  <c:v>13.06</c:v>
                </c:pt>
                <c:pt idx="2">
                  <c:v>25.42</c:v>
                </c:pt>
                <c:pt idx="3">
                  <c:v>35.65</c:v>
                </c:pt>
                <c:pt idx="4">
                  <c:v>39.86</c:v>
                </c:pt>
                <c:pt idx="5">
                  <c:v>36.78</c:v>
                </c:pt>
                <c:pt idx="6">
                  <c:v>0.46</c:v>
                </c:pt>
                <c:pt idx="7">
                  <c:v>21.6</c:v>
                </c:pt>
                <c:pt idx="8">
                  <c:v>1.03</c:v>
                </c:pt>
                <c:pt idx="9">
                  <c:v>0.18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4DF-4D90-A8E2-E23D4B7E84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8752208"/>
        <c:axId val="240826416"/>
      </c:lineChart>
      <c:catAx>
        <c:axId val="34875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s-CL"/>
                  <a:t>USD/MWh</a:t>
                </a:r>
              </a:p>
            </c:rich>
          </c:tx>
          <c:layout>
            <c:manualLayout>
              <c:xMode val="edge"/>
              <c:yMode val="edge"/>
              <c:x val="2.585713503871379E-4"/>
              <c:y val="3.8651852046359919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240826416"/>
        <c:crosses val="autoZero"/>
        <c:auto val="1"/>
        <c:lblAlgn val="ctr"/>
        <c:lblOffset val="100"/>
        <c:noMultiLvlLbl val="0"/>
      </c:catAx>
      <c:valAx>
        <c:axId val="240826416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  <a:tailEnd type="stealth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487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33611111111109"/>
          <c:y val="0.90063449746734214"/>
          <c:w val="0.70332749999999999"/>
          <c:h val="9.936550253265795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s-CL"/>
              <a:t>CMg Esperado Puerto Montt</a:t>
            </a:r>
          </a:p>
        </c:rich>
      </c:tx>
      <c:layout>
        <c:manualLayout>
          <c:xMode val="edge"/>
          <c:yMode val="edge"/>
          <c:x val="0.32157476851851852"/>
          <c:y val="3.52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1303009259259262E-2"/>
          <c:y val="0.15898518518518517"/>
          <c:w val="0.88635902777777775"/>
          <c:h val="0.52728417989515275"/>
        </c:manualLayout>
      </c:layout>
      <c:lineChart>
        <c:grouping val="standard"/>
        <c:varyColors val="0"/>
        <c:ser>
          <c:idx val="0"/>
          <c:order val="0"/>
          <c:tx>
            <c:strRef>
              <c:f>'CMg 12 meses'!$S$42</c:f>
              <c:strCache>
                <c:ptCount val="1"/>
                <c:pt idx="0">
                  <c:v>Máximo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'CMg 12 meses'!$T$22:$AE$23</c15:sqref>
                  </c15:fullRef>
                </c:ext>
              </c:extLst>
              <c:f>'CMg 12 meses'!$U$22:$AE$23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'CMg 12 meses'!$T$42:$AE$42</c15:sqref>
                  </c15:fullRef>
                </c:ext>
              </c:extLst>
              <c:f>'CMg 12 meses'!$U$42:$AD$42</c:f>
              <c:numCache>
                <c:formatCode>0.00</c:formatCode>
                <c:ptCount val="10"/>
                <c:pt idx="0">
                  <c:v>177.16</c:v>
                </c:pt>
                <c:pt idx="1">
                  <c:v>153.28</c:v>
                </c:pt>
                <c:pt idx="2">
                  <c:v>76.94</c:v>
                </c:pt>
                <c:pt idx="3">
                  <c:v>119.46</c:v>
                </c:pt>
                <c:pt idx="4">
                  <c:v>164.09</c:v>
                </c:pt>
                <c:pt idx="5">
                  <c:v>64.92</c:v>
                </c:pt>
                <c:pt idx="6">
                  <c:v>64.98</c:v>
                </c:pt>
                <c:pt idx="7">
                  <c:v>66.760000000000005</c:v>
                </c:pt>
                <c:pt idx="8">
                  <c:v>143.29</c:v>
                </c:pt>
                <c:pt idx="9">
                  <c:v>65.680000000000007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9FD-4B3A-8948-C12518D71FF2}"/>
            </c:ext>
          </c:extLst>
        </c:ser>
        <c:ser>
          <c:idx val="1"/>
          <c:order val="1"/>
          <c:tx>
            <c:strRef>
              <c:f>'CMg 12 meses'!$S$43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'CMg 12 meses'!$T$22:$AE$23</c15:sqref>
                  </c15:fullRef>
                </c:ext>
              </c:extLst>
              <c:f>'CMg 12 meses'!$U$22:$AE$23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'CMg 12 meses'!$T$43:$AE$43</c15:sqref>
                  </c15:fullRef>
                </c:ext>
              </c:extLst>
              <c:f>'CMg 12 meses'!$U$43:$AD$43</c:f>
              <c:numCache>
                <c:formatCode>0.00</c:formatCode>
                <c:ptCount val="10"/>
                <c:pt idx="0">
                  <c:v>90.474166666666662</c:v>
                </c:pt>
                <c:pt idx="1">
                  <c:v>81.129499999999993</c:v>
                </c:pt>
                <c:pt idx="2">
                  <c:v>55.155499999999996</c:v>
                </c:pt>
                <c:pt idx="3">
                  <c:v>47.189499999999988</c:v>
                </c:pt>
                <c:pt idx="4">
                  <c:v>58.721666666666664</c:v>
                </c:pt>
                <c:pt idx="5">
                  <c:v>49.682333333333339</c:v>
                </c:pt>
                <c:pt idx="6">
                  <c:v>41.98983333333333</c:v>
                </c:pt>
                <c:pt idx="7">
                  <c:v>39.093220338983038</c:v>
                </c:pt>
                <c:pt idx="8">
                  <c:v>38.677000000000007</c:v>
                </c:pt>
                <c:pt idx="9">
                  <c:v>36.517166666666675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FD-4B3A-8948-C12518D71FF2}"/>
            </c:ext>
          </c:extLst>
        </c:ser>
        <c:ser>
          <c:idx val="2"/>
          <c:order val="2"/>
          <c:tx>
            <c:strRef>
              <c:f>'CMg 12 meses'!$S$44</c:f>
              <c:strCache>
                <c:ptCount val="1"/>
                <c:pt idx="0">
                  <c:v>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'CMg 12 meses'!$T$22:$AE$23</c15:sqref>
                  </c15:fullRef>
                </c:ext>
              </c:extLst>
              <c:f>'CMg 12 meses'!$U$22:$AE$23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'CMg 12 meses'!$T$44:$AE$44</c15:sqref>
                  </c15:fullRef>
                </c:ext>
              </c:extLst>
              <c:f>'CMg 12 meses'!$U$44:$AD$44</c:f>
              <c:numCache>
                <c:formatCode>0.00</c:formatCode>
                <c:ptCount val="10"/>
                <c:pt idx="0">
                  <c:v>54.41</c:v>
                </c:pt>
                <c:pt idx="1">
                  <c:v>53.09</c:v>
                </c:pt>
                <c:pt idx="2">
                  <c:v>33.92</c:v>
                </c:pt>
                <c:pt idx="3">
                  <c:v>6.72</c:v>
                </c:pt>
                <c:pt idx="4">
                  <c:v>25.9</c:v>
                </c:pt>
                <c:pt idx="5">
                  <c:v>34.49</c:v>
                </c:pt>
                <c:pt idx="6">
                  <c:v>6.62</c:v>
                </c:pt>
                <c:pt idx="7">
                  <c:v>5.74</c:v>
                </c:pt>
                <c:pt idx="8">
                  <c:v>1.97</c:v>
                </c:pt>
                <c:pt idx="9">
                  <c:v>1.98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9FD-4B3A-8948-C12518D71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8752208"/>
        <c:axId val="240826416"/>
      </c:lineChart>
      <c:catAx>
        <c:axId val="34875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s-CL"/>
                  <a:t>USD/MWh</a:t>
                </a:r>
              </a:p>
            </c:rich>
          </c:tx>
          <c:layout>
            <c:manualLayout>
              <c:xMode val="edge"/>
              <c:yMode val="edge"/>
              <c:x val="2.8781949535648253E-4"/>
              <c:y val="9.460818776188722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240826416"/>
        <c:crosses val="autoZero"/>
        <c:auto val="1"/>
        <c:lblAlgn val="ctr"/>
        <c:lblOffset val="100"/>
        <c:noMultiLvlLbl val="0"/>
      </c:catAx>
      <c:valAx>
        <c:axId val="240826416"/>
        <c:scaling>
          <c:orientation val="minMax"/>
          <c:max val="2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  <a:tailEnd type="stealth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487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833611111111109"/>
          <c:y val="0.90048800872936641"/>
          <c:w val="0.70332749999999999"/>
          <c:h val="9.9511991270633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s-CL" sz="1100">
                <a:solidFill>
                  <a:sysClr val="windowText" lastClr="000000"/>
                </a:solidFill>
              </a:rPr>
              <a:t>CMg Esperado Crucero</a:t>
            </a:r>
          </a:p>
        </c:rich>
      </c:tx>
      <c:layout>
        <c:manualLayout>
          <c:xMode val="edge"/>
          <c:yMode val="edge"/>
          <c:x val="0.29341499330655951"/>
          <c:y val="3.41019900497512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018768406961178"/>
          <c:y val="0.18244402985074626"/>
          <c:w val="0.85136947791164663"/>
          <c:h val="0.49122761194029851"/>
        </c:manualLayout>
      </c:layout>
      <c:lineChart>
        <c:grouping val="standard"/>
        <c:varyColors val="0"/>
        <c:ser>
          <c:idx val="0"/>
          <c:order val="0"/>
          <c:tx>
            <c:strRef>
              <c:f>'CMg 12 meses'!$S$24</c:f>
              <c:strCache>
                <c:ptCount val="1"/>
                <c:pt idx="0">
                  <c:v>Máximo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f>'CMg 12 meses'!$U$22:$AE$23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10">
                    <c:v>2025</c:v>
                  </c:pt>
                </c:lvl>
              </c:multiLvlStrCache>
            </c:multiLvlStrRef>
          </c:cat>
          <c:val>
            <c:numRef>
              <c:f>'CMg 12 meses'!$U$24:$AE$24</c:f>
              <c:numCache>
                <c:formatCode>0.00</c:formatCode>
                <c:ptCount val="11"/>
                <c:pt idx="0">
                  <c:v>127.89</c:v>
                </c:pt>
                <c:pt idx="1">
                  <c:v>94.29</c:v>
                </c:pt>
                <c:pt idx="2">
                  <c:v>78.97</c:v>
                </c:pt>
                <c:pt idx="3">
                  <c:v>84.67</c:v>
                </c:pt>
                <c:pt idx="4">
                  <c:v>82.18</c:v>
                </c:pt>
                <c:pt idx="5">
                  <c:v>76.040000000000006</c:v>
                </c:pt>
                <c:pt idx="6">
                  <c:v>78.89</c:v>
                </c:pt>
                <c:pt idx="7">
                  <c:v>80.739999999999995</c:v>
                </c:pt>
                <c:pt idx="8">
                  <c:v>70.91</c:v>
                </c:pt>
                <c:pt idx="9">
                  <c:v>76.64</c:v>
                </c:pt>
                <c:pt idx="10">
                  <c:v>85.3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811-4990-AA50-E82BEF539D03}"/>
            </c:ext>
          </c:extLst>
        </c:ser>
        <c:ser>
          <c:idx val="1"/>
          <c:order val="1"/>
          <c:tx>
            <c:strRef>
              <c:f>'CMg 12 meses'!$S$25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'CMg 12 meses'!$U$22:$AE$23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10">
                    <c:v>2025</c:v>
                  </c:pt>
                </c:lvl>
              </c:multiLvlStrCache>
            </c:multiLvlStrRef>
          </c:cat>
          <c:val>
            <c:numRef>
              <c:f>'CMg 12 meses'!$U$25:$AE$25</c:f>
              <c:numCache>
                <c:formatCode>0.00</c:formatCode>
                <c:ptCount val="11"/>
                <c:pt idx="0">
                  <c:v>67.776333333333341</c:v>
                </c:pt>
                <c:pt idx="1">
                  <c:v>59.546000000000006</c:v>
                </c:pt>
                <c:pt idx="2">
                  <c:v>53.041166666666655</c:v>
                </c:pt>
                <c:pt idx="3">
                  <c:v>54.528666666666659</c:v>
                </c:pt>
                <c:pt idx="4">
                  <c:v>50.437166666666684</c:v>
                </c:pt>
                <c:pt idx="5">
                  <c:v>49.984833333333341</c:v>
                </c:pt>
                <c:pt idx="6">
                  <c:v>55.246346153846154</c:v>
                </c:pt>
                <c:pt idx="7">
                  <c:v>55.622083333333336</c:v>
                </c:pt>
                <c:pt idx="8">
                  <c:v>47.878461538461544</c:v>
                </c:pt>
                <c:pt idx="9">
                  <c:v>50.860600000000005</c:v>
                </c:pt>
                <c:pt idx="10">
                  <c:v>59.994166666666672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11-4990-AA50-E82BEF539D03}"/>
            </c:ext>
          </c:extLst>
        </c:ser>
        <c:ser>
          <c:idx val="2"/>
          <c:order val="2"/>
          <c:tx>
            <c:strRef>
              <c:f>'CMg 12 meses'!$S$26</c:f>
              <c:strCache>
                <c:ptCount val="1"/>
                <c:pt idx="0">
                  <c:v>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'CMg 12 meses'!$U$22:$AE$23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10">
                    <c:v>2025</c:v>
                  </c:pt>
                </c:lvl>
              </c:multiLvlStrCache>
            </c:multiLvlStrRef>
          </c:cat>
          <c:val>
            <c:numRef>
              <c:f>'CMg 12 meses'!$U$26:$AE$26</c:f>
              <c:numCache>
                <c:formatCode>0.00</c:formatCode>
                <c:ptCount val="11"/>
                <c:pt idx="0">
                  <c:v>1.38</c:v>
                </c:pt>
                <c:pt idx="1">
                  <c:v>7.19</c:v>
                </c:pt>
                <c:pt idx="2">
                  <c:v>14.93</c:v>
                </c:pt>
                <c:pt idx="3">
                  <c:v>19.37</c:v>
                </c:pt>
                <c:pt idx="4">
                  <c:v>14.33</c:v>
                </c:pt>
                <c:pt idx="5">
                  <c:v>9.11</c:v>
                </c:pt>
                <c:pt idx="6">
                  <c:v>1.34</c:v>
                </c:pt>
                <c:pt idx="7">
                  <c:v>25.68</c:v>
                </c:pt>
                <c:pt idx="8">
                  <c:v>1.1000000000000001</c:v>
                </c:pt>
                <c:pt idx="9">
                  <c:v>0.02</c:v>
                </c:pt>
                <c:pt idx="10">
                  <c:v>29.14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11-4990-AA50-E82BEF539D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8752208"/>
        <c:axId val="240826416"/>
      </c:lineChart>
      <c:catAx>
        <c:axId val="34875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s-CL">
                    <a:solidFill>
                      <a:sysClr val="windowText" lastClr="000000"/>
                    </a:solidFill>
                  </a:rPr>
                  <a:t>USD/MWh</a:t>
                </a:r>
              </a:p>
            </c:rich>
          </c:tx>
          <c:layout>
            <c:manualLayout>
              <c:xMode val="edge"/>
              <c:yMode val="edge"/>
              <c:x val="2.0759172558189622E-2"/>
              <c:y val="3.4985126168239927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240826416"/>
        <c:crosses val="autoZero"/>
        <c:auto val="1"/>
        <c:lblAlgn val="ctr"/>
        <c:lblOffset val="100"/>
        <c:noMultiLvlLbl val="0"/>
      </c:catAx>
      <c:valAx>
        <c:axId val="2408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  <a:tailEnd type="stealth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487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s-CL" sz="1100">
                <a:solidFill>
                  <a:sysClr val="windowText" lastClr="000000"/>
                </a:solidFill>
              </a:rPr>
              <a:t>CMg Esperado Quillota</a:t>
            </a:r>
          </a:p>
        </c:rich>
      </c:tx>
      <c:layout>
        <c:manualLayout>
          <c:xMode val="edge"/>
          <c:yMode val="edge"/>
          <c:x val="0.30119891443167307"/>
          <c:y val="3.52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0.11568326947637292"/>
          <c:y val="0.18244402985074626"/>
          <c:w val="0.8397126436781609"/>
          <c:h val="0.50175829187396359"/>
        </c:manualLayout>
      </c:layout>
      <c:lineChart>
        <c:grouping val="standard"/>
        <c:varyColors val="0"/>
        <c:ser>
          <c:idx val="0"/>
          <c:order val="0"/>
          <c:tx>
            <c:strRef>
              <c:f>'CMg 12 meses'!$S$42</c:f>
              <c:strCache>
                <c:ptCount val="1"/>
                <c:pt idx="0">
                  <c:v>Máximo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f>'CMg 12 meses'!$U$22:$AE$23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10">
                    <c:v>2025</c:v>
                  </c:pt>
                </c:lvl>
              </c:multiLvlStrCache>
            </c:multiLvlStrRef>
          </c:cat>
          <c:val>
            <c:numRef>
              <c:f>'CMg 12 meses'!$U$42:$AE$42</c:f>
              <c:numCache>
                <c:formatCode>0.00</c:formatCode>
                <c:ptCount val="11"/>
                <c:pt idx="0">
                  <c:v>177.16</c:v>
                </c:pt>
                <c:pt idx="1">
                  <c:v>153.28</c:v>
                </c:pt>
                <c:pt idx="2">
                  <c:v>76.94</c:v>
                </c:pt>
                <c:pt idx="3">
                  <c:v>119.46</c:v>
                </c:pt>
                <c:pt idx="4">
                  <c:v>164.09</c:v>
                </c:pt>
                <c:pt idx="5">
                  <c:v>64.92</c:v>
                </c:pt>
                <c:pt idx="6">
                  <c:v>64.98</c:v>
                </c:pt>
                <c:pt idx="7">
                  <c:v>66.760000000000005</c:v>
                </c:pt>
                <c:pt idx="8">
                  <c:v>143.29</c:v>
                </c:pt>
                <c:pt idx="9">
                  <c:v>65.680000000000007</c:v>
                </c:pt>
                <c:pt idx="10">
                  <c:v>215.3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83-4724-8052-C787603F7DFD}"/>
            </c:ext>
          </c:extLst>
        </c:ser>
        <c:ser>
          <c:idx val="1"/>
          <c:order val="1"/>
          <c:tx>
            <c:strRef>
              <c:f>'CMg 12 meses'!$S$43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'CMg 12 meses'!$U$22:$AE$23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10">
                    <c:v>2025</c:v>
                  </c:pt>
                </c:lvl>
              </c:multiLvlStrCache>
            </c:multiLvlStrRef>
          </c:cat>
          <c:val>
            <c:numRef>
              <c:f>'CMg 12 meses'!$U$43:$AE$43</c:f>
              <c:numCache>
                <c:formatCode>0.00</c:formatCode>
                <c:ptCount val="11"/>
                <c:pt idx="0">
                  <c:v>90.474166666666662</c:v>
                </c:pt>
                <c:pt idx="1">
                  <c:v>81.129499999999993</c:v>
                </c:pt>
                <c:pt idx="2">
                  <c:v>55.155499999999996</c:v>
                </c:pt>
                <c:pt idx="3">
                  <c:v>47.189499999999988</c:v>
                </c:pt>
                <c:pt idx="4">
                  <c:v>58.721666666666664</c:v>
                </c:pt>
                <c:pt idx="5">
                  <c:v>49.682333333333339</c:v>
                </c:pt>
                <c:pt idx="6">
                  <c:v>41.98983333333333</c:v>
                </c:pt>
                <c:pt idx="7">
                  <c:v>39.093220338983038</c:v>
                </c:pt>
                <c:pt idx="8">
                  <c:v>38.677000000000007</c:v>
                </c:pt>
                <c:pt idx="9">
                  <c:v>36.517166666666675</c:v>
                </c:pt>
                <c:pt idx="10">
                  <c:v>106.43881355932203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83-4724-8052-C787603F7DFD}"/>
            </c:ext>
          </c:extLst>
        </c:ser>
        <c:ser>
          <c:idx val="2"/>
          <c:order val="2"/>
          <c:tx>
            <c:strRef>
              <c:f>'CMg 12 meses'!$S$44</c:f>
              <c:strCache>
                <c:ptCount val="1"/>
                <c:pt idx="0">
                  <c:v>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f>'CMg 12 meses'!$U$22:$AE$23</c:f>
              <c:multiLvlStrCache>
                <c:ptCount val="11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  <c:pt idx="10">
                    <c:v>ene</c:v>
                  </c:pt>
                </c:lvl>
                <c:lvl>
                  <c:pt idx="10">
                    <c:v>2025</c:v>
                  </c:pt>
                </c:lvl>
              </c:multiLvlStrCache>
            </c:multiLvlStrRef>
          </c:cat>
          <c:val>
            <c:numRef>
              <c:f>'CMg 12 meses'!$U$44:$AE$44</c:f>
              <c:numCache>
                <c:formatCode>0.00</c:formatCode>
                <c:ptCount val="11"/>
                <c:pt idx="0">
                  <c:v>54.41</c:v>
                </c:pt>
                <c:pt idx="1">
                  <c:v>53.09</c:v>
                </c:pt>
                <c:pt idx="2">
                  <c:v>33.92</c:v>
                </c:pt>
                <c:pt idx="3">
                  <c:v>6.72</c:v>
                </c:pt>
                <c:pt idx="4">
                  <c:v>25.9</c:v>
                </c:pt>
                <c:pt idx="5">
                  <c:v>34.49</c:v>
                </c:pt>
                <c:pt idx="6">
                  <c:v>6.62</c:v>
                </c:pt>
                <c:pt idx="7">
                  <c:v>5.74</c:v>
                </c:pt>
                <c:pt idx="8">
                  <c:v>1.97</c:v>
                </c:pt>
                <c:pt idx="9">
                  <c:v>1.98</c:v>
                </c:pt>
                <c:pt idx="10">
                  <c:v>21.85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583-4724-8052-C787603F7D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8752208"/>
        <c:axId val="240826416"/>
      </c:lineChart>
      <c:catAx>
        <c:axId val="34875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s-CL">
                    <a:solidFill>
                      <a:sysClr val="windowText" lastClr="000000"/>
                    </a:solidFill>
                  </a:rPr>
                  <a:t>USD/MWh</a:t>
                </a:r>
              </a:p>
            </c:rich>
          </c:tx>
          <c:layout>
            <c:manualLayout>
              <c:xMode val="edge"/>
              <c:yMode val="edge"/>
              <c:x val="3.1529657116600149E-2"/>
              <c:y val="3.1089643543264232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240826416"/>
        <c:crosses val="autoZero"/>
        <c:auto val="1"/>
        <c:lblAlgn val="ctr"/>
        <c:lblOffset val="100"/>
        <c:noMultiLvlLbl val="0"/>
      </c:catAx>
      <c:valAx>
        <c:axId val="2408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ysDash"/>
              <a:round/>
              <a:tailEnd type="stealth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487522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r>
              <a:rPr lang="es-CL"/>
              <a:t>CMg Esperado Crucero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title>
    <c:autoTitleDeleted val="0"/>
    <c:plotArea>
      <c:layout>
        <c:manualLayout>
          <c:layoutTarget val="inner"/>
          <c:xMode val="edge"/>
          <c:yMode val="edge"/>
          <c:x val="8.1303009259259262E-2"/>
          <c:y val="0.15898518518518517"/>
          <c:w val="0.88635902777777775"/>
          <c:h val="0.52037567006319596"/>
        </c:manualLayout>
      </c:layout>
      <c:lineChart>
        <c:grouping val="standard"/>
        <c:varyColors val="0"/>
        <c:ser>
          <c:idx val="0"/>
          <c:order val="0"/>
          <c:tx>
            <c:strRef>
              <c:f>'CMg 12 meses'!$S$24</c:f>
              <c:strCache>
                <c:ptCount val="1"/>
                <c:pt idx="0">
                  <c:v>Máximo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'CMg 12 meses'!$T$22:$AE$23</c15:sqref>
                  </c15:fullRef>
                </c:ext>
              </c:extLst>
              <c:f>'CMg 12 meses'!$U$22:$AE$23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'CMg 12 meses'!$T$24:$AE$24</c15:sqref>
                  </c15:fullRef>
                </c:ext>
              </c:extLst>
              <c:f>'CMg 12 meses'!$U$24:$AD$24</c:f>
              <c:numCache>
                <c:formatCode>0.00</c:formatCode>
                <c:ptCount val="10"/>
                <c:pt idx="0">
                  <c:v>127.89</c:v>
                </c:pt>
                <c:pt idx="1">
                  <c:v>94.29</c:v>
                </c:pt>
                <c:pt idx="2">
                  <c:v>78.97</c:v>
                </c:pt>
                <c:pt idx="3">
                  <c:v>84.67</c:v>
                </c:pt>
                <c:pt idx="4">
                  <c:v>82.18</c:v>
                </c:pt>
                <c:pt idx="5">
                  <c:v>76.040000000000006</c:v>
                </c:pt>
                <c:pt idx="6">
                  <c:v>78.89</c:v>
                </c:pt>
                <c:pt idx="7">
                  <c:v>80.739999999999995</c:v>
                </c:pt>
                <c:pt idx="8">
                  <c:v>70.91</c:v>
                </c:pt>
                <c:pt idx="9">
                  <c:v>76.64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97F-4D15-AAE8-DACC8D1F0245}"/>
            </c:ext>
          </c:extLst>
        </c:ser>
        <c:ser>
          <c:idx val="2"/>
          <c:order val="2"/>
          <c:tx>
            <c:strRef>
              <c:f>'CMg 12 meses'!$S$26</c:f>
              <c:strCache>
                <c:ptCount val="1"/>
                <c:pt idx="0">
                  <c:v>Mínimo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dash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'CMg 12 meses'!$T$22:$AE$23</c15:sqref>
                  </c15:fullRef>
                </c:ext>
              </c:extLst>
              <c:f>'CMg 12 meses'!$U$22:$AE$23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'CMg 12 meses'!$T$26:$AE$26</c15:sqref>
                  </c15:fullRef>
                </c:ext>
              </c:extLst>
              <c:f>'CMg 12 meses'!$U$26:$AD$26</c:f>
              <c:numCache>
                <c:formatCode>0.00</c:formatCode>
                <c:ptCount val="10"/>
                <c:pt idx="0">
                  <c:v>1.38</c:v>
                </c:pt>
                <c:pt idx="1">
                  <c:v>7.19</c:v>
                </c:pt>
                <c:pt idx="2">
                  <c:v>14.93</c:v>
                </c:pt>
                <c:pt idx="3">
                  <c:v>19.37</c:v>
                </c:pt>
                <c:pt idx="4">
                  <c:v>14.33</c:v>
                </c:pt>
                <c:pt idx="5">
                  <c:v>9.11</c:v>
                </c:pt>
                <c:pt idx="6">
                  <c:v>1.34</c:v>
                </c:pt>
                <c:pt idx="7">
                  <c:v>25.68</c:v>
                </c:pt>
                <c:pt idx="8">
                  <c:v>1.1000000000000001</c:v>
                </c:pt>
                <c:pt idx="9">
                  <c:v>0.02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97F-4D15-AAE8-DACC8D1F0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348752208"/>
        <c:axId val="240826416"/>
      </c:lineChart>
      <c:lineChart>
        <c:grouping val="standard"/>
        <c:varyColors val="0"/>
        <c:ser>
          <c:idx val="1"/>
          <c:order val="1"/>
          <c:tx>
            <c:strRef>
              <c:f>'CMg 12 meses'!$S$25</c:f>
              <c:strCache>
                <c:ptCount val="1"/>
                <c:pt idx="0">
                  <c:v>Promedio</c:v>
                </c:pt>
              </c:strCache>
            </c:strRef>
          </c:tx>
          <c:spPr>
            <a:ln w="28575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extLst>
                <c:ext xmlns:c15="http://schemas.microsoft.com/office/drawing/2012/chart" uri="{02D57815-91ED-43cb-92C2-25804820EDAC}">
                  <c15:fullRef>
                    <c15:sqref>'CMg 12 meses'!$T$22:$AE$23</c15:sqref>
                  </c15:fullRef>
                </c:ext>
              </c:extLst>
              <c:f>'CMg 12 meses'!$U$22:$AE$23</c:f>
              <c:multiLvlStrCache>
                <c:ptCount val="10"/>
                <c:lvl>
                  <c:pt idx="0">
                    <c:v>mar</c:v>
                  </c:pt>
                  <c:pt idx="1">
                    <c:v>abr</c:v>
                  </c:pt>
                  <c:pt idx="2">
                    <c:v>may</c:v>
                  </c:pt>
                  <c:pt idx="3">
                    <c:v>jun</c:v>
                  </c:pt>
                  <c:pt idx="4">
                    <c:v>jul</c:v>
                  </c:pt>
                  <c:pt idx="5">
                    <c:v>ago</c:v>
                  </c:pt>
                  <c:pt idx="6">
                    <c:v>sept</c:v>
                  </c:pt>
                  <c:pt idx="7">
                    <c:v>oct</c:v>
                  </c:pt>
                  <c:pt idx="8">
                    <c:v>nov</c:v>
                  </c:pt>
                  <c:pt idx="9">
                    <c:v>dic</c:v>
                  </c:pt>
                </c:lvl>
                <c:lvl/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'CMg 12 meses'!$T$25:$AE$25</c15:sqref>
                  </c15:fullRef>
                </c:ext>
              </c:extLst>
              <c:f>'CMg 12 meses'!$U$25:$AD$25</c:f>
              <c:numCache>
                <c:formatCode>0.00</c:formatCode>
                <c:ptCount val="10"/>
                <c:pt idx="0">
                  <c:v>67.776333333333341</c:v>
                </c:pt>
                <c:pt idx="1">
                  <c:v>59.546000000000006</c:v>
                </c:pt>
                <c:pt idx="2">
                  <c:v>53.041166666666655</c:v>
                </c:pt>
                <c:pt idx="3">
                  <c:v>54.528666666666659</c:v>
                </c:pt>
                <c:pt idx="4">
                  <c:v>50.437166666666684</c:v>
                </c:pt>
                <c:pt idx="5">
                  <c:v>49.984833333333341</c:v>
                </c:pt>
                <c:pt idx="6">
                  <c:v>55.246346153846154</c:v>
                </c:pt>
                <c:pt idx="7">
                  <c:v>55.622083333333336</c:v>
                </c:pt>
                <c:pt idx="8">
                  <c:v>47.878461538461544</c:v>
                </c:pt>
                <c:pt idx="9">
                  <c:v>50.860600000000005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97F-4D15-AAE8-DACC8D1F02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0687440"/>
        <c:axId val="2110685520"/>
      </c:lineChart>
      <c:catAx>
        <c:axId val="3487522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 algn="ctr" rtl="0"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Times New Roman" panose="02020603050405020304" pitchFamily="18" charset="0"/>
                  </a:defRPr>
                </a:pPr>
                <a:r>
                  <a:rPr lang="es-CL"/>
                  <a:t>USD/MWh</a:t>
                </a:r>
              </a:p>
            </c:rich>
          </c:tx>
          <c:layout>
            <c:manualLayout>
              <c:xMode val="edge"/>
              <c:yMode val="edge"/>
              <c:x val="8.991199052865253E-4"/>
              <c:y val="2.5856413394264563E-4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 algn="ctr" rtl="0">
                <a:defRPr sz="9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Times New Roman" panose="02020603050405020304" pitchFamily="18" charset="0"/>
                </a:defRPr>
              </a:pPr>
              <a:endParaRPr lang="es-CL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240826416"/>
        <c:crosses val="autoZero"/>
        <c:auto val="1"/>
        <c:lblAlgn val="ctr"/>
        <c:lblOffset val="100"/>
        <c:noMultiLvlLbl val="0"/>
      </c:catAx>
      <c:valAx>
        <c:axId val="240826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  <a:tailEnd type="stealth"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Times New Roman" panose="02020603050405020304" pitchFamily="18" charset="0"/>
              </a:defRPr>
            </a:pPr>
            <a:endParaRPr lang="es-CL"/>
          </a:p>
        </c:txPr>
        <c:crossAx val="348752208"/>
        <c:crosses val="autoZero"/>
        <c:crossBetween val="between"/>
      </c:valAx>
      <c:valAx>
        <c:axId val="2110685520"/>
        <c:scaling>
          <c:orientation val="minMax"/>
        </c:scaling>
        <c:delete val="1"/>
        <c:axPos val="r"/>
        <c:numFmt formatCode="0.00" sourceLinked="1"/>
        <c:majorTickMark val="out"/>
        <c:minorTickMark val="none"/>
        <c:tickLblPos val="nextTo"/>
        <c:crossAx val="2110687440"/>
        <c:crosses val="max"/>
        <c:crossBetween val="between"/>
      </c:valAx>
      <c:catAx>
        <c:axId val="2110687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1068552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662980429542951"/>
          <c:y val="0.91395354999722966"/>
          <c:w val="0.58674039140914103"/>
          <c:h val="8.60464500027703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Times New Roman" panose="02020603050405020304" pitchFamily="18" charset="0"/>
            </a:defRPr>
          </a:pPr>
          <a:endParaRPr lang="es-CL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900">
          <a:solidFill>
            <a:sysClr val="windowText" lastClr="000000"/>
          </a:solidFill>
          <a:latin typeface="+mn-lt"/>
          <a:cs typeface="Times New Roman" panose="02020603050405020304" pitchFamily="18" charset="0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490134667288807E-2"/>
          <c:y val="4.6813012341947444E-2"/>
          <c:w val="0.90164122928430468"/>
          <c:h val="0.70497749322853309"/>
        </c:manualLayout>
      </c:layout>
      <c:lineChart>
        <c:grouping val="standard"/>
        <c:varyColors val="0"/>
        <c:ser>
          <c:idx val="0"/>
          <c:order val="0"/>
          <c:tx>
            <c:strRef>
              <c:f>'Control de Tensión'!$B$15</c:f>
              <c:strCache>
                <c:ptCount val="1"/>
                <c:pt idx="0">
                  <c:v>Changos - Vss 509 kV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Tensión'!$D$15:$O$15</c:f>
              <c:numCache>
                <c:formatCode>0%</c:formatCode>
                <c:ptCount val="12"/>
                <c:pt idx="0">
                  <c:v>0.7457815724986665</c:v>
                </c:pt>
                <c:pt idx="1">
                  <c:v>0.64432439167280753</c:v>
                </c:pt>
                <c:pt idx="2">
                  <c:v>0.66917152988246986</c:v>
                </c:pt>
                <c:pt idx="3">
                  <c:v>0.58833181352742014</c:v>
                </c:pt>
                <c:pt idx="4">
                  <c:v>0.72370728726740496</c:v>
                </c:pt>
                <c:pt idx="5">
                  <c:v>0.8269858292212231</c:v>
                </c:pt>
                <c:pt idx="6">
                  <c:v>0.79266949836905409</c:v>
                </c:pt>
                <c:pt idx="7">
                  <c:v>0.99249926926334253</c:v>
                </c:pt>
                <c:pt idx="8">
                  <c:v>0.99476368968049211</c:v>
                </c:pt>
                <c:pt idx="9">
                  <c:v>0.99151030696182518</c:v>
                </c:pt>
                <c:pt idx="10">
                  <c:v>0.99672902293048915</c:v>
                </c:pt>
                <c:pt idx="11">
                  <c:v>0.99919233227992466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A9-4E3B-BB7A-9C7516D9E1D3}"/>
            </c:ext>
          </c:extLst>
        </c:ser>
        <c:ser>
          <c:idx val="1"/>
          <c:order val="1"/>
          <c:tx>
            <c:strRef>
              <c:f>'Control de Tensión'!$B$16</c:f>
              <c:strCache>
                <c:ptCount val="1"/>
                <c:pt idx="0">
                  <c:v>Cumbres - Vss 512 kV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Tensión'!$D$16:$O$16</c:f>
              <c:numCache>
                <c:formatCode>0%</c:formatCode>
                <c:ptCount val="12"/>
                <c:pt idx="0">
                  <c:v>0.91072152466819567</c:v>
                </c:pt>
                <c:pt idx="1">
                  <c:v>0.88637306856678821</c:v>
                </c:pt>
                <c:pt idx="2">
                  <c:v>0.83244140227757002</c:v>
                </c:pt>
                <c:pt idx="3">
                  <c:v>0.85973921452038171</c:v>
                </c:pt>
                <c:pt idx="4">
                  <c:v>0.94300917714197574</c:v>
                </c:pt>
                <c:pt idx="5">
                  <c:v>0.9425123226721458</c:v>
                </c:pt>
                <c:pt idx="6">
                  <c:v>0.86164721012162981</c:v>
                </c:pt>
                <c:pt idx="7">
                  <c:v>0.99521415223171228</c:v>
                </c:pt>
                <c:pt idx="8">
                  <c:v>0.99764708168937433</c:v>
                </c:pt>
                <c:pt idx="9">
                  <c:v>0.98475352948883055</c:v>
                </c:pt>
                <c:pt idx="10">
                  <c:v>0.99496028063682496</c:v>
                </c:pt>
                <c:pt idx="11">
                  <c:v>0.99946357246424034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EA9-4E3B-BB7A-9C7516D9E1D3}"/>
            </c:ext>
          </c:extLst>
        </c:ser>
        <c:ser>
          <c:idx val="2"/>
          <c:order val="2"/>
          <c:tx>
            <c:strRef>
              <c:f>'Control de Tensión'!$B$17</c:f>
              <c:strCache>
                <c:ptCount val="1"/>
                <c:pt idx="0">
                  <c:v>Nva Cardones - Vss 509 kV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Tensión'!$D$17:$O$17</c:f>
              <c:numCache>
                <c:formatCode>0%</c:formatCode>
                <c:ptCount val="12"/>
                <c:pt idx="0">
                  <c:v>0.99829469150857475</c:v>
                </c:pt>
                <c:pt idx="1">
                  <c:v>0.99918178082021181</c:v>
                </c:pt>
                <c:pt idx="2">
                  <c:v>0.98978506409807299</c:v>
                </c:pt>
                <c:pt idx="3">
                  <c:v>0.99204818603060563</c:v>
                </c:pt>
                <c:pt idx="4">
                  <c:v>0.99944916599875999</c:v>
                </c:pt>
                <c:pt idx="5">
                  <c:v>0.99714353587158722</c:v>
                </c:pt>
                <c:pt idx="6">
                  <c:v>0.97842098792677645</c:v>
                </c:pt>
                <c:pt idx="7">
                  <c:v>0.9982382566328909</c:v>
                </c:pt>
                <c:pt idx="8">
                  <c:v>0.99980472337422543</c:v>
                </c:pt>
                <c:pt idx="9">
                  <c:v>0.99718442276881869</c:v>
                </c:pt>
                <c:pt idx="10">
                  <c:v>0.99732487234454814</c:v>
                </c:pt>
                <c:pt idx="11">
                  <c:v>0.9996897290225456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EA9-4E3B-BB7A-9C7516D9E1D3}"/>
            </c:ext>
          </c:extLst>
        </c:ser>
        <c:ser>
          <c:idx val="3"/>
          <c:order val="3"/>
          <c:tx>
            <c:strRef>
              <c:f>'Control de Tensión'!$B$18</c:f>
              <c:strCache>
                <c:ptCount val="1"/>
                <c:pt idx="0">
                  <c:v>Nva Maintencillo - Vss 510 kV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Tensión'!$D$18:$O$18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0.99980864805329528</c:v>
                </c:pt>
                <c:pt idx="3">
                  <c:v>0.99532772938282565</c:v>
                </c:pt>
                <c:pt idx="4">
                  <c:v>0.99975576521646481</c:v>
                </c:pt>
                <c:pt idx="5">
                  <c:v>0.99983092736918344</c:v>
                </c:pt>
                <c:pt idx="6">
                  <c:v>0.99875933226510594</c:v>
                </c:pt>
                <c:pt idx="7">
                  <c:v>0.99938429377149784</c:v>
                </c:pt>
                <c:pt idx="8">
                  <c:v>0.99999845325624359</c:v>
                </c:pt>
                <c:pt idx="9">
                  <c:v>0.99858291159434931</c:v>
                </c:pt>
                <c:pt idx="10">
                  <c:v>0.99813277920036692</c:v>
                </c:pt>
                <c:pt idx="11">
                  <c:v>0.99993241994470383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EA9-4E3B-BB7A-9C7516D9E1D3}"/>
            </c:ext>
          </c:extLst>
        </c:ser>
        <c:ser>
          <c:idx val="4"/>
          <c:order val="4"/>
          <c:tx>
            <c:strRef>
              <c:f>'Control de Tensión'!$B$19</c:f>
              <c:strCache>
                <c:ptCount val="1"/>
                <c:pt idx="0">
                  <c:v>Nva Pan de Azúcar - Vss 509 kV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Tensión'!$D$19:$O$19</c:f>
              <c:numCache>
                <c:formatCode>0%</c:formatCode>
                <c:ptCount val="12"/>
                <c:pt idx="0">
                  <c:v>1</c:v>
                </c:pt>
                <c:pt idx="1">
                  <c:v>0.99999917118921089</c:v>
                </c:pt>
                <c:pt idx="2">
                  <c:v>0.99998756971787406</c:v>
                </c:pt>
                <c:pt idx="3">
                  <c:v>0.99993295071569332</c:v>
                </c:pt>
                <c:pt idx="4">
                  <c:v>0.99990509714601239</c:v>
                </c:pt>
                <c:pt idx="5">
                  <c:v>0.99995666543627459</c:v>
                </c:pt>
                <c:pt idx="6">
                  <c:v>1</c:v>
                </c:pt>
                <c:pt idx="7">
                  <c:v>0.9971643834283529</c:v>
                </c:pt>
                <c:pt idx="8">
                  <c:v>1</c:v>
                </c:pt>
                <c:pt idx="9">
                  <c:v>0.98818682306540773</c:v>
                </c:pt>
                <c:pt idx="10">
                  <c:v>0.99121737235999785</c:v>
                </c:pt>
                <c:pt idx="11">
                  <c:v>0.9957127713636128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7EA9-4E3B-BB7A-9C7516D9E1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18560"/>
        <c:axId val="2131245600"/>
      </c:lineChart>
      <c:catAx>
        <c:axId val="17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245600"/>
        <c:crosses val="autoZero"/>
        <c:auto val="1"/>
        <c:lblAlgn val="ctr"/>
        <c:lblOffset val="100"/>
        <c:noMultiLvlLbl val="0"/>
      </c:catAx>
      <c:valAx>
        <c:axId val="213124560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2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7.5124642449033077E-3"/>
          <c:y val="0.83885633806904858"/>
          <c:w val="0.98359465183815764"/>
          <c:h val="0.14326609678956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'Control de Tensión'!$B$4</c:f>
              <c:strCache>
                <c:ptCount val="1"/>
                <c:pt idx="0">
                  <c:v>Parinacota - Vss 220 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Tensión'!$D$4:$O$4</c:f>
              <c:numCache>
                <c:formatCode>0%</c:formatCode>
                <c:ptCount val="12"/>
                <c:pt idx="0">
                  <c:v>0.86322519379165064</c:v>
                </c:pt>
                <c:pt idx="1">
                  <c:v>0.93545902899755595</c:v>
                </c:pt>
                <c:pt idx="2">
                  <c:v>0.89096840600883143</c:v>
                </c:pt>
                <c:pt idx="3">
                  <c:v>0.88808892772347825</c:v>
                </c:pt>
                <c:pt idx="4">
                  <c:v>0.95513565660397814</c:v>
                </c:pt>
                <c:pt idx="5">
                  <c:v>0.92675477786147809</c:v>
                </c:pt>
                <c:pt idx="6">
                  <c:v>0.88094390948709989</c:v>
                </c:pt>
                <c:pt idx="7">
                  <c:v>0.95165425755919952</c:v>
                </c:pt>
                <c:pt idx="8">
                  <c:v>0.95410785694159683</c:v>
                </c:pt>
                <c:pt idx="9">
                  <c:v>0.90993311230353291</c:v>
                </c:pt>
                <c:pt idx="10">
                  <c:v>0.90872301737554695</c:v>
                </c:pt>
                <c:pt idx="11">
                  <c:v>0.90913576482595548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78-49BE-AEBC-61F5E916C83D}"/>
            </c:ext>
          </c:extLst>
        </c:ser>
        <c:ser>
          <c:idx val="1"/>
          <c:order val="1"/>
          <c:tx>
            <c:strRef>
              <c:f>'Control de Tensión'!$B$5</c:f>
              <c:strCache>
                <c:ptCount val="1"/>
                <c:pt idx="0">
                  <c:v>Atacama - Vss 221 kV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Tensión'!$D$5:$O$5</c:f>
              <c:numCache>
                <c:formatCode>0%</c:formatCode>
                <c:ptCount val="12"/>
                <c:pt idx="0">
                  <c:v>0.9948650227158784</c:v>
                </c:pt>
                <c:pt idx="1">
                  <c:v>0.98251423443985142</c:v>
                </c:pt>
                <c:pt idx="2">
                  <c:v>0.9961520005384854</c:v>
                </c:pt>
                <c:pt idx="3">
                  <c:v>0.99120396981022763</c:v>
                </c:pt>
                <c:pt idx="4">
                  <c:v>0.97770127733364287</c:v>
                </c:pt>
                <c:pt idx="5">
                  <c:v>0.98009251311059631</c:v>
                </c:pt>
                <c:pt idx="6">
                  <c:v>0.89227978539859609</c:v>
                </c:pt>
                <c:pt idx="7">
                  <c:v>0.96351805988446826</c:v>
                </c:pt>
                <c:pt idx="8">
                  <c:v>0.99110311504678428</c:v>
                </c:pt>
                <c:pt idx="9">
                  <c:v>0.97352430642212162</c:v>
                </c:pt>
                <c:pt idx="10">
                  <c:v>0.97979780177983944</c:v>
                </c:pt>
                <c:pt idx="11">
                  <c:v>0.99374203425425445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78-49BE-AEBC-61F5E916C83D}"/>
            </c:ext>
          </c:extLst>
        </c:ser>
        <c:ser>
          <c:idx val="2"/>
          <c:order val="2"/>
          <c:tx>
            <c:strRef>
              <c:f>'Control de Tensión'!$B$6</c:f>
              <c:strCache>
                <c:ptCount val="1"/>
                <c:pt idx="0">
                  <c:v>Crucero - Vss 224 kV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diamond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Tensión'!$D$6:$O$6</c:f>
              <c:numCache>
                <c:formatCode>0%</c:formatCode>
                <c:ptCount val="12"/>
                <c:pt idx="0">
                  <c:v>0.95734746385785507</c:v>
                </c:pt>
                <c:pt idx="1">
                  <c:v>0.95682139022547419</c:v>
                </c:pt>
                <c:pt idx="2">
                  <c:v>0.99265866129543689</c:v>
                </c:pt>
                <c:pt idx="3">
                  <c:v>0.86187458729061572</c:v>
                </c:pt>
                <c:pt idx="4">
                  <c:v>0.89042339094166401</c:v>
                </c:pt>
                <c:pt idx="5">
                  <c:v>0.83302776261947786</c:v>
                </c:pt>
                <c:pt idx="6">
                  <c:v>0.75450806552943495</c:v>
                </c:pt>
                <c:pt idx="7">
                  <c:v>0.99987383659180595</c:v>
                </c:pt>
                <c:pt idx="8">
                  <c:v>0.99994459325052798</c:v>
                </c:pt>
                <c:pt idx="9">
                  <c:v>0.99936944267305172</c:v>
                </c:pt>
                <c:pt idx="10">
                  <c:v>0.99803828931405081</c:v>
                </c:pt>
                <c:pt idx="11">
                  <c:v>0.99987328552322607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978-49BE-AEBC-61F5E916C83D}"/>
            </c:ext>
          </c:extLst>
        </c:ser>
        <c:ser>
          <c:idx val="3"/>
          <c:order val="3"/>
          <c:tx>
            <c:strRef>
              <c:f>'Control de Tensión'!$B$7</c:f>
              <c:strCache>
                <c:ptCount val="1"/>
                <c:pt idx="0">
                  <c:v>Encuentro - Vss 222 kV</c:v>
                </c:pt>
              </c:strCache>
            </c:strRef>
          </c:tx>
          <c:spPr>
            <a:ln w="9525" cap="rnd">
              <a:solidFill>
                <a:srgbClr val="7030A0"/>
              </a:solidFill>
              <a:round/>
            </a:ln>
            <a:effectLst/>
          </c:spPr>
          <c:marker>
            <c:symbol val="x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Tensión'!$D$7:$O$7</c:f>
              <c:numCache>
                <c:formatCode>0%</c:formatCode>
                <c:ptCount val="12"/>
                <c:pt idx="0">
                  <c:v>0.92826139929907781</c:v>
                </c:pt>
                <c:pt idx="1">
                  <c:v>0.90818744905601045</c:v>
                </c:pt>
                <c:pt idx="2">
                  <c:v>0.98797318301840853</c:v>
                </c:pt>
                <c:pt idx="3">
                  <c:v>0.97035795846114348</c:v>
                </c:pt>
                <c:pt idx="4">
                  <c:v>0.86742353741705502</c:v>
                </c:pt>
                <c:pt idx="5">
                  <c:v>0.80131228118806819</c:v>
                </c:pt>
                <c:pt idx="6">
                  <c:v>0.74696092554041793</c:v>
                </c:pt>
                <c:pt idx="7">
                  <c:v>0.96365989265614638</c:v>
                </c:pt>
                <c:pt idx="8">
                  <c:v>0.98091375860854013</c:v>
                </c:pt>
                <c:pt idx="9">
                  <c:v>0.95483142394055731</c:v>
                </c:pt>
                <c:pt idx="10">
                  <c:v>0.9305390904899411</c:v>
                </c:pt>
                <c:pt idx="11">
                  <c:v>0.96972236476315643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978-49BE-AEBC-61F5E916C83D}"/>
            </c:ext>
          </c:extLst>
        </c:ser>
        <c:ser>
          <c:idx val="4"/>
          <c:order val="4"/>
          <c:tx>
            <c:strRef>
              <c:f>'Control de Tensión'!$B$8</c:f>
              <c:strCache>
                <c:ptCount val="1"/>
                <c:pt idx="0">
                  <c:v>Lagunas - Vss 225 kV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Tensión'!$D$8:$O$8</c:f>
              <c:numCache>
                <c:formatCode>0%</c:formatCode>
                <c:ptCount val="12"/>
                <c:pt idx="0">
                  <c:v>0.72926614005931001</c:v>
                </c:pt>
                <c:pt idx="1">
                  <c:v>0.60121668806469808</c:v>
                </c:pt>
                <c:pt idx="2">
                  <c:v>0.49649172456317575</c:v>
                </c:pt>
                <c:pt idx="3">
                  <c:v>0.59101377801284583</c:v>
                </c:pt>
                <c:pt idx="4">
                  <c:v>0.59226497267358968</c:v>
                </c:pt>
                <c:pt idx="5">
                  <c:v>0.69526720571752676</c:v>
                </c:pt>
                <c:pt idx="6">
                  <c:v>0.60912480088570553</c:v>
                </c:pt>
                <c:pt idx="7">
                  <c:v>0.98992101028171176</c:v>
                </c:pt>
                <c:pt idx="8">
                  <c:v>0.99567143004359948</c:v>
                </c:pt>
                <c:pt idx="9">
                  <c:v>0.99586099982256093</c:v>
                </c:pt>
                <c:pt idx="10">
                  <c:v>0.99692242867402536</c:v>
                </c:pt>
                <c:pt idx="11">
                  <c:v>0.99773996704370393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978-49BE-AEBC-61F5E916C83D}"/>
            </c:ext>
          </c:extLst>
        </c:ser>
        <c:ser>
          <c:idx val="5"/>
          <c:order val="5"/>
          <c:tx>
            <c:strRef>
              <c:f>'Control de Tensión'!$B$9</c:f>
              <c:strCache>
                <c:ptCount val="1"/>
                <c:pt idx="0">
                  <c:v>Tarapacá - Vss 223 kV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Tensión'!$D$9:$O$9</c:f>
              <c:numCache>
                <c:formatCode>0%</c:formatCode>
                <c:ptCount val="12"/>
                <c:pt idx="0">
                  <c:v>0.93917045137170685</c:v>
                </c:pt>
                <c:pt idx="1">
                  <c:v>0.93773515430093957</c:v>
                </c:pt>
                <c:pt idx="2">
                  <c:v>0.8622736389529374</c:v>
                </c:pt>
                <c:pt idx="3">
                  <c:v>0.75288616831722921</c:v>
                </c:pt>
                <c:pt idx="4">
                  <c:v>0.91494928281231702</c:v>
                </c:pt>
                <c:pt idx="5">
                  <c:v>0.96071891985047553</c:v>
                </c:pt>
                <c:pt idx="6">
                  <c:v>0.90561849072834844</c:v>
                </c:pt>
                <c:pt idx="7">
                  <c:v>0.98801280243630374</c:v>
                </c:pt>
                <c:pt idx="8">
                  <c:v>0.99061153150302472</c:v>
                </c:pt>
                <c:pt idx="9">
                  <c:v>0.98668909754907608</c:v>
                </c:pt>
                <c:pt idx="10">
                  <c:v>0.99415126804701659</c:v>
                </c:pt>
                <c:pt idx="11">
                  <c:v>0.99421370804223275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810-4A5C-A0D9-1736A191E3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18560"/>
        <c:axId val="2131245600"/>
      </c:lineChart>
      <c:catAx>
        <c:axId val="17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245600"/>
        <c:crosses val="autoZero"/>
        <c:auto val="1"/>
        <c:lblAlgn val="ctr"/>
        <c:lblOffset val="100"/>
        <c:noMultiLvlLbl val="0"/>
      </c:catAx>
      <c:valAx>
        <c:axId val="213124560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2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453485979686277E-2"/>
          <c:y val="0.83007994089956072"/>
          <c:w val="0.9795464617492905"/>
          <c:h val="0.1373944243582268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230673768906785E-2"/>
          <c:y val="4.8217605328028129E-2"/>
          <c:w val="0.90243048432795414"/>
          <c:h val="0.72790636189366431"/>
        </c:manualLayout>
      </c:layout>
      <c:lineChart>
        <c:grouping val="standard"/>
        <c:varyColors val="0"/>
        <c:ser>
          <c:idx val="0"/>
          <c:order val="0"/>
          <c:tx>
            <c:strRef>
              <c:f>'Control de Tensión'!$B$10</c:f>
              <c:strCache>
                <c:ptCount val="1"/>
                <c:pt idx="0">
                  <c:v>Alto Jahuel - Vss 500 kV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Tensión'!$D$10:$O$10</c:f>
              <c:numCache>
                <c:formatCode>0%</c:formatCode>
                <c:ptCount val="12"/>
                <c:pt idx="0">
                  <c:v>0.99839434537715888</c:v>
                </c:pt>
                <c:pt idx="1">
                  <c:v>0.99957926770240446</c:v>
                </c:pt>
                <c:pt idx="2">
                  <c:v>0.99999020294228247</c:v>
                </c:pt>
                <c:pt idx="3">
                  <c:v>0.99458967417215061</c:v>
                </c:pt>
                <c:pt idx="4">
                  <c:v>0.99178581964022861</c:v>
                </c:pt>
                <c:pt idx="5">
                  <c:v>0.99869630968728818</c:v>
                </c:pt>
                <c:pt idx="6">
                  <c:v>0.99754371335348557</c:v>
                </c:pt>
                <c:pt idx="7">
                  <c:v>0.99828145748107644</c:v>
                </c:pt>
                <c:pt idx="8">
                  <c:v>0.99830784842287912</c:v>
                </c:pt>
                <c:pt idx="9">
                  <c:v>0.99540262858483286</c:v>
                </c:pt>
                <c:pt idx="10">
                  <c:v>0.99893721250768031</c:v>
                </c:pt>
                <c:pt idx="11">
                  <c:v>0.99869889628451403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54F-4C21-AF93-8F731C131E3C}"/>
            </c:ext>
          </c:extLst>
        </c:ser>
        <c:ser>
          <c:idx val="1"/>
          <c:order val="1"/>
          <c:tx>
            <c:strRef>
              <c:f>'Control de Tensión'!$B$11</c:f>
              <c:strCache>
                <c:ptCount val="1"/>
                <c:pt idx="0">
                  <c:v>Charrua - Vss 511 kV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Tensión'!$D$11:$O$11</c:f>
              <c:numCache>
                <c:formatCode>0%</c:formatCode>
                <c:ptCount val="12"/>
                <c:pt idx="0">
                  <c:v>0.99860420108786452</c:v>
                </c:pt>
                <c:pt idx="1">
                  <c:v>0.99692788418326328</c:v>
                </c:pt>
                <c:pt idx="2">
                  <c:v>0.99935255060983441</c:v>
                </c:pt>
                <c:pt idx="3">
                  <c:v>0.99585599735599273</c:v>
                </c:pt>
                <c:pt idx="4">
                  <c:v>0.99702510792448995</c:v>
                </c:pt>
                <c:pt idx="5">
                  <c:v>0.99888682257854899</c:v>
                </c:pt>
                <c:pt idx="6">
                  <c:v>0.99868024359189944</c:v>
                </c:pt>
                <c:pt idx="7">
                  <c:v>0.99956381299075747</c:v>
                </c:pt>
                <c:pt idx="8">
                  <c:v>0.99889854131255684</c:v>
                </c:pt>
                <c:pt idx="9">
                  <c:v>0.99708154848718655</c:v>
                </c:pt>
                <c:pt idx="10">
                  <c:v>0.99389978452111394</c:v>
                </c:pt>
                <c:pt idx="11">
                  <c:v>0.99515811476872462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54F-4C21-AF93-8F731C131E3C}"/>
            </c:ext>
          </c:extLst>
        </c:ser>
        <c:ser>
          <c:idx val="2"/>
          <c:order val="2"/>
          <c:tx>
            <c:strRef>
              <c:f>'Control de Tensión'!$B$12</c:f>
              <c:strCache>
                <c:ptCount val="1"/>
                <c:pt idx="0">
                  <c:v>Lo Aguirre - Vss 504 kV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Tensión'!$D$12:$O$12</c:f>
              <c:numCache>
                <c:formatCode>0%</c:formatCode>
                <c:ptCount val="12"/>
                <c:pt idx="0">
                  <c:v>0.99546075429334091</c:v>
                </c:pt>
                <c:pt idx="1">
                  <c:v>0.99906676000447359</c:v>
                </c:pt>
                <c:pt idx="2">
                  <c:v>0.9966155897765353</c:v>
                </c:pt>
                <c:pt idx="3">
                  <c:v>0.98336481289324507</c:v>
                </c:pt>
                <c:pt idx="4">
                  <c:v>0.98603046327839161</c:v>
                </c:pt>
                <c:pt idx="5">
                  <c:v>0.99217909040680941</c:v>
                </c:pt>
                <c:pt idx="6">
                  <c:v>0.99280165171867263</c:v>
                </c:pt>
                <c:pt idx="7">
                  <c:v>0.99830735621481115</c:v>
                </c:pt>
                <c:pt idx="8">
                  <c:v>0.99871237519152689</c:v>
                </c:pt>
                <c:pt idx="9">
                  <c:v>0.99478991932037386</c:v>
                </c:pt>
                <c:pt idx="10">
                  <c:v>0.99873537694658565</c:v>
                </c:pt>
                <c:pt idx="11">
                  <c:v>0.99913568193095059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54F-4C21-AF93-8F731C131E3C}"/>
            </c:ext>
          </c:extLst>
        </c:ser>
        <c:ser>
          <c:idx val="3"/>
          <c:order val="3"/>
          <c:tx>
            <c:strRef>
              <c:f>'Control de Tensión'!$B$13</c:f>
              <c:strCache>
                <c:ptCount val="1"/>
                <c:pt idx="0">
                  <c:v>Polpaico - Vss 509 kV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Tensión'!$D$13:$O$13</c:f>
              <c:numCache>
                <c:formatCode>0%</c:formatCode>
                <c:ptCount val="12"/>
                <c:pt idx="0">
                  <c:v>0.99911008537690904</c:v>
                </c:pt>
                <c:pt idx="1">
                  <c:v>0.99998550186735946</c:v>
                </c:pt>
                <c:pt idx="2">
                  <c:v>0.99996105481534736</c:v>
                </c:pt>
                <c:pt idx="3">
                  <c:v>0.99962013735277422</c:v>
                </c:pt>
                <c:pt idx="4">
                  <c:v>0.99967186580396428</c:v>
                </c:pt>
                <c:pt idx="5">
                  <c:v>0.9999141709884023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0.99930739954304804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54F-4C21-AF93-8F731C131E3C}"/>
            </c:ext>
          </c:extLst>
        </c:ser>
        <c:ser>
          <c:idx val="4"/>
          <c:order val="4"/>
          <c:tx>
            <c:strRef>
              <c:f>'Control de Tensión'!$B$14</c:f>
              <c:strCache>
                <c:ptCount val="1"/>
                <c:pt idx="0">
                  <c:v>Ancoa - Vss 512 kV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Tensión'!$D$14:$O$14</c:f>
              <c:numCache>
                <c:formatCode>0%</c:formatCode>
                <c:ptCount val="12"/>
                <c:pt idx="0">
                  <c:v>0.99250781263055865</c:v>
                </c:pt>
                <c:pt idx="1">
                  <c:v>0.99929112401975739</c:v>
                </c:pt>
                <c:pt idx="2">
                  <c:v>0.99983622573952902</c:v>
                </c:pt>
                <c:pt idx="3">
                  <c:v>0.98585396923433244</c:v>
                </c:pt>
                <c:pt idx="4">
                  <c:v>0.96854448338238319</c:v>
                </c:pt>
                <c:pt idx="5">
                  <c:v>0.98091377629626997</c:v>
                </c:pt>
                <c:pt idx="6">
                  <c:v>0.98995295499779068</c:v>
                </c:pt>
                <c:pt idx="7">
                  <c:v>0.99501380111984938</c:v>
                </c:pt>
                <c:pt idx="8">
                  <c:v>0.99170748852654178</c:v>
                </c:pt>
                <c:pt idx="9">
                  <c:v>0.98785116698393993</c:v>
                </c:pt>
                <c:pt idx="10">
                  <c:v>0.99011652575940368</c:v>
                </c:pt>
                <c:pt idx="11">
                  <c:v>0.9970485619690671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54F-4C21-AF93-8F731C131E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18560"/>
        <c:axId val="2131245600"/>
      </c:lineChart>
      <c:catAx>
        <c:axId val="17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245600"/>
        <c:crosses val="autoZero"/>
        <c:auto val="1"/>
        <c:lblAlgn val="ctr"/>
        <c:lblOffset val="100"/>
        <c:noMultiLvlLbl val="0"/>
      </c:catAx>
      <c:valAx>
        <c:axId val="213124560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2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5638056633769166"/>
          <c:w val="1"/>
          <c:h val="0.143266096789561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7534257747703547E-2"/>
          <c:y val="4.7774142185696075E-2"/>
          <c:w val="0.90204695094242882"/>
          <c:h val="0.65983237671056727"/>
        </c:manualLayout>
      </c:layout>
      <c:lineChart>
        <c:grouping val="standard"/>
        <c:varyColors val="0"/>
        <c:ser>
          <c:idx val="0"/>
          <c:order val="0"/>
          <c:tx>
            <c:strRef>
              <c:f>'Control de Tensión'!$B$20</c:f>
              <c:strCache>
                <c:ptCount val="1"/>
                <c:pt idx="0">
                  <c:v>Cardones - Vss 225 kV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Tensión'!$D$20:$O$20</c:f>
              <c:numCache>
                <c:formatCode>0%</c:formatCode>
                <c:ptCount val="12"/>
                <c:pt idx="0">
                  <c:v>0.99901489543800193</c:v>
                </c:pt>
                <c:pt idx="1">
                  <c:v>0.99905174569776478</c:v>
                </c:pt>
                <c:pt idx="2">
                  <c:v>0.99924549994610712</c:v>
                </c:pt>
                <c:pt idx="3">
                  <c:v>0.99868741918974835</c:v>
                </c:pt>
                <c:pt idx="4">
                  <c:v>0.99999873937609196</c:v>
                </c:pt>
                <c:pt idx="5">
                  <c:v>0.9841121300715493</c:v>
                </c:pt>
                <c:pt idx="6">
                  <c:v>0.92451299477836268</c:v>
                </c:pt>
                <c:pt idx="7">
                  <c:v>0.99853824381882483</c:v>
                </c:pt>
                <c:pt idx="8">
                  <c:v>0.9999957226314713</c:v>
                </c:pt>
                <c:pt idx="9">
                  <c:v>0.9994076005691539</c:v>
                </c:pt>
                <c:pt idx="10">
                  <c:v>0.9998678125139433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DC7-45E5-99C8-DDC6E85A7087}"/>
            </c:ext>
          </c:extLst>
        </c:ser>
        <c:ser>
          <c:idx val="1"/>
          <c:order val="1"/>
          <c:tx>
            <c:strRef>
              <c:f>'Control de Tensión'!$B$21</c:f>
              <c:strCache>
                <c:ptCount val="1"/>
                <c:pt idx="0">
                  <c:v>Carrera Pinto - Vss 226 kV</c:v>
                </c:pt>
              </c:strCache>
            </c:strRef>
          </c:tx>
          <c:spPr>
            <a:ln w="31750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Tensión'!$D$21:$O$21</c:f>
              <c:numCache>
                <c:formatCode>0%</c:formatCode>
                <c:ptCount val="12"/>
                <c:pt idx="0">
                  <c:v>0.99083902263327572</c:v>
                </c:pt>
                <c:pt idx="1">
                  <c:v>0.97461014522482847</c:v>
                </c:pt>
                <c:pt idx="2">
                  <c:v>0.99719719652268191</c:v>
                </c:pt>
                <c:pt idx="3">
                  <c:v>0.98905043007897642</c:v>
                </c:pt>
                <c:pt idx="4">
                  <c:v>0.98809633334604896</c:v>
                </c:pt>
                <c:pt idx="5">
                  <c:v>0.97493814248909527</c:v>
                </c:pt>
                <c:pt idx="6">
                  <c:v>0.91485236223056399</c:v>
                </c:pt>
                <c:pt idx="7">
                  <c:v>0.99914073889665289</c:v>
                </c:pt>
                <c:pt idx="8">
                  <c:v>0.99999644890987449</c:v>
                </c:pt>
                <c:pt idx="9">
                  <c:v>0.99958383966796915</c:v>
                </c:pt>
                <c:pt idx="10">
                  <c:v>0.99990724698620337</c:v>
                </c:pt>
                <c:pt idx="11">
                  <c:v>0.99999850394975964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DC7-45E5-99C8-DDC6E85A7087}"/>
            </c:ext>
          </c:extLst>
        </c:ser>
        <c:ser>
          <c:idx val="2"/>
          <c:order val="2"/>
          <c:tx>
            <c:strRef>
              <c:f>'Control de Tensión'!$B$22</c:f>
              <c:strCache>
                <c:ptCount val="1"/>
                <c:pt idx="0">
                  <c:v>Diego de Almagro - Vss 225 kV</c:v>
                </c:pt>
              </c:strCache>
            </c:strRef>
          </c:tx>
          <c:spPr>
            <a:ln w="34925" cap="rnd">
              <a:solidFill>
                <a:srgbClr val="7030A0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Tensión'!$D$22:$O$22</c:f>
              <c:numCache>
                <c:formatCode>0%</c:formatCode>
                <c:ptCount val="12"/>
                <c:pt idx="0">
                  <c:v>0.99957071911231632</c:v>
                </c:pt>
                <c:pt idx="1">
                  <c:v>0.99676712153331293</c:v>
                </c:pt>
                <c:pt idx="2">
                  <c:v>0.99956954192357095</c:v>
                </c:pt>
                <c:pt idx="3">
                  <c:v>0.99682151400571029</c:v>
                </c:pt>
                <c:pt idx="4">
                  <c:v>0.99895543362965278</c:v>
                </c:pt>
                <c:pt idx="5">
                  <c:v>0.9996362588217067</c:v>
                </c:pt>
                <c:pt idx="6">
                  <c:v>0.99729747665326463</c:v>
                </c:pt>
                <c:pt idx="7">
                  <c:v>0.99926979251150383</c:v>
                </c:pt>
                <c:pt idx="8">
                  <c:v>0.99999922490053539</c:v>
                </c:pt>
                <c:pt idx="9">
                  <c:v>0.99961392453116693</c:v>
                </c:pt>
                <c:pt idx="10">
                  <c:v>0.99989484790443772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DC7-45E5-99C8-DDC6E85A7087}"/>
            </c:ext>
          </c:extLst>
        </c:ser>
        <c:ser>
          <c:idx val="3"/>
          <c:order val="3"/>
          <c:tx>
            <c:strRef>
              <c:f>'Control de Tensión'!$B$23</c:f>
              <c:strCache>
                <c:ptCount val="1"/>
                <c:pt idx="0">
                  <c:v>Las Palmas - Vss 228 kV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Tensión'!$D$23:$O$23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0.96542539945577122</c:v>
                </c:pt>
                <c:pt idx="8">
                  <c:v>0.94883167539683244</c:v>
                </c:pt>
                <c:pt idx="9">
                  <c:v>0.97277222449187839</c:v>
                </c:pt>
                <c:pt idx="10">
                  <c:v>0.96749153313054659</c:v>
                </c:pt>
                <c:pt idx="11">
                  <c:v>0.98197943399716947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DC7-45E5-99C8-DDC6E85A7087}"/>
            </c:ext>
          </c:extLst>
        </c:ser>
        <c:ser>
          <c:idx val="4"/>
          <c:order val="4"/>
          <c:tx>
            <c:strRef>
              <c:f>'Control de Tensión'!$B$24</c:f>
              <c:strCache>
                <c:ptCount val="1"/>
                <c:pt idx="0">
                  <c:v>Los Vilos - Vss 227 kV</c:v>
                </c:pt>
              </c:strCache>
            </c:strRef>
          </c:tx>
          <c:spPr>
            <a:ln w="2222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Tensión'!$D$24:$O$24</c:f>
              <c:numCache>
                <c:formatCode>0%</c:formatCode>
                <c:ptCount val="12"/>
                <c:pt idx="0">
                  <c:v>0.98801999268484952</c:v>
                </c:pt>
                <c:pt idx="1">
                  <c:v>0.99990565479503302</c:v>
                </c:pt>
                <c:pt idx="2">
                  <c:v>1</c:v>
                </c:pt>
                <c:pt idx="3">
                  <c:v>1</c:v>
                </c:pt>
                <c:pt idx="4">
                  <c:v>0.98794564041285649</c:v>
                </c:pt>
                <c:pt idx="5">
                  <c:v>0.99849325099588326</c:v>
                </c:pt>
                <c:pt idx="6">
                  <c:v>0.99302610207791009</c:v>
                </c:pt>
                <c:pt idx="7">
                  <c:v>0.99650328798126031</c:v>
                </c:pt>
                <c:pt idx="8">
                  <c:v>0.99957788685274529</c:v>
                </c:pt>
                <c:pt idx="9">
                  <c:v>0.9983959374224769</c:v>
                </c:pt>
                <c:pt idx="10">
                  <c:v>0.99961490741391013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DC7-45E5-99C8-DDC6E85A7087}"/>
            </c:ext>
          </c:extLst>
        </c:ser>
        <c:ser>
          <c:idx val="5"/>
          <c:order val="5"/>
          <c:tx>
            <c:strRef>
              <c:f>'Control de Tensión'!$B$25</c:f>
              <c:strCache>
                <c:ptCount val="1"/>
                <c:pt idx="0">
                  <c:v>Maintencillo - Vss 227 kV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Tensión'!$D$25:$O$25</c:f>
              <c:numCache>
                <c:formatCode>0%</c:formatCode>
                <c:ptCount val="12"/>
                <c:pt idx="0">
                  <c:v>0.99942703599794525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0.99973947488638881</c:v>
                </c:pt>
                <c:pt idx="6">
                  <c:v>0.99999881826675974</c:v>
                </c:pt>
                <c:pt idx="7">
                  <c:v>1</c:v>
                </c:pt>
                <c:pt idx="8">
                  <c:v>1</c:v>
                </c:pt>
                <c:pt idx="9">
                  <c:v>0.99999114265399902</c:v>
                </c:pt>
                <c:pt idx="10">
                  <c:v>0.99988639704899629</c:v>
                </c:pt>
                <c:pt idx="11">
                  <c:v>0.99999553351004389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DC7-45E5-99C8-DDC6E85A7087}"/>
            </c:ext>
          </c:extLst>
        </c:ser>
        <c:ser>
          <c:idx val="6"/>
          <c:order val="6"/>
          <c:tx>
            <c:strRef>
              <c:f>'Control de Tensión'!$B$26</c:f>
              <c:strCache>
                <c:ptCount val="1"/>
                <c:pt idx="0">
                  <c:v>Nogales - Vss 223 kV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Tensión'!$D$26:$O$26</c:f>
              <c:numCache>
                <c:formatCode>0%</c:formatCode>
                <c:ptCount val="12"/>
                <c:pt idx="0">
                  <c:v>0.99999922694648113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0.99001765984423107</c:v>
                </c:pt>
                <c:pt idx="8">
                  <c:v>0.98619106391566924</c:v>
                </c:pt>
                <c:pt idx="9">
                  <c:v>0.99341285030809834</c:v>
                </c:pt>
                <c:pt idx="10">
                  <c:v>0.99952520199214112</c:v>
                </c:pt>
                <c:pt idx="11">
                  <c:v>0.9999921450957906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DC7-45E5-99C8-DDC6E85A7087}"/>
            </c:ext>
          </c:extLst>
        </c:ser>
        <c:ser>
          <c:idx val="7"/>
          <c:order val="7"/>
          <c:tx>
            <c:strRef>
              <c:f>'Control de Tensión'!$B$27</c:f>
              <c:strCache>
                <c:ptCount val="1"/>
                <c:pt idx="0">
                  <c:v>Pan de Azúcar - Vss 223 kV</c:v>
                </c:pt>
              </c:strCache>
            </c:strRef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Tensión'!$D$27:$O$27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0.99999662559737468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DC7-45E5-99C8-DDC6E85A7087}"/>
            </c:ext>
          </c:extLst>
        </c:ser>
        <c:ser>
          <c:idx val="8"/>
          <c:order val="8"/>
          <c:tx>
            <c:strRef>
              <c:f>'Control de Tensión'!$B$28</c:f>
              <c:strCache>
                <c:ptCount val="1"/>
                <c:pt idx="0">
                  <c:v>Punta Colorada - Vss 227 kV</c:v>
                </c:pt>
              </c:strCache>
            </c:strRef>
          </c:tx>
          <c:spPr>
            <a:ln w="95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Tensión'!$D$28:$O$28</c:f>
              <c:numCache>
                <c:formatCode>0%</c:formatCode>
                <c:ptCount val="12"/>
                <c:pt idx="0">
                  <c:v>0.99963656485153163</c:v>
                </c:pt>
                <c:pt idx="1">
                  <c:v>1</c:v>
                </c:pt>
                <c:pt idx="2">
                  <c:v>0.99359751716136224</c:v>
                </c:pt>
                <c:pt idx="3">
                  <c:v>0.9999984542568221</c:v>
                </c:pt>
                <c:pt idx="4">
                  <c:v>0.99975385381993731</c:v>
                </c:pt>
                <c:pt idx="5">
                  <c:v>0.99981873506448438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0.99997047369168557</c:v>
                </c:pt>
                <c:pt idx="10">
                  <c:v>0.99931835149259385</c:v>
                </c:pt>
                <c:pt idx="11">
                  <c:v>0.99071310922201683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DDC7-45E5-99C8-DDC6E85A70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18560"/>
        <c:axId val="2131245600"/>
      </c:lineChart>
      <c:catAx>
        <c:axId val="17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245600"/>
        <c:crosses val="autoZero"/>
        <c:auto val="1"/>
        <c:lblAlgn val="ctr"/>
        <c:lblOffset val="100"/>
        <c:noMultiLvlLbl val="0"/>
      </c:catAx>
      <c:valAx>
        <c:axId val="213124560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2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3007994089956072"/>
          <c:w val="1"/>
          <c:h val="0.16992029081049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'Control de Tensión'!$B$29</c:f>
              <c:strCache>
                <c:ptCount val="1"/>
                <c:pt idx="0">
                  <c:v>AltoJahuel - Vss 222 kV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Tensión'!$D$29:$O$29</c:f>
              <c:numCache>
                <c:formatCode>0%</c:formatCode>
                <c:ptCount val="12"/>
                <c:pt idx="0">
                  <c:v>1</c:v>
                </c:pt>
                <c:pt idx="1">
                  <c:v>0.99995656138248989</c:v>
                </c:pt>
                <c:pt idx="2">
                  <c:v>1</c:v>
                </c:pt>
                <c:pt idx="3">
                  <c:v>0.99993475911056207</c:v>
                </c:pt>
                <c:pt idx="4">
                  <c:v>1</c:v>
                </c:pt>
                <c:pt idx="5">
                  <c:v>1</c:v>
                </c:pt>
                <c:pt idx="6">
                  <c:v>0.99997450334006244</c:v>
                </c:pt>
                <c:pt idx="7">
                  <c:v>0.9984948236202833</c:v>
                </c:pt>
                <c:pt idx="8">
                  <c:v>0.9991122737450312</c:v>
                </c:pt>
                <c:pt idx="9">
                  <c:v>0.99934706220950709</c:v>
                </c:pt>
                <c:pt idx="10">
                  <c:v>0.99962480262223052</c:v>
                </c:pt>
                <c:pt idx="11">
                  <c:v>0.99990772826234764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CCF-4E58-B67B-D8DBBDEC7BF4}"/>
            </c:ext>
          </c:extLst>
        </c:ser>
        <c:ser>
          <c:idx val="1"/>
          <c:order val="1"/>
          <c:tx>
            <c:strRef>
              <c:f>'Control de Tensión'!$B$30</c:f>
              <c:strCache>
                <c:ptCount val="1"/>
                <c:pt idx="0">
                  <c:v>Ancoa - Vss 222 kV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Tensión'!$D$30:$O$30</c:f>
              <c:numCache>
                <c:formatCode>0%</c:formatCode>
                <c:ptCount val="12"/>
                <c:pt idx="0">
                  <c:v>1</c:v>
                </c:pt>
                <c:pt idx="1">
                  <c:v>0.99999296182535469</c:v>
                </c:pt>
                <c:pt idx="2">
                  <c:v>0.9999954929526681</c:v>
                </c:pt>
                <c:pt idx="3">
                  <c:v>0.99999459659114376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0.99518067742239835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CCF-4E58-B67B-D8DBBDEC7BF4}"/>
            </c:ext>
          </c:extLst>
        </c:ser>
        <c:ser>
          <c:idx val="2"/>
          <c:order val="2"/>
          <c:tx>
            <c:strRef>
              <c:f>'Control de Tensión'!$B$31</c:f>
              <c:strCache>
                <c:ptCount val="1"/>
                <c:pt idx="0">
                  <c:v>Candelaria - Vss 224 kV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Tensión'!$D$31:$O$31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0.99992695564661838</c:v>
                </c:pt>
                <c:pt idx="4">
                  <c:v>1</c:v>
                </c:pt>
                <c:pt idx="5">
                  <c:v>0.99964385815445211</c:v>
                </c:pt>
                <c:pt idx="6">
                  <c:v>1</c:v>
                </c:pt>
                <c:pt idx="7">
                  <c:v>0.99997045688612585</c:v>
                </c:pt>
                <c:pt idx="8">
                  <c:v>0.99982405821735321</c:v>
                </c:pt>
                <c:pt idx="9">
                  <c:v>0.99984062948347041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CCF-4E58-B67B-D8DBBDEC7BF4}"/>
            </c:ext>
          </c:extLst>
        </c:ser>
        <c:ser>
          <c:idx val="3"/>
          <c:order val="3"/>
          <c:tx>
            <c:strRef>
              <c:f>'Control de Tensión'!$B$32</c:f>
              <c:strCache>
                <c:ptCount val="1"/>
                <c:pt idx="0">
                  <c:v>Cerro Navia - Vss 222 kV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Tensión'!$D$32:$O$32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0.99997562259479711</c:v>
                </c:pt>
                <c:pt idx="4">
                  <c:v>1</c:v>
                </c:pt>
                <c:pt idx="5">
                  <c:v>0.99997541071281471</c:v>
                </c:pt>
                <c:pt idx="6">
                  <c:v>1</c:v>
                </c:pt>
                <c:pt idx="7">
                  <c:v>0.99835136543788017</c:v>
                </c:pt>
                <c:pt idx="8">
                  <c:v>0.99981964566357184</c:v>
                </c:pt>
                <c:pt idx="9">
                  <c:v>0.99945312684705345</c:v>
                </c:pt>
                <c:pt idx="10">
                  <c:v>0.99991488644101234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CCF-4E58-B67B-D8DBBDEC7BF4}"/>
            </c:ext>
          </c:extLst>
        </c:ser>
        <c:ser>
          <c:idx val="4"/>
          <c:order val="4"/>
          <c:tx>
            <c:strRef>
              <c:f>'Control de Tensión'!$B$33</c:f>
              <c:strCache>
                <c:ptCount val="1"/>
                <c:pt idx="0">
                  <c:v>Chena - Vss 221 kV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Tensión'!$D$33:$O$33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0.99996377534858516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0.99725182365052845</c:v>
                </c:pt>
                <c:pt idx="8">
                  <c:v>0.99802013041795046</c:v>
                </c:pt>
                <c:pt idx="9">
                  <c:v>0.99843485664989862</c:v>
                </c:pt>
                <c:pt idx="10">
                  <c:v>0.99963016309498676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CCF-4E58-B67B-D8DBBDEC7BF4}"/>
            </c:ext>
          </c:extLst>
        </c:ser>
        <c:ser>
          <c:idx val="5"/>
          <c:order val="5"/>
          <c:tx>
            <c:strRef>
              <c:f>'Control de Tensión'!$B$34</c:f>
              <c:strCache>
                <c:ptCount val="1"/>
                <c:pt idx="0">
                  <c:v>Colbún - Vss 225 kV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Tensión'!$D$34:$O$34</c:f>
              <c:numCache>
                <c:formatCode>0%</c:formatCode>
                <c:ptCount val="12"/>
                <c:pt idx="0">
                  <c:v>1</c:v>
                </c:pt>
                <c:pt idx="1">
                  <c:v>0.99999461699505754</c:v>
                </c:pt>
                <c:pt idx="2">
                  <c:v>0.9853503516024601</c:v>
                </c:pt>
                <c:pt idx="3">
                  <c:v>0.9948564509181691</c:v>
                </c:pt>
                <c:pt idx="4">
                  <c:v>0.98154980309054995</c:v>
                </c:pt>
                <c:pt idx="5">
                  <c:v>0.9843655588535003</c:v>
                </c:pt>
                <c:pt idx="6">
                  <c:v>0.98921402994193097</c:v>
                </c:pt>
                <c:pt idx="7">
                  <c:v>0.99466409435213754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CCF-4E58-B67B-D8DBBDEC7BF4}"/>
            </c:ext>
          </c:extLst>
        </c:ser>
        <c:ser>
          <c:idx val="6"/>
          <c:order val="6"/>
          <c:tx>
            <c:strRef>
              <c:f>'Control de Tensión'!$B$35</c:f>
              <c:strCache>
                <c:ptCount val="1"/>
                <c:pt idx="0">
                  <c:v>Lo Aguirre - Vss 222 kV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Tensión'!$D$35:$O$35</c:f>
              <c:numCache>
                <c:formatCode>0%</c:formatCode>
                <c:ptCount val="12"/>
                <c:pt idx="0">
                  <c:v>0.99955549839983282</c:v>
                </c:pt>
                <c:pt idx="1">
                  <c:v>0.99958494983360713</c:v>
                </c:pt>
                <c:pt idx="2">
                  <c:v>1</c:v>
                </c:pt>
                <c:pt idx="3">
                  <c:v>0.9927352473846156</c:v>
                </c:pt>
                <c:pt idx="4">
                  <c:v>0.98485273318231825</c:v>
                </c:pt>
                <c:pt idx="5">
                  <c:v>0.99628891232869299</c:v>
                </c:pt>
                <c:pt idx="6">
                  <c:v>0.99870739006350617</c:v>
                </c:pt>
                <c:pt idx="7">
                  <c:v>0.99901344125036995</c:v>
                </c:pt>
                <c:pt idx="8">
                  <c:v>0.99315580202664455</c:v>
                </c:pt>
                <c:pt idx="9">
                  <c:v>0.99885759211746095</c:v>
                </c:pt>
                <c:pt idx="10">
                  <c:v>0.9999262270575856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CCF-4E58-B67B-D8DBBDEC7BF4}"/>
            </c:ext>
          </c:extLst>
        </c:ser>
        <c:ser>
          <c:idx val="7"/>
          <c:order val="7"/>
          <c:tx>
            <c:strRef>
              <c:f>'Control de Tensión'!$B$36</c:f>
              <c:strCache>
                <c:ptCount val="1"/>
                <c:pt idx="0">
                  <c:v>Polpaico - Vss 221 kV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Tensión'!$D$36:$O$36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0.99621472892794061</c:v>
                </c:pt>
                <c:pt idx="8">
                  <c:v>0.99594023737520176</c:v>
                </c:pt>
                <c:pt idx="9">
                  <c:v>0.99707004072692018</c:v>
                </c:pt>
                <c:pt idx="10">
                  <c:v>0.99985460327575726</c:v>
                </c:pt>
                <c:pt idx="11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CCF-4E58-B67B-D8DBBDEC7BF4}"/>
            </c:ext>
          </c:extLst>
        </c:ser>
        <c:ser>
          <c:idx val="8"/>
          <c:order val="8"/>
          <c:tx>
            <c:strRef>
              <c:f>'Control de Tensión'!$B$37</c:f>
              <c:strCache>
                <c:ptCount val="1"/>
                <c:pt idx="0">
                  <c:v>Quillota - Vss 221 kV</c:v>
                </c:pt>
              </c:strCache>
            </c:strRef>
          </c:tx>
          <c:spPr>
            <a:ln w="2222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Tensión'!$D$37:$O$37</c:f>
              <c:numCache>
                <c:formatCode>0%</c:formatCode>
                <c:ptCount val="12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0.99999663447101927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CCF-4E58-B67B-D8DBBDEC7B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18560"/>
        <c:axId val="2131245600"/>
      </c:lineChart>
      <c:catAx>
        <c:axId val="17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245600"/>
        <c:crosses val="autoZero"/>
        <c:auto val="1"/>
        <c:lblAlgn val="ctr"/>
        <c:lblOffset val="100"/>
        <c:noMultiLvlLbl val="0"/>
      </c:catAx>
      <c:valAx>
        <c:axId val="213124560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2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2.0453485979686277E-2"/>
          <c:y val="0.83007994089956072"/>
          <c:w val="0.97954655622921105"/>
          <c:h val="0.1699202908104906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'Control de Tensión'!$B$38</c:f>
              <c:strCache>
                <c:ptCount val="1"/>
                <c:pt idx="0">
                  <c:v>Cautín - Vss 230 kV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Tensión'!$D$38:$O$38</c:f>
              <c:numCache>
                <c:formatCode>0%</c:formatCode>
                <c:ptCount val="12"/>
                <c:pt idx="0">
                  <c:v>0.99521287609301079</c:v>
                </c:pt>
                <c:pt idx="1">
                  <c:v>0.9996201214688144</c:v>
                </c:pt>
                <c:pt idx="2">
                  <c:v>0.99428282742217211</c:v>
                </c:pt>
                <c:pt idx="3">
                  <c:v>0.98854863541822191</c:v>
                </c:pt>
                <c:pt idx="4">
                  <c:v>0.98014840530767922</c:v>
                </c:pt>
                <c:pt idx="5">
                  <c:v>0.99715013794607066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0.99999061736253314</c:v>
                </c:pt>
                <c:pt idx="10">
                  <c:v>0.99894379295949687</c:v>
                </c:pt>
                <c:pt idx="11">
                  <c:v>0.99506225904367973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033-4663-A299-E2D2133F68DF}"/>
            </c:ext>
          </c:extLst>
        </c:ser>
        <c:ser>
          <c:idx val="1"/>
          <c:order val="1"/>
          <c:tx>
            <c:strRef>
              <c:f>'Control de Tensión'!$B$39</c:f>
              <c:strCache>
                <c:ptCount val="1"/>
                <c:pt idx="0">
                  <c:v>Ciruelos - Vss 232 kV</c:v>
                </c:pt>
              </c:strCache>
            </c:strRef>
          </c:tx>
          <c:spPr>
            <a:ln w="41275" cap="rnd">
              <a:solidFill>
                <a:schemeClr val="accent2"/>
              </a:solidFill>
              <a:round/>
            </a:ln>
            <a:effectLst/>
          </c:spPr>
          <c:marker>
            <c:symbol val="diamond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Tensión'!$D$39:$O$39</c:f>
              <c:numCache>
                <c:formatCode>0%</c:formatCode>
                <c:ptCount val="12"/>
                <c:pt idx="0">
                  <c:v>0.99956134135326968</c:v>
                </c:pt>
                <c:pt idx="1">
                  <c:v>0.99985224317214461</c:v>
                </c:pt>
                <c:pt idx="2">
                  <c:v>1</c:v>
                </c:pt>
                <c:pt idx="3">
                  <c:v>0.99737251852723663</c:v>
                </c:pt>
                <c:pt idx="4">
                  <c:v>0.98939217320769235</c:v>
                </c:pt>
                <c:pt idx="5">
                  <c:v>0.99976093223297791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0.99979922539613408</c:v>
                </c:pt>
                <c:pt idx="11">
                  <c:v>0.99858047298640096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033-4663-A299-E2D2133F68DF}"/>
            </c:ext>
          </c:extLst>
        </c:ser>
        <c:ser>
          <c:idx val="2"/>
          <c:order val="2"/>
          <c:tx>
            <c:strRef>
              <c:f>'Control de Tensión'!$B$40</c:f>
              <c:strCache>
                <c:ptCount val="1"/>
                <c:pt idx="0">
                  <c:v>Charrua - Vss 224 kV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x"/>
            <c:size val="5"/>
            <c:spPr>
              <a:noFill/>
              <a:ln w="9525">
                <a:solidFill>
                  <a:srgbClr val="7030A0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Tensión'!$D$40:$O$40</c:f>
              <c:numCache>
                <c:formatCode>0%</c:formatCode>
                <c:ptCount val="12"/>
                <c:pt idx="0">
                  <c:v>1</c:v>
                </c:pt>
                <c:pt idx="1">
                  <c:v>0.99999792754360861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0.999786901707852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033-4663-A299-E2D2133F68DF}"/>
            </c:ext>
          </c:extLst>
        </c:ser>
        <c:ser>
          <c:idx val="3"/>
          <c:order val="3"/>
          <c:tx>
            <c:strRef>
              <c:f>'Control de Tensión'!$B$41</c:f>
              <c:strCache>
                <c:ptCount val="1"/>
                <c:pt idx="0">
                  <c:v>Mulchén - Vss 232 kV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Tensión'!$D$41:$O$41</c:f>
              <c:numCache>
                <c:formatCode>0%</c:formatCode>
                <c:ptCount val="12"/>
                <c:pt idx="0">
                  <c:v>0.99478575553232251</c:v>
                </c:pt>
                <c:pt idx="1">
                  <c:v>0.99118098728351434</c:v>
                </c:pt>
                <c:pt idx="2">
                  <c:v>0.97426147782576178</c:v>
                </c:pt>
                <c:pt idx="3">
                  <c:v>0.9769520245772928</c:v>
                </c:pt>
                <c:pt idx="4">
                  <c:v>0.97890072473032896</c:v>
                </c:pt>
                <c:pt idx="5">
                  <c:v>0.99245279362520156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0.99990237981044705</c:v>
                </c:pt>
                <c:pt idx="11">
                  <c:v>0.99999701268042474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033-4663-A299-E2D2133F68DF}"/>
            </c:ext>
          </c:extLst>
        </c:ser>
        <c:ser>
          <c:idx val="4"/>
          <c:order val="4"/>
          <c:tx>
            <c:strRef>
              <c:f>'Control de Tensión'!$B$42</c:f>
              <c:strCache>
                <c:ptCount val="1"/>
                <c:pt idx="0">
                  <c:v>Puerto Montt - Vss 226 kV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Tensión'!$D$42:$O$42</c:f>
              <c:numCache>
                <c:formatCode>0%</c:formatCode>
                <c:ptCount val="12"/>
                <c:pt idx="0">
                  <c:v>1</c:v>
                </c:pt>
                <c:pt idx="1">
                  <c:v>0.99948557815003214</c:v>
                </c:pt>
                <c:pt idx="2">
                  <c:v>0.99940627025181128</c:v>
                </c:pt>
                <c:pt idx="3">
                  <c:v>0.99633037164839877</c:v>
                </c:pt>
                <c:pt idx="4">
                  <c:v>0.99770744120971666</c:v>
                </c:pt>
                <c:pt idx="5">
                  <c:v>1</c:v>
                </c:pt>
                <c:pt idx="6">
                  <c:v>0.99933861303339944</c:v>
                </c:pt>
                <c:pt idx="7">
                  <c:v>0.9802716499783467</c:v>
                </c:pt>
                <c:pt idx="8">
                  <c:v>0.98882732291700637</c:v>
                </c:pt>
                <c:pt idx="9">
                  <c:v>0.98774465836077208</c:v>
                </c:pt>
                <c:pt idx="10">
                  <c:v>0.99822097773047935</c:v>
                </c:pt>
                <c:pt idx="11">
                  <c:v>0.9901123380304987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033-4663-A299-E2D2133F68DF}"/>
            </c:ext>
          </c:extLst>
        </c:ser>
        <c:ser>
          <c:idx val="5"/>
          <c:order val="5"/>
          <c:tx>
            <c:strRef>
              <c:f>'Control de Tensión'!$B$43</c:f>
              <c:strCache>
                <c:ptCount val="1"/>
                <c:pt idx="0">
                  <c:v>Temuco - Vss 228 kV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Tensión'!$D$43:$O$43</c:f>
              <c:numCache>
                <c:formatCode>0%</c:formatCode>
                <c:ptCount val="12"/>
                <c:pt idx="0">
                  <c:v>0.99674480174043822</c:v>
                </c:pt>
                <c:pt idx="1">
                  <c:v>0.99976299193675366</c:v>
                </c:pt>
                <c:pt idx="2">
                  <c:v>0.99545399105902488</c:v>
                </c:pt>
                <c:pt idx="3">
                  <c:v>0.98789624758543571</c:v>
                </c:pt>
                <c:pt idx="4">
                  <c:v>0.98587422357458177</c:v>
                </c:pt>
                <c:pt idx="5">
                  <c:v>0.99786384666845163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0.99999925216423668</c:v>
                </c:pt>
                <c:pt idx="10">
                  <c:v>0.99833689620694066</c:v>
                </c:pt>
                <c:pt idx="11">
                  <c:v>0.99743503529351041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033-4663-A299-E2D2133F68DF}"/>
            </c:ext>
          </c:extLst>
        </c:ser>
        <c:ser>
          <c:idx val="6"/>
          <c:order val="6"/>
          <c:tx>
            <c:strRef>
              <c:f>'Control de Tensión'!$B$44</c:f>
              <c:strCache>
                <c:ptCount val="1"/>
                <c:pt idx="0">
                  <c:v>Valdivia - Vss 229 kV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strRef>
              <c:f>'Control de Tensión'!$D$2:$O$2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'Control de Tensión'!$D$44:$O$44</c:f>
              <c:numCache>
                <c:formatCode>0%</c:formatCode>
                <c:ptCount val="12"/>
                <c:pt idx="0">
                  <c:v>0.99995246158180806</c:v>
                </c:pt>
                <c:pt idx="1">
                  <c:v>0.99979084332798496</c:v>
                </c:pt>
                <c:pt idx="2">
                  <c:v>0.99996254234120108</c:v>
                </c:pt>
                <c:pt idx="3">
                  <c:v>0.98252780739807566</c:v>
                </c:pt>
                <c:pt idx="4">
                  <c:v>0.98278298760252281</c:v>
                </c:pt>
                <c:pt idx="5">
                  <c:v>0.99875026221658358</c:v>
                </c:pt>
                <c:pt idx="6">
                  <c:v>0.99083051995448501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0.99990613759181968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033-4663-A299-E2D2133F68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77218560"/>
        <c:axId val="2131245600"/>
      </c:lineChart>
      <c:catAx>
        <c:axId val="17721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2131245600"/>
        <c:crosses val="autoZero"/>
        <c:auto val="1"/>
        <c:lblAlgn val="ctr"/>
        <c:lblOffset val="100"/>
        <c:noMultiLvlLbl val="0"/>
      </c:catAx>
      <c:valAx>
        <c:axId val="2131245600"/>
        <c:scaling>
          <c:orientation val="minMax"/>
          <c:max val="1"/>
          <c:min val="0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1772185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476327404732239"/>
          <c:w val="1"/>
          <c:h val="0.1523672595267761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0807285848324869E-2"/>
          <c:y val="5.054563597951979E-2"/>
          <c:w val="0.89954415494139217"/>
          <c:h val="0.788290128332366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'FMIK y TTIK'!$C$2</c:f>
              <c:strCache>
                <c:ptCount val="1"/>
                <c:pt idx="0">
                  <c:v>FMIK [veces/año]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'FMIK y TTIK'!$B$3:$B$14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'FMIK y TTIK'!$C$3:$C$14</c:f>
              <c:numCache>
                <c:formatCode>0.00</c:formatCode>
                <c:ptCount val="12"/>
                <c:pt idx="0">
                  <c:v>0.78225736625756759</c:v>
                </c:pt>
                <c:pt idx="1">
                  <c:v>0.78078966805032757</c:v>
                </c:pt>
                <c:pt idx="2">
                  <c:v>0.78119956653807299</c:v>
                </c:pt>
                <c:pt idx="3">
                  <c:v>0.81514729798859165</c:v>
                </c:pt>
                <c:pt idx="4">
                  <c:v>0.80278032360308083</c:v>
                </c:pt>
                <c:pt idx="5">
                  <c:v>0.88377010397275557</c:v>
                </c:pt>
                <c:pt idx="6">
                  <c:v>0.82863506821314414</c:v>
                </c:pt>
                <c:pt idx="7">
                  <c:v>0.83685137897372508</c:v>
                </c:pt>
                <c:pt idx="8">
                  <c:v>0.84</c:v>
                </c:pt>
                <c:pt idx="9">
                  <c:v>0.86</c:v>
                </c:pt>
                <c:pt idx="10">
                  <c:v>0.82</c:v>
                </c:pt>
                <c:pt idx="11">
                  <c:v>0.84101435649609457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E8-4F01-B713-89378FC90716}"/>
            </c:ext>
          </c:extLst>
        </c:ser>
        <c:ser>
          <c:idx val="1"/>
          <c:order val="1"/>
          <c:tx>
            <c:strRef>
              <c:f>'FMIK y TTIK'!$D$2</c:f>
              <c:strCache>
                <c:ptCount val="1"/>
                <c:pt idx="0">
                  <c:v>TTIK [horas/año]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'FMIK y TTIK'!$B$3:$B$14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'FMIK y TTIK'!$D$3:$D$14</c:f>
              <c:numCache>
                <c:formatCode>0.00</c:formatCode>
                <c:ptCount val="12"/>
                <c:pt idx="0">
                  <c:v>1.2803642099376689</c:v>
                </c:pt>
                <c:pt idx="1">
                  <c:v>1.6116066042032844</c:v>
                </c:pt>
                <c:pt idx="2">
                  <c:v>1.7087320511019657</c:v>
                </c:pt>
                <c:pt idx="3">
                  <c:v>1.7030233300452975</c:v>
                </c:pt>
                <c:pt idx="4">
                  <c:v>1.5329968323907406</c:v>
                </c:pt>
                <c:pt idx="5">
                  <c:v>1.6257317336462087</c:v>
                </c:pt>
                <c:pt idx="6">
                  <c:v>1.533885068423362</c:v>
                </c:pt>
                <c:pt idx="7">
                  <c:v>1.5764685105835938</c:v>
                </c:pt>
                <c:pt idx="8">
                  <c:v>1.5669968282829523</c:v>
                </c:pt>
                <c:pt idx="9">
                  <c:v>1.58</c:v>
                </c:pt>
                <c:pt idx="10">
                  <c:v>1.5</c:v>
                </c:pt>
                <c:pt idx="11">
                  <c:v>1.5419899083987896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5E8-4F01-B713-89378FC9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08808255"/>
        <c:axId val="973462991"/>
      </c:barChart>
      <c:lineChart>
        <c:grouping val="standard"/>
        <c:varyColors val="0"/>
        <c:ser>
          <c:idx val="2"/>
          <c:order val="2"/>
          <c:tx>
            <c:strRef>
              <c:f>'FMIK y TTIK'!$E$2</c:f>
              <c:strCache>
                <c:ptCount val="1"/>
                <c:pt idx="0">
                  <c:v>N° Interrupciones</c:v>
                </c:pt>
              </c:strCache>
            </c:strRef>
          </c:tx>
          <c:spPr>
            <a:ln w="95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'FMIK y TTIK'!$B$3:$B$14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'FMIK y TTIK'!$E$3:$E$14</c:f>
              <c:numCache>
                <c:formatCode>0</c:formatCode>
                <c:ptCount val="12"/>
                <c:pt idx="0">
                  <c:v>506</c:v>
                </c:pt>
                <c:pt idx="1">
                  <c:v>565</c:v>
                </c:pt>
                <c:pt idx="2">
                  <c:v>576</c:v>
                </c:pt>
                <c:pt idx="3">
                  <c:v>585</c:v>
                </c:pt>
                <c:pt idx="4">
                  <c:v>560</c:v>
                </c:pt>
                <c:pt idx="5">
                  <c:v>581</c:v>
                </c:pt>
                <c:pt idx="6">
                  <c:v>581</c:v>
                </c:pt>
                <c:pt idx="7">
                  <c:v>568</c:v>
                </c:pt>
                <c:pt idx="8">
                  <c:v>582</c:v>
                </c:pt>
                <c:pt idx="9">
                  <c:v>607</c:v>
                </c:pt>
                <c:pt idx="10">
                  <c:v>615</c:v>
                </c:pt>
                <c:pt idx="11">
                  <c:v>615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5E8-4F01-B713-89378FC907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08731919"/>
        <c:axId val="585661391"/>
      </c:lineChart>
      <c:catAx>
        <c:axId val="7088082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973462991"/>
        <c:crosses val="autoZero"/>
        <c:auto val="1"/>
        <c:lblAlgn val="ctr"/>
        <c:lblOffset val="100"/>
        <c:noMultiLvlLbl val="0"/>
      </c:catAx>
      <c:valAx>
        <c:axId val="973462991"/>
        <c:scaling>
          <c:orientation val="minMax"/>
          <c:max val="2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8808255"/>
        <c:crosses val="autoZero"/>
        <c:crossBetween val="between"/>
        <c:majorUnit val="0.5"/>
      </c:valAx>
      <c:valAx>
        <c:axId val="585661391"/>
        <c:scaling>
          <c:orientation val="minMax"/>
          <c:max val="650"/>
          <c:min val="-100"/>
        </c:scaling>
        <c:delete val="0"/>
        <c:axPos val="r"/>
        <c:numFmt formatCode="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6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708731919"/>
        <c:crosses val="max"/>
        <c:crossBetween val="between"/>
      </c:valAx>
      <c:catAx>
        <c:axId val="708731919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585661391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2982872085173375"/>
          <c:y val="0.92245785662623614"/>
          <c:w val="0.54034255829653255"/>
          <c:h val="7.754214337376380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9084129383402146E-2"/>
          <c:y val="0.11019281834358155"/>
          <c:w val="0.87485384930856525"/>
          <c:h val="0.68672893226109066"/>
        </c:manualLayout>
      </c:layout>
      <c:barChart>
        <c:barDir val="col"/>
        <c:grouping val="clustered"/>
        <c:varyColors val="0"/>
        <c:ser>
          <c:idx val="1"/>
          <c:order val="1"/>
          <c:tx>
            <c:strRef>
              <c:f>'EAF-ENS'!$D$19</c:f>
              <c:strCache>
                <c:ptCount val="1"/>
                <c:pt idx="0">
                  <c:v>ENS KPI Acumulada [MWh]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3"/>
              <c:layout>
                <c:manualLayout>
                  <c:x val="0"/>
                  <c:y val="1.8380237915536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876-4928-AA41-A0AC788A87F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'EAF-ENS'!$B$20:$B$31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'EAF-ENS'!$D$20:$D$31</c:f>
              <c:numCache>
                <c:formatCode>#,##0</c:formatCode>
                <c:ptCount val="12"/>
                <c:pt idx="0">
                  <c:v>833.62999999999988</c:v>
                </c:pt>
                <c:pt idx="1">
                  <c:v>2496.8229999999994</c:v>
                </c:pt>
                <c:pt idx="2">
                  <c:v>3106.7229999999995</c:v>
                </c:pt>
                <c:pt idx="3">
                  <c:v>4015.1529999999998</c:v>
                </c:pt>
                <c:pt idx="4">
                  <c:v>4287.2097999999996</c:v>
                </c:pt>
                <c:pt idx="5">
                  <c:v>5002.3097999999991</c:v>
                </c:pt>
                <c:pt idx="6">
                  <c:v>5731.2097999999987</c:v>
                </c:pt>
                <c:pt idx="7">
                  <c:v>6961.8097999999982</c:v>
                </c:pt>
                <c:pt idx="8">
                  <c:v>7603.2097999999978</c:v>
                </c:pt>
                <c:pt idx="9">
                  <c:v>8128.8097999999982</c:v>
                </c:pt>
                <c:pt idx="10">
                  <c:v>8276.2097999999987</c:v>
                </c:pt>
                <c:pt idx="11">
                  <c:v>8898.3097999999991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876-4928-AA41-A0AC788A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14820783"/>
        <c:axId val="378184511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'EAF-ENS'!$C$19</c15:sqref>
                        </c15:formulaRef>
                      </c:ext>
                    </c:extLst>
                    <c:strCache>
                      <c:ptCount val="1"/>
                      <c:pt idx="0">
                        <c:v>ENS [MWh]</c:v>
                      </c:pt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'EAF-ENS'!$B$20:$B$31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'EAF-ENS'!$C$20:$C$31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833.62999999999988</c:v>
                      </c:pt>
                      <c:pt idx="1">
                        <c:v>1663.1929999999998</c:v>
                      </c:pt>
                      <c:pt idx="2">
                        <c:v>609.9</c:v>
                      </c:pt>
                      <c:pt idx="3">
                        <c:v>908.43000000000018</c:v>
                      </c:pt>
                      <c:pt idx="4">
                        <c:v>272.05679999999995</c:v>
                      </c:pt>
                      <c:pt idx="5">
                        <c:v>715.09999999999991</c:v>
                      </c:pt>
                      <c:pt idx="6">
                        <c:v>728.89999999999986</c:v>
                      </c:pt>
                      <c:pt idx="7">
                        <c:v>1230.5999999999995</c:v>
                      </c:pt>
                      <c:pt idx="8">
                        <c:v>641.4</c:v>
                      </c:pt>
                      <c:pt idx="9">
                        <c:v>525.6</c:v>
                      </c:pt>
                      <c:pt idx="10">
                        <c:v>147.4</c:v>
                      </c:pt>
                      <c:pt idx="11">
                        <c:v>622.09999999999991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3876-4928-AA41-A0AC788A87F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'EAF-ENS'!$E$19</c15:sqref>
                        </c15:formulaRef>
                      </c:ext>
                    </c:extLst>
                    <c:strCache>
                      <c:ptCount val="1"/>
                      <c:pt idx="0">
                        <c:v>Ventas [GWh]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'EAF-ENS'!$B$20:$B$31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'EAF-ENS'!$E$20:$E$31</c15:sqref>
                        </c15:formulaRef>
                      </c:ext>
                    </c:extLst>
                    <c:numCache>
                      <c:formatCode>#,##0.0</c:formatCode>
                      <c:ptCount val="12"/>
                      <c:pt idx="0">
                        <c:v>6604.6</c:v>
                      </c:pt>
                      <c:pt idx="1">
                        <c:v>6038.9</c:v>
                      </c:pt>
                      <c:pt idx="2">
                        <c:v>6776.1</c:v>
                      </c:pt>
                      <c:pt idx="3">
                        <c:v>6220.2</c:v>
                      </c:pt>
                      <c:pt idx="4">
                        <c:v>6579.4</c:v>
                      </c:pt>
                      <c:pt idx="5">
                        <c:v>6582.2</c:v>
                      </c:pt>
                      <c:pt idx="6">
                        <c:v>6697.5</c:v>
                      </c:pt>
                      <c:pt idx="7">
                        <c:v>6643.2</c:v>
                      </c:pt>
                      <c:pt idx="8">
                        <c:v>6383.3</c:v>
                      </c:pt>
                      <c:pt idx="9">
                        <c:v>6438.3</c:v>
                      </c:pt>
                      <c:pt idx="10">
                        <c:v>6352.8</c:v>
                      </c:pt>
                      <c:pt idx="11">
                        <c:v>6731.9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3876-4928-AA41-A0AC788A87F7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'EAF-ENS'!$F$19</c15:sqref>
                        </c15:formulaRef>
                      </c:ext>
                    </c:extLst>
                    <c:strCache>
                      <c:ptCount val="1"/>
                      <c:pt idx="0">
                        <c:v>Ventas Acum</c:v>
                      </c:pt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'EAF-ENS'!$B$20:$B$31</c15:sqref>
                        </c15:formulaRef>
                      </c:ext>
                    </c:extLst>
                    <c:strCache>
                      <c:ptCount val="12"/>
                      <c:pt idx="0">
                        <c:v>ene</c:v>
                      </c:pt>
                      <c:pt idx="1">
                        <c:v>feb</c:v>
                      </c:pt>
                      <c:pt idx="2">
                        <c:v>mar</c:v>
                      </c:pt>
                      <c:pt idx="3">
                        <c:v>abr</c:v>
                      </c:pt>
                      <c:pt idx="4">
                        <c:v>may</c:v>
                      </c:pt>
                      <c:pt idx="5">
                        <c:v>jun</c:v>
                      </c:pt>
                      <c:pt idx="6">
                        <c:v>jul</c:v>
                      </c:pt>
                      <c:pt idx="7">
                        <c:v>ago</c:v>
                      </c:pt>
                      <c:pt idx="8">
                        <c:v>sept</c:v>
                      </c:pt>
                      <c:pt idx="9">
                        <c:v>oct</c:v>
                      </c:pt>
                      <c:pt idx="10">
                        <c:v>nov</c:v>
                      </c:pt>
                      <c:pt idx="11">
                        <c:v>dic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'EAF-ENS'!$F$20:$F$31</c15:sqref>
                        </c15:formulaRef>
                      </c:ext>
                    </c:extLst>
                    <c:numCache>
                      <c:formatCode>General</c:formatCode>
                      <c:ptCount val="12"/>
                      <c:pt idx="0">
                        <c:v>6604.6</c:v>
                      </c:pt>
                      <c:pt idx="1">
                        <c:v>12643.5</c:v>
                      </c:pt>
                      <c:pt idx="2">
                        <c:v>19419.599999999999</c:v>
                      </c:pt>
                      <c:pt idx="3">
                        <c:v>25639.8</c:v>
                      </c:pt>
                      <c:pt idx="4">
                        <c:v>32219.199999999997</c:v>
                      </c:pt>
                      <c:pt idx="5">
                        <c:v>38801.399999999994</c:v>
                      </c:pt>
                      <c:pt idx="6">
                        <c:v>45498.899999999994</c:v>
                      </c:pt>
                      <c:pt idx="7">
                        <c:v>52142.099999999991</c:v>
                      </c:pt>
                      <c:pt idx="8">
                        <c:v>58525.399999999994</c:v>
                      </c:pt>
                      <c:pt idx="9">
                        <c:v>64963.7</c:v>
                      </c:pt>
                      <c:pt idx="10">
                        <c:v>71316.5</c:v>
                      </c:pt>
                      <c:pt idx="11">
                        <c:v>78048.399999999994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3876-4928-AA41-A0AC788A87F7}"/>
                  </c:ext>
                </c:extLst>
              </c15:ser>
            </c15:filteredBarSeries>
          </c:ext>
        </c:extLst>
      </c:barChart>
      <c:lineChart>
        <c:grouping val="standard"/>
        <c:varyColors val="0"/>
        <c:ser>
          <c:idx val="4"/>
          <c:order val="4"/>
          <c:tx>
            <c:strRef>
              <c:f>'EAF-ENS'!$G$19</c:f>
              <c:strCache>
                <c:ptCount val="1"/>
                <c:pt idx="0">
                  <c:v>ENS KPI vs Ventas Acum. [%]</c:v>
                </c:pt>
              </c:strCache>
            </c:strRef>
          </c:tx>
          <c:spPr>
            <a:ln w="127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6350">
                <a:solidFill>
                  <a:schemeClr val="tx1"/>
                </a:solidFill>
              </a:ln>
              <a:effectLst/>
            </c:spPr>
          </c:marker>
          <c:dLbls>
            <c:dLbl>
              <c:idx val="4"/>
              <c:layout>
                <c:manualLayout>
                  <c:x val="-3.7299358068862351E-2"/>
                  <c:y val="-0.1033544657827267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876-4928-AA41-A0AC788A87F7}"/>
                </c:ext>
              </c:extLst>
            </c:dLbl>
            <c:dLbl>
              <c:idx val="5"/>
              <c:layout>
                <c:manualLayout>
                  <c:x val="-3.7299358068862289E-2"/>
                  <c:y val="6.66627349359839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876-4928-AA41-A0AC788A87F7}"/>
                </c:ext>
              </c:extLst>
            </c:dLbl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'EAF-ENS'!$B$20:$B$31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'EAF-ENS'!$G$20:$G$31</c:f>
              <c:numCache>
                <c:formatCode>0.000%</c:formatCode>
                <c:ptCount val="12"/>
                <c:pt idx="0">
                  <c:v>1.3334304858013941E-4</c:v>
                </c:pt>
                <c:pt idx="1">
                  <c:v>1.3877330387666734E-4</c:v>
                </c:pt>
                <c:pt idx="2">
                  <c:v>1.2746977578173012E-4</c:v>
                </c:pt>
                <c:pt idx="3">
                  <c:v>1.2994565415717164E-4</c:v>
                </c:pt>
                <c:pt idx="4">
                  <c:v>1.1955798905764388E-4</c:v>
                </c:pt>
                <c:pt idx="5">
                  <c:v>1.1661369666593466E-4</c:v>
                </c:pt>
                <c:pt idx="6">
                  <c:v>1.082044422927963E-4</c:v>
                </c:pt>
                <c:pt idx="7">
                  <c:v>1.207944521372861E-4</c:v>
                </c:pt>
                <c:pt idx="8">
                  <c:v>1.2332053270008343E-4</c:v>
                </c:pt>
                <c:pt idx="9">
                  <c:v>1.2139420698947111E-4</c:v>
                </c:pt>
                <c:pt idx="10">
                  <c:v>1.1634880903751074E-4</c:v>
                </c:pt>
                <c:pt idx="11">
                  <c:v>1.1401015011198178E-4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876-4928-AA41-A0AC788A87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775583"/>
        <c:axId val="378218623"/>
      </c:lineChart>
      <c:catAx>
        <c:axId val="614820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378184511"/>
        <c:crosses val="autoZero"/>
        <c:auto val="1"/>
        <c:lblAlgn val="ctr"/>
        <c:lblOffset val="100"/>
        <c:noMultiLvlLbl val="0"/>
      </c:catAx>
      <c:valAx>
        <c:axId val="378184511"/>
        <c:scaling>
          <c:orientation val="minMax"/>
        </c:scaling>
        <c:delete val="0"/>
        <c:axPos val="l"/>
        <c:majorGridlines>
          <c:spPr>
            <a:ln w="6350" cap="flat" cmpd="sng" algn="ctr">
              <a:solidFill>
                <a:schemeClr val="tx1">
                  <a:lumMod val="15000"/>
                  <a:lumOff val="85000"/>
                </a:schemeClr>
              </a:solidFill>
              <a:prstDash val="dash"/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CL"/>
                  <a:t>[MWh]</a:t>
                </a:r>
              </a:p>
            </c:rich>
          </c:tx>
          <c:layout>
            <c:manualLayout>
              <c:xMode val="edge"/>
              <c:yMode val="edge"/>
              <c:x val="2.304147465437788E-3"/>
              <c:y val="2.3506644366648086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000" b="0" i="0" u="none" strike="noStrike" kern="1200" baseline="0">
                  <a:solidFill>
                    <a:sysClr val="windowText" lastClr="000000"/>
                  </a:solidFill>
                  <a:latin typeface="+mn-lt"/>
                  <a:ea typeface="+mn-ea"/>
                  <a:cs typeface="+mn-cs"/>
                </a:defRPr>
              </a:pPr>
              <a:endParaRPr lang="es-CL"/>
            </a:p>
          </c:txPr>
        </c:title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4820783"/>
        <c:crosses val="autoZero"/>
        <c:crossBetween val="between"/>
      </c:valAx>
      <c:valAx>
        <c:axId val="378218623"/>
        <c:scaling>
          <c:orientation val="minMax"/>
          <c:max val="3.0000000000000008E-4"/>
        </c:scaling>
        <c:delete val="0"/>
        <c:axPos val="r"/>
        <c:numFmt formatCode="0.00%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" b="0" i="0" u="none" strike="noStrike" kern="1200" baseline="0">
                <a:solidFill>
                  <a:schemeClr val="bg1"/>
                </a:solidFill>
                <a:latin typeface="+mn-lt"/>
                <a:ea typeface="+mn-ea"/>
                <a:cs typeface="+mn-cs"/>
              </a:defRPr>
            </a:pPr>
            <a:endParaRPr lang="es-CL"/>
          </a:p>
        </c:txPr>
        <c:crossAx val="614775583"/>
        <c:crosses val="max"/>
        <c:crossBetween val="between"/>
      </c:valAx>
      <c:catAx>
        <c:axId val="61477558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378218623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CL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269698728549045E-2"/>
          <c:y val="0.15211079501697561"/>
          <c:w val="0.93217307502765223"/>
          <c:h val="0.64262470218287238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'EAF-ENS'!$C$2</c:f>
              <c:strCache>
                <c:ptCount val="1"/>
                <c:pt idx="0">
                  <c:v>Pérdida de Consumo [MW]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bg1"/>
                    </a:solidFill>
                  </a:defRPr>
                </a:pPr>
                <a:endParaRPr lang="es-C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[4]Grafico!$J$4:$J$15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'EAF-ENS'!$C$3:$C$14</c:f>
              <c:numCache>
                <c:formatCode>0.0</c:formatCode>
                <c:ptCount val="12"/>
                <c:pt idx="0">
                  <c:v>833.62999999999988</c:v>
                </c:pt>
                <c:pt idx="1">
                  <c:v>1663.1929999999998</c:v>
                </c:pt>
                <c:pt idx="2">
                  <c:v>609.9</c:v>
                </c:pt>
                <c:pt idx="3">
                  <c:v>908.43000000000018</c:v>
                </c:pt>
                <c:pt idx="4">
                  <c:v>272.05679999999995</c:v>
                </c:pt>
                <c:pt idx="5">
                  <c:v>715.09999999999991</c:v>
                </c:pt>
                <c:pt idx="6">
                  <c:v>728.89999999999986</c:v>
                </c:pt>
                <c:pt idx="7">
                  <c:v>1230.5999999999995</c:v>
                </c:pt>
                <c:pt idx="8">
                  <c:v>641.4</c:v>
                </c:pt>
                <c:pt idx="9">
                  <c:v>525.6</c:v>
                </c:pt>
                <c:pt idx="10">
                  <c:v>147.4</c:v>
                </c:pt>
                <c:pt idx="11">
                  <c:v>622.09999999999991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98-4E2B-BF26-2E1096BD5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8"/>
        <c:overlap val="100"/>
        <c:axId val="46790656"/>
        <c:axId val="46796160"/>
      </c:barChart>
      <c:lineChart>
        <c:grouping val="standard"/>
        <c:varyColors val="0"/>
        <c:ser>
          <c:idx val="4"/>
          <c:order val="1"/>
          <c:tx>
            <c:strRef>
              <c:f>'EAF-ENS'!$D$2</c:f>
              <c:strCache>
                <c:ptCount val="1"/>
                <c:pt idx="0">
                  <c:v>Cantidad de EAF</c:v>
                </c:pt>
              </c:strCache>
            </c:strRef>
          </c:tx>
          <c:marker>
            <c:symbol val="square"/>
            <c:size val="5"/>
            <c:spPr>
              <a:solidFill>
                <a:srgbClr val="FFC000"/>
              </a:solidFill>
              <a:ln>
                <a:solidFill>
                  <a:schemeClr val="tx1"/>
                </a:solidFill>
              </a:ln>
              <a:effectLst/>
              <a:scene3d>
                <a:camera prst="orthographicFront"/>
                <a:lightRig rig="threePt" dir="t"/>
              </a:scene3d>
              <a:sp3d/>
            </c:spPr>
          </c:marker>
          <c:dPt>
            <c:idx val="12"/>
            <c:bubble3D val="0"/>
            <c:spPr>
              <a:ln w="12700">
                <a:solidFill>
                  <a:srgbClr val="FF0000"/>
                </a:solidFill>
                <a:prstDash val="solid"/>
                <a:tailEnd type="none"/>
              </a:ln>
              <a:effectLst/>
            </c:spPr>
            <c:extLst>
              <c:ext xmlns:c16="http://schemas.microsoft.com/office/drawing/2014/chart" uri="{C3380CC4-5D6E-409C-BE32-E72D297353CC}">
                <c16:uniqueId val="{00000002-5D98-4E2B-BF26-2E1096BD56F6}"/>
              </c:ext>
            </c:extLst>
          </c:dPt>
          <c:dLbls>
            <c:spPr>
              <a:solidFill>
                <a:schemeClr val="accent4">
                  <a:lumMod val="20000"/>
                  <a:lumOff val="80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es-C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'EAF-ENS'!$B$3:$B$14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sept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'EAF-ENS'!$D$3:$D$14</c:f>
              <c:numCache>
                <c:formatCode>General</c:formatCode>
                <c:ptCount val="12"/>
                <c:pt idx="0">
                  <c:v>37</c:v>
                </c:pt>
                <c:pt idx="1">
                  <c:v>59</c:v>
                </c:pt>
                <c:pt idx="2">
                  <c:v>54</c:v>
                </c:pt>
                <c:pt idx="3">
                  <c:v>47</c:v>
                </c:pt>
                <c:pt idx="4">
                  <c:v>35</c:v>
                </c:pt>
                <c:pt idx="5">
                  <c:v>56</c:v>
                </c:pt>
                <c:pt idx="6">
                  <c:v>36</c:v>
                </c:pt>
                <c:pt idx="7">
                  <c:v>60</c:v>
                </c:pt>
                <c:pt idx="8">
                  <c:v>37</c:v>
                </c:pt>
                <c:pt idx="9">
                  <c:v>51</c:v>
                </c:pt>
                <c:pt idx="10">
                  <c:v>44</c:v>
                </c:pt>
                <c:pt idx="11">
                  <c:v>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D98-4E2B-BF26-2E1096BD56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791680"/>
        <c:axId val="46796736"/>
      </c:lineChart>
      <c:catAx>
        <c:axId val="4679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46796160"/>
        <c:crosses val="autoZero"/>
        <c:auto val="1"/>
        <c:lblAlgn val="ctr"/>
        <c:lblOffset val="100"/>
        <c:noMultiLvlLbl val="0"/>
      </c:catAx>
      <c:valAx>
        <c:axId val="46796160"/>
        <c:scaling>
          <c:orientation val="minMax"/>
          <c:max val="1800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  <a:prstDash val="dash"/>
              <a:tailEnd type="none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s-CL" b="0"/>
                  <a:t>[MW]</a:t>
                </a:r>
              </a:p>
            </c:rich>
          </c:tx>
          <c:layout>
            <c:manualLayout>
              <c:xMode val="edge"/>
              <c:yMode val="edge"/>
              <c:x val="3.8812548802113355E-3"/>
              <c:y val="1.72959095818788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spPr>
          <a:ln>
            <a:noFill/>
          </a:ln>
        </c:spPr>
        <c:crossAx val="46790656"/>
        <c:crosses val="autoZero"/>
        <c:crossBetween val="between"/>
      </c:valAx>
      <c:valAx>
        <c:axId val="46796736"/>
        <c:scaling>
          <c:orientation val="minMax"/>
          <c:max val="80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solidFill>
            <a:schemeClr val="bg1">
              <a:alpha val="0"/>
            </a:schemeClr>
          </a:solidFill>
          <a:ln>
            <a:noFill/>
          </a:ln>
        </c:spPr>
        <c:txPr>
          <a:bodyPr/>
          <a:lstStyle/>
          <a:p>
            <a:pPr>
              <a:defRPr sz="700">
                <a:solidFill>
                  <a:schemeClr val="bg1"/>
                </a:solidFill>
              </a:defRPr>
            </a:pPr>
            <a:endParaRPr lang="es-CL"/>
          </a:p>
        </c:txPr>
        <c:crossAx val="46791680"/>
        <c:crosses val="max"/>
        <c:crossBetween val="between"/>
        <c:majorUnit val="100"/>
      </c:valAx>
      <c:catAx>
        <c:axId val="4679168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6796736"/>
        <c:crosses val="autoZero"/>
        <c:auto val="1"/>
        <c:lblAlgn val="ctr"/>
        <c:lblOffset val="100"/>
        <c:noMultiLvlLbl val="0"/>
      </c:cat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16714494832791246"/>
          <c:y val="0.90287088307509944"/>
          <c:w val="0.6009765677760377"/>
          <c:h val="7.469124054464639E-2"/>
        </c:manualLayout>
      </c:layout>
      <c:overlay val="0"/>
    </c:legend>
    <c:plotVisOnly val="1"/>
    <c:dispBlanksAs val="gap"/>
    <c:showDLblsOverMax val="0"/>
  </c:chart>
  <c:spPr>
    <a:ln>
      <a:noFill/>
    </a:ln>
    <a:effectLst/>
  </c:spPr>
  <c:txPr>
    <a:bodyPr/>
    <a:lstStyle/>
    <a:p>
      <a:pPr>
        <a:defRPr sz="900">
          <a:latin typeface="Calibri (Cuerpo)"/>
        </a:defRPr>
      </a:pPr>
      <a:endParaRPr lang="es-CL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33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50000"/>
            <a:lumOff val="50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4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7.xml"/><Relationship Id="rId1" Type="http://schemas.openxmlformats.org/officeDocument/2006/relationships/chart" Target="../charts/chart6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0.xml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4" Type="http://schemas.openxmlformats.org/officeDocument/2006/relationships/chart" Target="../charts/chart1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6" Type="http://schemas.openxmlformats.org/officeDocument/2006/relationships/chart" Target="../charts/chart27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657226</xdr:colOff>
      <xdr:row>31</xdr:row>
      <xdr:rowOff>168276</xdr:rowOff>
    </xdr:from>
    <xdr:to>
      <xdr:col>18</xdr:col>
      <xdr:colOff>141226</xdr:colOff>
      <xdr:row>46</xdr:row>
      <xdr:rowOff>97367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996D778-75F1-436B-B176-6A039A8BEF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70471</xdr:colOff>
      <xdr:row>31</xdr:row>
      <xdr:rowOff>128786</xdr:rowOff>
    </xdr:from>
    <xdr:to>
      <xdr:col>10</xdr:col>
      <xdr:colOff>209834</xdr:colOff>
      <xdr:row>47</xdr:row>
      <xdr:rowOff>161149</xdr:rowOff>
    </xdr:to>
    <xdr:graphicFrame macro="">
      <xdr:nvGraphicFramePr>
        <xdr:cNvPr id="2" name="Gráfico 2">
          <a:extLst>
            <a:ext uri="{FF2B5EF4-FFF2-40B4-BE49-F238E27FC236}">
              <a16:creationId xmlns:a16="http://schemas.microsoft.com/office/drawing/2014/main" id="{4AA7E37F-BF7D-467A-A8B6-24FE3ED464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304800</xdr:colOff>
      <xdr:row>1</xdr:row>
      <xdr:rowOff>31750</xdr:rowOff>
    </xdr:from>
    <xdr:to>
      <xdr:col>16</xdr:col>
      <xdr:colOff>370800</xdr:colOff>
      <xdr:row>16</xdr:row>
      <xdr:rowOff>162250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2735B41-23A7-49FB-B369-FB1F8B6BD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279400</xdr:colOff>
      <xdr:row>20</xdr:row>
      <xdr:rowOff>19050</xdr:rowOff>
    </xdr:from>
    <xdr:to>
      <xdr:col>16</xdr:col>
      <xdr:colOff>345400</xdr:colOff>
      <xdr:row>35</xdr:row>
      <xdr:rowOff>130450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881ECC9B-06F2-40A2-B85B-036AEE8490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736599</xdr:colOff>
      <xdr:row>23</xdr:row>
      <xdr:rowOff>41274</xdr:rowOff>
    </xdr:from>
    <xdr:to>
      <xdr:col>15</xdr:col>
      <xdr:colOff>46949</xdr:colOff>
      <xdr:row>37</xdr:row>
      <xdr:rowOff>83092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685BFDE-1441-4BD6-BCD4-193A5DDB4B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163688</xdr:colOff>
      <xdr:row>1</xdr:row>
      <xdr:rowOff>49097</xdr:rowOff>
    </xdr:from>
    <xdr:to>
      <xdr:col>23</xdr:col>
      <xdr:colOff>769688</xdr:colOff>
      <xdr:row>14</xdr:row>
      <xdr:rowOff>36359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194842CA-032D-4A06-98FC-B2ED84E69B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105682</xdr:colOff>
      <xdr:row>22</xdr:row>
      <xdr:rowOff>97517</xdr:rowOff>
    </xdr:from>
    <xdr:to>
      <xdr:col>13</xdr:col>
      <xdr:colOff>171682</xdr:colOff>
      <xdr:row>34</xdr:row>
      <xdr:rowOff>80375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568387DF-7FB9-4BD3-818E-18A660553D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238125</xdr:colOff>
      <xdr:row>16</xdr:row>
      <xdr:rowOff>3175</xdr:rowOff>
    </xdr:from>
    <xdr:to>
      <xdr:col>5</xdr:col>
      <xdr:colOff>650875</xdr:colOff>
      <xdr:row>30</xdr:row>
      <xdr:rowOff>116993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678919F-3567-4890-8BF1-B3425914CC4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693733</xdr:colOff>
      <xdr:row>15</xdr:row>
      <xdr:rowOff>142873</xdr:rowOff>
    </xdr:from>
    <xdr:to>
      <xdr:col>11</xdr:col>
      <xdr:colOff>693733</xdr:colOff>
      <xdr:row>30</xdr:row>
      <xdr:rowOff>71964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64B4DEAA-2427-4C9E-B3DB-E8307909B2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12</xdr:col>
      <xdr:colOff>0</xdr:colOff>
      <xdr:row>15</xdr:row>
      <xdr:rowOff>101600</xdr:rowOff>
    </xdr:from>
    <xdr:to>
      <xdr:col>18</xdr:col>
      <xdr:colOff>0</xdr:colOff>
      <xdr:row>30</xdr:row>
      <xdr:rowOff>30691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C74BB3BD-EEC8-46F0-BFA1-DB71C46508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13</xdr:col>
      <xdr:colOff>276225</xdr:colOff>
      <xdr:row>0</xdr:row>
      <xdr:rowOff>48357</xdr:rowOff>
    </xdr:from>
    <xdr:to>
      <xdr:col>19</xdr:col>
      <xdr:colOff>276225</xdr:colOff>
      <xdr:row>14</xdr:row>
      <xdr:rowOff>162175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69862473-2A76-453B-B102-66C1AA79F8B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128716</xdr:colOff>
      <xdr:row>4</xdr:row>
      <xdr:rowOff>128716</xdr:rowOff>
    </xdr:from>
    <xdr:to>
      <xdr:col>10</xdr:col>
      <xdr:colOff>613177</xdr:colOff>
      <xdr:row>19</xdr:row>
      <xdr:rowOff>90932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8D30A4EC-9EB5-4058-A2C1-1818A17FFE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155013</xdr:colOff>
      <xdr:row>23</xdr:row>
      <xdr:rowOff>107949</xdr:rowOff>
    </xdr:from>
    <xdr:to>
      <xdr:col>24</xdr:col>
      <xdr:colOff>733095</xdr:colOff>
      <xdr:row>39</xdr:row>
      <xdr:rowOff>160839</xdr:rowOff>
    </xdr:to>
    <xdr:graphicFrame macro="">
      <xdr:nvGraphicFramePr>
        <xdr:cNvPr id="2" name="Gráfico 3">
          <a:extLst>
            <a:ext uri="{FF2B5EF4-FFF2-40B4-BE49-F238E27FC236}">
              <a16:creationId xmlns:a16="http://schemas.microsoft.com/office/drawing/2014/main" id="{96F5B1D4-0CE6-490F-AD06-BACCF3569A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320007</xdr:colOff>
      <xdr:row>66</xdr:row>
      <xdr:rowOff>171846</xdr:rowOff>
    </xdr:from>
    <xdr:to>
      <xdr:col>25</xdr:col>
      <xdr:colOff>90732</xdr:colOff>
      <xdr:row>83</xdr:row>
      <xdr:rowOff>37971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638A98C2-CB15-41DB-83D9-FB0A65DD7E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326572</xdr:colOff>
      <xdr:row>109</xdr:row>
      <xdr:rowOff>1</xdr:rowOff>
    </xdr:from>
    <xdr:to>
      <xdr:col>25</xdr:col>
      <xdr:colOff>97297</xdr:colOff>
      <xdr:row>125</xdr:row>
      <xdr:rowOff>49715</xdr:rowOff>
    </xdr:to>
    <xdr:graphicFrame macro="">
      <xdr:nvGraphicFramePr>
        <xdr:cNvPr id="7" name="Gráfico 3">
          <a:extLst>
            <a:ext uri="{FF2B5EF4-FFF2-40B4-BE49-F238E27FC236}">
              <a16:creationId xmlns:a16="http://schemas.microsoft.com/office/drawing/2014/main" id="{392A9144-1C7F-4A63-A737-E800559BBC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35858</xdr:colOff>
      <xdr:row>20</xdr:row>
      <xdr:rowOff>38007</xdr:rowOff>
    </xdr:from>
    <xdr:to>
      <xdr:col>15</xdr:col>
      <xdr:colOff>387865</xdr:colOff>
      <xdr:row>31</xdr:row>
      <xdr:rowOff>149279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9289FFCB-8B49-4AA2-B157-7EEACD20A4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251912</xdr:colOff>
      <xdr:row>33</xdr:row>
      <xdr:rowOff>108293</xdr:rowOff>
    </xdr:from>
    <xdr:to>
      <xdr:col>6</xdr:col>
      <xdr:colOff>368726</xdr:colOff>
      <xdr:row>45</xdr:row>
      <xdr:rowOff>4956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6A2C467-B6DB-477E-9543-80DA7A0821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96303</xdr:colOff>
      <xdr:row>34</xdr:row>
      <xdr:rowOff>46686</xdr:rowOff>
    </xdr:from>
    <xdr:to>
      <xdr:col>15</xdr:col>
      <xdr:colOff>448312</xdr:colOff>
      <xdr:row>45</xdr:row>
      <xdr:rowOff>88158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A6A4D419-4F8D-4539-B7CF-BD9DE33CCA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41</xdr:col>
      <xdr:colOff>369885</xdr:colOff>
      <xdr:row>20</xdr:row>
      <xdr:rowOff>10431</xdr:rowOff>
    </xdr:from>
    <xdr:to>
      <xdr:col>48</xdr:col>
      <xdr:colOff>10527</xdr:colOff>
      <xdr:row>32</xdr:row>
      <xdr:rowOff>74074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8B038030-FFE9-4070-AF62-D3A51E88C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41</xdr:col>
      <xdr:colOff>301625</xdr:colOff>
      <xdr:row>36</xdr:row>
      <xdr:rowOff>111125</xdr:rowOff>
    </xdr:from>
    <xdr:to>
      <xdr:col>47</xdr:col>
      <xdr:colOff>391363</xdr:colOff>
      <xdr:row>48</xdr:row>
      <xdr:rowOff>120339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B720CCE-2AE6-4AA8-9619-FA1D5B7FB11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537883</xdr:colOff>
      <xdr:row>20</xdr:row>
      <xdr:rowOff>7471</xdr:rowOff>
    </xdr:from>
    <xdr:to>
      <xdr:col>6</xdr:col>
      <xdr:colOff>307184</xdr:colOff>
      <xdr:row>31</xdr:row>
      <xdr:rowOff>118743</xdr:rowOff>
    </xdr:to>
    <xdr:graphicFrame macro="">
      <xdr:nvGraphicFramePr>
        <xdr:cNvPr id="8" name="Gráfico 7">
          <a:extLst>
            <a:ext uri="{FF2B5EF4-FFF2-40B4-BE49-F238E27FC236}">
              <a16:creationId xmlns:a16="http://schemas.microsoft.com/office/drawing/2014/main" id="{9391BC6C-9FAE-43B0-958E-76BF92725A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255360</xdr:colOff>
      <xdr:row>46</xdr:row>
      <xdr:rowOff>77107</xdr:rowOff>
    </xdr:from>
    <xdr:to>
      <xdr:col>5</xdr:col>
      <xdr:colOff>508684</xdr:colOff>
      <xdr:row>62</xdr:row>
      <xdr:rowOff>105683</xdr:rowOff>
    </xdr:to>
    <xdr:graphicFrame macro="">
      <xdr:nvGraphicFramePr>
        <xdr:cNvPr id="9" name="Gráfico 8">
          <a:extLst>
            <a:ext uri="{FF2B5EF4-FFF2-40B4-BE49-F238E27FC236}">
              <a16:creationId xmlns:a16="http://schemas.microsoft.com/office/drawing/2014/main" id="{C2170876-A725-454E-B435-8FB6658371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334818</xdr:colOff>
      <xdr:row>63</xdr:row>
      <xdr:rowOff>80818</xdr:rowOff>
    </xdr:from>
    <xdr:to>
      <xdr:col>5</xdr:col>
      <xdr:colOff>581792</xdr:colOff>
      <xdr:row>79</xdr:row>
      <xdr:rowOff>106220</xdr:rowOff>
    </xdr:to>
    <xdr:graphicFrame macro="">
      <xdr:nvGraphicFramePr>
        <xdr:cNvPr id="15" name="Gráfico 14">
          <a:extLst>
            <a:ext uri="{FF2B5EF4-FFF2-40B4-BE49-F238E27FC236}">
              <a16:creationId xmlns:a16="http://schemas.microsoft.com/office/drawing/2014/main" id="{1C158374-F508-4A65-A30B-F962AE5C50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47</xdr:row>
      <xdr:rowOff>0</xdr:rowOff>
    </xdr:from>
    <xdr:to>
      <xdr:col>12</xdr:col>
      <xdr:colOff>212337</xdr:colOff>
      <xdr:row>63</xdr:row>
      <xdr:rowOff>25401</xdr:rowOff>
    </xdr:to>
    <xdr:graphicFrame macro="">
      <xdr:nvGraphicFramePr>
        <xdr:cNvPr id="16" name="Gráfico 15">
          <a:extLst>
            <a:ext uri="{FF2B5EF4-FFF2-40B4-BE49-F238E27FC236}">
              <a16:creationId xmlns:a16="http://schemas.microsoft.com/office/drawing/2014/main" id="{D3DE4928-989B-4F7A-9791-7B42B5B7D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11546</xdr:colOff>
      <xdr:row>63</xdr:row>
      <xdr:rowOff>173182</xdr:rowOff>
    </xdr:from>
    <xdr:to>
      <xdr:col>12</xdr:col>
      <xdr:colOff>223883</xdr:colOff>
      <xdr:row>80</xdr:row>
      <xdr:rowOff>13855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55351AFE-DC46-4434-BE83-ACE05B27C9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82</xdr:row>
      <xdr:rowOff>0</xdr:rowOff>
    </xdr:from>
    <xdr:to>
      <xdr:col>5</xdr:col>
      <xdr:colOff>246974</xdr:colOff>
      <xdr:row>98</xdr:row>
      <xdr:rowOff>28576</xdr:rowOff>
    </xdr:to>
    <xdr:graphicFrame macro="">
      <xdr:nvGraphicFramePr>
        <xdr:cNvPr id="18" name="Gráfico 17">
          <a:extLst>
            <a:ext uri="{FF2B5EF4-FFF2-40B4-BE49-F238E27FC236}">
              <a16:creationId xmlns:a16="http://schemas.microsoft.com/office/drawing/2014/main" id="{5CDA0010-5584-4D83-AB31-FCD54F176F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0</xdr:colOff>
      <xdr:row>83</xdr:row>
      <xdr:rowOff>0</xdr:rowOff>
    </xdr:from>
    <xdr:to>
      <xdr:col>12</xdr:col>
      <xdr:colOff>212337</xdr:colOff>
      <xdr:row>99</xdr:row>
      <xdr:rowOff>28575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44B83BF0-2B80-4637-9E99-6C82683771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514349</xdr:colOff>
      <xdr:row>4</xdr:row>
      <xdr:rowOff>87311</xdr:rowOff>
    </xdr:from>
    <xdr:to>
      <xdr:col>15</xdr:col>
      <xdr:colOff>266700</xdr:colOff>
      <xdr:row>19</xdr:row>
      <xdr:rowOff>133350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A1039F90-80B2-4AA9-BB8A-D0455883191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107949</xdr:colOff>
      <xdr:row>17</xdr:row>
      <xdr:rowOff>125412</xdr:rowOff>
    </xdr:from>
    <xdr:to>
      <xdr:col>17</xdr:col>
      <xdr:colOff>723900</xdr:colOff>
      <xdr:row>32</xdr:row>
      <xdr:rowOff>171450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21CDC30E-F1AE-41E5-AC27-E8A0CA5B8E9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1</xdr:row>
      <xdr:rowOff>0</xdr:rowOff>
    </xdr:from>
    <xdr:to>
      <xdr:col>12</xdr:col>
      <xdr:colOff>672368</xdr:colOff>
      <xdr:row>13</xdr:row>
      <xdr:rowOff>130395</xdr:rowOff>
    </xdr:to>
    <xdr:graphicFrame macro="">
      <xdr:nvGraphicFramePr>
        <xdr:cNvPr id="3" name="5 Gráfico">
          <a:extLst>
            <a:ext uri="{FF2B5EF4-FFF2-40B4-BE49-F238E27FC236}">
              <a16:creationId xmlns:a16="http://schemas.microsoft.com/office/drawing/2014/main" id="{B4AE2E08-66CD-4962-A7E8-695403BD543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eajes%20y%20Estudios%202/DS%2014/02%20Pago%20de%20Retiros/02%20C&#225;lculos%20mensuales/2014/2014_07/04%20Planillas%20de%20C&#225;lculo/v01/03_2014.08.20%20PxU%20Jul14_v0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T:\Departamento_Proyectos\Reporte%20Mensual\2018.03\2018.03.21%20Proyectos%20en%20Gesti&#243;n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yailen.chacon/Desktop/Proyectos/Estado%20Proyectos%20CCHZv2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Control%20de%20Gesti&#243;n%20y%20Estad&#237;sticas\Rodrigo%20Practica\Fallas\Graficos%20de%20Falla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Inicio"/>
      <sheetName val="(2) Consumos &amp; Datos"/>
      <sheetName val="(3) FAIE &amp; FAIP"/>
      <sheetName val="(4) Pago x Uso"/>
      <sheetName val="(5) Resumen Pago x Uso"/>
      <sheetName val="(6) FDI STx"/>
      <sheetName val="(7) Pago VAST STx"/>
      <sheetName val="(8) FDI TxA"/>
      <sheetName val="(9) Pago VAST TxA"/>
      <sheetName val="(10) Pago de Pérdidas"/>
      <sheetName val="(11) Resumen Pago de Pérdidas"/>
      <sheetName val="(12) Control Cambio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78"/>
      <sheetName val="SIPC"/>
      <sheetName val="MNR"/>
      <sheetName val="reporte"/>
      <sheetName val="SASC"/>
      <sheetName val="Empresas"/>
      <sheetName val="calendario"/>
      <sheetName val="IT prioridad"/>
      <sheetName val="CCHZ"/>
      <sheetName val="IEM"/>
      <sheetName val="_56F9DC9755BA473782653E2940F9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>
            <v>42737</v>
          </cell>
        </row>
        <row r="3">
          <cell r="A3">
            <v>42839</v>
          </cell>
        </row>
        <row r="4">
          <cell r="A4">
            <v>42844</v>
          </cell>
        </row>
        <row r="5">
          <cell r="A5">
            <v>42856</v>
          </cell>
        </row>
        <row r="6">
          <cell r="A6">
            <v>42912</v>
          </cell>
        </row>
        <row r="7">
          <cell r="A7">
            <v>42962</v>
          </cell>
        </row>
        <row r="8">
          <cell r="A8">
            <v>42996</v>
          </cell>
        </row>
        <row r="9">
          <cell r="A9">
            <v>42997</v>
          </cell>
        </row>
        <row r="10">
          <cell r="A10">
            <v>43017</v>
          </cell>
        </row>
        <row r="11">
          <cell r="A11">
            <v>43035</v>
          </cell>
        </row>
        <row r="12">
          <cell r="A12">
            <v>43040</v>
          </cell>
        </row>
        <row r="13">
          <cell r="A13">
            <v>43077</v>
          </cell>
        </row>
        <row r="14">
          <cell r="A14">
            <v>43094</v>
          </cell>
        </row>
        <row r="15">
          <cell r="A15">
            <v>43101</v>
          </cell>
        </row>
        <row r="16">
          <cell r="A16">
            <v>43189</v>
          </cell>
        </row>
        <row r="17">
          <cell r="A17">
            <v>43190</v>
          </cell>
        </row>
        <row r="18">
          <cell r="A18">
            <v>43221</v>
          </cell>
        </row>
        <row r="19">
          <cell r="A19">
            <v>43241</v>
          </cell>
        </row>
        <row r="20">
          <cell r="A20">
            <v>43283</v>
          </cell>
        </row>
        <row r="21">
          <cell r="A21">
            <v>43297</v>
          </cell>
        </row>
        <row r="22">
          <cell r="A22">
            <v>43327</v>
          </cell>
        </row>
        <row r="23">
          <cell r="A23">
            <v>43360</v>
          </cell>
        </row>
        <row r="24">
          <cell r="A24">
            <v>43361</v>
          </cell>
        </row>
        <row r="25">
          <cell r="A25">
            <v>43362</v>
          </cell>
        </row>
        <row r="26">
          <cell r="A26">
            <v>43023</v>
          </cell>
        </row>
        <row r="27">
          <cell r="A27">
            <v>43405</v>
          </cell>
        </row>
        <row r="28">
          <cell r="A28">
            <v>43406</v>
          </cell>
        </row>
        <row r="29">
          <cell r="A29">
            <v>43442</v>
          </cell>
        </row>
        <row r="30">
          <cell r="A30">
            <v>43459</v>
          </cell>
        </row>
      </sheetData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PC + MNR v0"/>
      <sheetName val="Reporte"/>
      <sheetName val="SIPC + MNR"/>
      <sheetName val="Hoja4"/>
      <sheetName val="Aux"/>
      <sheetName val="Reporte CCHZ"/>
      <sheetName val="Estado Proyectos CCHZ"/>
      <sheetName val="Hoja2"/>
      <sheetName val="Hoja1"/>
      <sheetName val="SIPC + MNR CCHZ"/>
      <sheetName val="correspondencia"/>
      <sheetName val="calendario"/>
      <sheetName val="Propuesta Pre"/>
      <sheetName val="urib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eneral"/>
      <sheetName val="DATA"/>
      <sheetName val="Grafico"/>
      <sheetName val="TRS cada 2 hr"/>
      <sheetName val="EAFs"/>
    </sheetNames>
    <sheetDataSet>
      <sheetData sheetId="0"/>
      <sheetData sheetId="1"/>
      <sheetData sheetId="2">
        <row r="4">
          <cell r="J4" t="str">
            <v>ene</v>
          </cell>
        </row>
        <row r="5">
          <cell r="J5" t="str">
            <v>feb</v>
          </cell>
        </row>
        <row r="6">
          <cell r="J6" t="str">
            <v>mar</v>
          </cell>
        </row>
        <row r="7">
          <cell r="J7" t="str">
            <v>abr</v>
          </cell>
        </row>
        <row r="8">
          <cell r="J8" t="str">
            <v>may</v>
          </cell>
        </row>
        <row r="9">
          <cell r="J9" t="str">
            <v>jun</v>
          </cell>
        </row>
        <row r="10">
          <cell r="J10" t="str">
            <v>jul</v>
          </cell>
        </row>
        <row r="11">
          <cell r="J11" t="str">
            <v>ago</v>
          </cell>
        </row>
        <row r="12">
          <cell r="J12" t="str">
            <v>sept</v>
          </cell>
        </row>
        <row r="13">
          <cell r="J13" t="str">
            <v>oct</v>
          </cell>
        </row>
        <row r="14">
          <cell r="J14" t="str">
            <v>nov</v>
          </cell>
        </row>
        <row r="15">
          <cell r="J15" t="str">
            <v>dic</v>
          </cell>
        </row>
      </sheetData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1CF820-81CB-4894-A21E-C91CE5589599}">
  <sheetPr codeName="Hoja8">
    <tabColor theme="9"/>
  </sheetPr>
  <dimension ref="B3:I52"/>
  <sheetViews>
    <sheetView topLeftCell="A25" zoomScale="86" zoomScaleNormal="85" workbookViewId="0">
      <selection activeCell="G18" sqref="G18"/>
    </sheetView>
  </sheetViews>
  <sheetFormatPr baseColWidth="10" defaultColWidth="11.44140625" defaultRowHeight="14.4" x14ac:dyDescent="0.3"/>
  <cols>
    <col min="7" max="7" width="13.44140625" bestFit="1" customWidth="1"/>
  </cols>
  <sheetData>
    <row r="3" spans="2:9" x14ac:dyDescent="0.3">
      <c r="B3" s="6" t="s">
        <v>0</v>
      </c>
      <c r="C3" s="6" t="s">
        <v>1</v>
      </c>
      <c r="D3" s="6" t="s">
        <v>2</v>
      </c>
      <c r="E3" s="6" t="s">
        <v>3</v>
      </c>
      <c r="F3" s="6" t="s">
        <v>4</v>
      </c>
      <c r="G3" s="6" t="s">
        <v>5</v>
      </c>
      <c r="H3" s="6" t="s">
        <v>6</v>
      </c>
      <c r="I3" s="6" t="s">
        <v>7</v>
      </c>
    </row>
    <row r="4" spans="2:9" x14ac:dyDescent="0.3">
      <c r="B4" s="6">
        <v>2000</v>
      </c>
      <c r="C4" s="23">
        <v>4042.9020000000005</v>
      </c>
      <c r="D4" s="23">
        <v>5624.9429999999993</v>
      </c>
      <c r="E4" s="23">
        <v>0</v>
      </c>
      <c r="F4" s="23">
        <v>0</v>
      </c>
      <c r="G4" s="23">
        <v>0</v>
      </c>
      <c r="H4" s="23">
        <v>0</v>
      </c>
      <c r="I4" s="22">
        <f t="shared" ref="I4:I27" si="0">+SUM(C4:H4)</f>
        <v>9667.8449999999993</v>
      </c>
    </row>
    <row r="5" spans="2:9" x14ac:dyDescent="0.3">
      <c r="B5" s="6">
        <v>2001</v>
      </c>
      <c r="C5" s="23">
        <v>4042.9020000000005</v>
      </c>
      <c r="D5" s="23">
        <v>6024.9439999999995</v>
      </c>
      <c r="E5" s="23">
        <v>0</v>
      </c>
      <c r="F5" s="23">
        <v>0</v>
      </c>
      <c r="G5" s="23">
        <v>0</v>
      </c>
      <c r="H5" s="23">
        <v>0</v>
      </c>
      <c r="I5" s="22">
        <f t="shared" si="0"/>
        <v>10067.846</v>
      </c>
    </row>
    <row r="6" spans="2:9" x14ac:dyDescent="0.3">
      <c r="B6" s="6">
        <v>2002</v>
      </c>
      <c r="C6" s="23">
        <v>4068.4020000000005</v>
      </c>
      <c r="D6" s="23">
        <v>6350.9439999999995</v>
      </c>
      <c r="E6" s="23">
        <v>0</v>
      </c>
      <c r="F6" s="23">
        <v>0</v>
      </c>
      <c r="G6" s="23">
        <v>0</v>
      </c>
      <c r="H6" s="23">
        <v>0</v>
      </c>
      <c r="I6" s="22">
        <f t="shared" si="0"/>
        <v>10419.346</v>
      </c>
    </row>
    <row r="7" spans="2:9" x14ac:dyDescent="0.3">
      <c r="B7" s="6">
        <v>2003</v>
      </c>
      <c r="C7" s="23">
        <v>4068.4020000000005</v>
      </c>
      <c r="D7" s="23">
        <v>6748.9740000000002</v>
      </c>
      <c r="E7" s="23">
        <v>0</v>
      </c>
      <c r="F7" s="23">
        <v>0</v>
      </c>
      <c r="G7" s="23">
        <v>0</v>
      </c>
      <c r="H7" s="23">
        <v>0</v>
      </c>
      <c r="I7" s="22">
        <f t="shared" si="0"/>
        <v>10817.376</v>
      </c>
    </row>
    <row r="8" spans="2:9" x14ac:dyDescent="0.3">
      <c r="B8" s="6">
        <v>2004</v>
      </c>
      <c r="C8" s="23">
        <v>4711.402</v>
      </c>
      <c r="D8" s="23">
        <v>6747.0740000000005</v>
      </c>
      <c r="E8" s="23">
        <v>0</v>
      </c>
      <c r="F8" s="23">
        <v>0</v>
      </c>
      <c r="G8" s="23">
        <v>0</v>
      </c>
      <c r="H8" s="23">
        <v>0</v>
      </c>
      <c r="I8" s="22">
        <f t="shared" si="0"/>
        <v>11458.476000000001</v>
      </c>
    </row>
    <row r="9" spans="2:9" x14ac:dyDescent="0.3">
      <c r="B9" s="6">
        <v>2005</v>
      </c>
      <c r="C9" s="23">
        <v>4711.402</v>
      </c>
      <c r="D9" s="23">
        <v>7147.973</v>
      </c>
      <c r="E9" s="23">
        <v>0</v>
      </c>
      <c r="F9" s="23">
        <v>0</v>
      </c>
      <c r="G9" s="23">
        <v>0</v>
      </c>
      <c r="H9" s="23">
        <v>0</v>
      </c>
      <c r="I9" s="22">
        <f t="shared" si="0"/>
        <v>11859.375</v>
      </c>
    </row>
    <row r="10" spans="2:9" x14ac:dyDescent="0.3">
      <c r="B10" s="6">
        <v>2006</v>
      </c>
      <c r="C10" s="23">
        <v>4711.402</v>
      </c>
      <c r="D10" s="23">
        <v>7157.973</v>
      </c>
      <c r="E10" s="23">
        <v>0</v>
      </c>
      <c r="F10" s="23">
        <v>0</v>
      </c>
      <c r="G10" s="23">
        <v>0</v>
      </c>
      <c r="H10" s="23">
        <v>0</v>
      </c>
      <c r="I10" s="22">
        <f t="shared" si="0"/>
        <v>11869.375</v>
      </c>
    </row>
    <row r="11" spans="2:9" x14ac:dyDescent="0.3">
      <c r="B11" s="6">
        <v>2007</v>
      </c>
      <c r="C11" s="23">
        <v>5223.4859999999999</v>
      </c>
      <c r="D11" s="23">
        <v>7810.433</v>
      </c>
      <c r="E11" s="23">
        <v>18.2</v>
      </c>
      <c r="F11" s="23">
        <v>0</v>
      </c>
      <c r="G11" s="23">
        <v>0</v>
      </c>
      <c r="H11" s="23">
        <v>0</v>
      </c>
      <c r="I11" s="22">
        <f t="shared" si="0"/>
        <v>13052.119000000001</v>
      </c>
    </row>
    <row r="12" spans="2:9" x14ac:dyDescent="0.3">
      <c r="B12" s="6">
        <v>2008</v>
      </c>
      <c r="C12" s="23">
        <v>5309.0360000000001</v>
      </c>
      <c r="D12" s="23">
        <v>8176.6329999999998</v>
      </c>
      <c r="E12" s="23">
        <v>18.2</v>
      </c>
      <c r="F12" s="23">
        <v>0</v>
      </c>
      <c r="G12" s="23">
        <v>0</v>
      </c>
      <c r="H12" s="23">
        <v>0</v>
      </c>
      <c r="I12" s="22">
        <f t="shared" si="0"/>
        <v>13503.869000000001</v>
      </c>
    </row>
    <row r="13" spans="2:9" x14ac:dyDescent="0.3">
      <c r="B13" s="6">
        <v>2009</v>
      </c>
      <c r="C13" s="23">
        <v>5333.6359999999995</v>
      </c>
      <c r="D13" s="23">
        <v>9644.6810000000005</v>
      </c>
      <c r="E13" s="23">
        <v>81.8</v>
      </c>
      <c r="F13" s="23">
        <v>0</v>
      </c>
      <c r="G13" s="23">
        <v>0</v>
      </c>
      <c r="H13" s="23">
        <v>0</v>
      </c>
      <c r="I13" s="22">
        <f t="shared" si="0"/>
        <v>15060.116999999998</v>
      </c>
    </row>
    <row r="14" spans="2:9" x14ac:dyDescent="0.3">
      <c r="B14" s="6">
        <v>2010</v>
      </c>
      <c r="C14" s="23">
        <v>5370.8040000000001</v>
      </c>
      <c r="D14" s="23">
        <v>10311.581</v>
      </c>
      <c r="E14" s="23">
        <v>165.79999999999998</v>
      </c>
      <c r="F14" s="23">
        <v>0</v>
      </c>
      <c r="G14" s="23">
        <v>0</v>
      </c>
      <c r="H14" s="23">
        <v>0</v>
      </c>
      <c r="I14" s="22">
        <f t="shared" si="0"/>
        <v>15848.184999999999</v>
      </c>
    </row>
    <row r="15" spans="2:9" x14ac:dyDescent="0.3">
      <c r="B15" s="6">
        <v>2011</v>
      </c>
      <c r="C15" s="23">
        <v>5855.1539999999995</v>
      </c>
      <c r="D15" s="23">
        <v>11249.284</v>
      </c>
      <c r="E15" s="23">
        <v>195.79999999999998</v>
      </c>
      <c r="F15" s="23">
        <v>0</v>
      </c>
      <c r="G15" s="23">
        <v>0</v>
      </c>
      <c r="H15" s="23">
        <v>0</v>
      </c>
      <c r="I15" s="22">
        <f t="shared" si="0"/>
        <v>17300.237999999998</v>
      </c>
    </row>
    <row r="16" spans="2:9" x14ac:dyDescent="0.3">
      <c r="B16" s="6">
        <v>2012</v>
      </c>
      <c r="C16" s="23">
        <v>5934.174</v>
      </c>
      <c r="D16" s="23">
        <v>12057.713</v>
      </c>
      <c r="E16" s="23">
        <v>195.79999999999998</v>
      </c>
      <c r="F16" s="23">
        <v>1.35</v>
      </c>
      <c r="G16" s="23">
        <v>0</v>
      </c>
      <c r="H16" s="23">
        <v>0</v>
      </c>
      <c r="I16" s="22">
        <f t="shared" si="0"/>
        <v>18189.036999999997</v>
      </c>
    </row>
    <row r="17" spans="2:9" x14ac:dyDescent="0.3">
      <c r="B17" s="6">
        <v>2013</v>
      </c>
      <c r="C17" s="23">
        <v>5981.8540000000003</v>
      </c>
      <c r="D17" s="23">
        <v>12471.064</v>
      </c>
      <c r="E17" s="23">
        <v>293</v>
      </c>
      <c r="F17" s="23">
        <v>8.4700000000000006</v>
      </c>
      <c r="G17" s="23">
        <v>0</v>
      </c>
      <c r="H17" s="23">
        <v>0</v>
      </c>
      <c r="I17" s="22">
        <f t="shared" si="0"/>
        <v>18754.388000000003</v>
      </c>
    </row>
    <row r="18" spans="2:9" x14ac:dyDescent="0.3">
      <c r="B18" s="6">
        <v>2014</v>
      </c>
      <c r="C18" s="23">
        <v>6379.7939999999999</v>
      </c>
      <c r="D18" s="23">
        <v>11921.714</v>
      </c>
      <c r="E18" s="23">
        <v>735.33999999999992</v>
      </c>
      <c r="F18" s="23">
        <v>222.14400000000001</v>
      </c>
      <c r="G18" s="23">
        <v>0</v>
      </c>
      <c r="H18" s="23">
        <v>0</v>
      </c>
      <c r="I18" s="22">
        <f t="shared" si="0"/>
        <v>19258.992000000002</v>
      </c>
    </row>
    <row r="19" spans="2:9" x14ac:dyDescent="0.3">
      <c r="B19" s="6">
        <v>2015</v>
      </c>
      <c r="C19" s="23">
        <v>6487.0359999999982</v>
      </c>
      <c r="D19" s="23">
        <v>12149.520000000002</v>
      </c>
      <c r="E19" s="23">
        <v>909.86</v>
      </c>
      <c r="F19" s="23">
        <v>548.02299999999991</v>
      </c>
      <c r="G19" s="23">
        <v>0</v>
      </c>
      <c r="H19" s="23">
        <v>0</v>
      </c>
      <c r="I19" s="22">
        <f t="shared" si="0"/>
        <v>20094.439000000002</v>
      </c>
    </row>
    <row r="20" spans="2:9" x14ac:dyDescent="0.3">
      <c r="B20" s="6">
        <v>2016</v>
      </c>
      <c r="C20" s="23">
        <v>6630.1059999999998</v>
      </c>
      <c r="D20" s="23">
        <v>13185.543</v>
      </c>
      <c r="E20" s="23">
        <v>1142.26</v>
      </c>
      <c r="F20" s="23">
        <v>1287.8380000000002</v>
      </c>
      <c r="G20" s="23">
        <v>0</v>
      </c>
      <c r="H20" s="23">
        <v>0</v>
      </c>
      <c r="I20" s="22">
        <f t="shared" si="0"/>
        <v>22245.746999999996</v>
      </c>
    </row>
    <row r="21" spans="2:9" x14ac:dyDescent="0.3">
      <c r="B21" s="6">
        <v>2017</v>
      </c>
      <c r="C21" s="23">
        <v>6736.7199999999993</v>
      </c>
      <c r="D21" s="23">
        <v>13251.485999999999</v>
      </c>
      <c r="E21" s="23">
        <v>1419.66</v>
      </c>
      <c r="F21" s="23">
        <v>2265.7690000000002</v>
      </c>
      <c r="G21" s="23">
        <v>0</v>
      </c>
      <c r="H21" s="23">
        <v>55</v>
      </c>
      <c r="I21" s="22">
        <f t="shared" si="0"/>
        <v>23728.634999999998</v>
      </c>
    </row>
    <row r="22" spans="2:9" x14ac:dyDescent="0.3">
      <c r="B22" s="6">
        <v>2018</v>
      </c>
      <c r="C22" s="23">
        <v>6754.4199999999992</v>
      </c>
      <c r="D22" s="23">
        <v>13638.039000000001</v>
      </c>
      <c r="E22" s="23">
        <v>1741.21</v>
      </c>
      <c r="F22" s="23">
        <v>2432.6499999999996</v>
      </c>
      <c r="G22" s="23">
        <v>0</v>
      </c>
      <c r="H22" s="23">
        <v>44.91</v>
      </c>
      <c r="I22" s="22">
        <f t="shared" si="0"/>
        <v>24611.228999999996</v>
      </c>
    </row>
    <row r="23" spans="2:9" x14ac:dyDescent="0.3">
      <c r="B23" s="6">
        <v>2019</v>
      </c>
      <c r="C23" s="23">
        <v>6826.8959999999997</v>
      </c>
      <c r="D23" s="23">
        <v>13379.717479999999</v>
      </c>
      <c r="E23" s="23">
        <v>2161.84</v>
      </c>
      <c r="F23" s="23">
        <v>2798.694</v>
      </c>
      <c r="G23" s="23">
        <v>0</v>
      </c>
      <c r="H23" s="23">
        <v>44.91</v>
      </c>
      <c r="I23" s="22">
        <f t="shared" si="0"/>
        <v>25212.057479999999</v>
      </c>
    </row>
    <row r="24" spans="2:9" x14ac:dyDescent="0.3">
      <c r="B24" s="6">
        <v>2020</v>
      </c>
      <c r="C24" s="23">
        <v>6814</v>
      </c>
      <c r="D24" s="23">
        <v>13349</v>
      </c>
      <c r="E24" s="23">
        <v>2527</v>
      </c>
      <c r="F24" s="23">
        <v>3575</v>
      </c>
      <c r="G24" s="23">
        <v>0</v>
      </c>
      <c r="H24" s="23">
        <v>45</v>
      </c>
      <c r="I24" s="22">
        <f t="shared" si="0"/>
        <v>26310</v>
      </c>
    </row>
    <row r="25" spans="2:9" x14ac:dyDescent="0.3">
      <c r="B25" s="6">
        <v>2021</v>
      </c>
      <c r="C25" s="23">
        <v>7112.916000000002</v>
      </c>
      <c r="D25" s="23">
        <f>13936.88848+110</f>
        <v>14046.88848</v>
      </c>
      <c r="E25" s="23">
        <v>3536.4020000000005</v>
      </c>
      <c r="F25" s="23">
        <v>6087.9139999999998</v>
      </c>
      <c r="G25" s="23">
        <v>0</v>
      </c>
      <c r="H25" s="23">
        <v>77.91</v>
      </c>
      <c r="I25" s="22">
        <f t="shared" si="0"/>
        <v>30862.030480000005</v>
      </c>
    </row>
    <row r="26" spans="2:9" x14ac:dyDescent="0.3">
      <c r="B26" s="6">
        <v>2022</v>
      </c>
      <c r="C26" s="23">
        <v>7232.4</v>
      </c>
      <c r="D26" s="23">
        <v>13773</v>
      </c>
      <c r="E26" s="23">
        <v>4331.8</v>
      </c>
      <c r="F26" s="23">
        <v>7604.2</v>
      </c>
      <c r="G26" s="23"/>
      <c r="H26" s="23">
        <v>94.8</v>
      </c>
      <c r="I26" s="22">
        <f t="shared" si="0"/>
        <v>33036.200000000004</v>
      </c>
    </row>
    <row r="27" spans="2:9" x14ac:dyDescent="0.3">
      <c r="B27" s="6">
        <v>2023</v>
      </c>
      <c r="C27" s="23">
        <v>7514.2720999999992</v>
      </c>
      <c r="D27" s="23">
        <v>12825.877929999991</v>
      </c>
      <c r="E27" s="23">
        <v>4710.0290000000014</v>
      </c>
      <c r="F27" s="23">
        <v>9061.3118100000065</v>
      </c>
      <c r="G27" s="23">
        <v>114.4</v>
      </c>
      <c r="H27" s="23">
        <v>94.84</v>
      </c>
      <c r="I27" s="22">
        <f t="shared" si="0"/>
        <v>34320.730839999997</v>
      </c>
    </row>
    <row r="29" spans="2:9" x14ac:dyDescent="0.3">
      <c r="B29" s="6">
        <v>2000</v>
      </c>
      <c r="C29" s="1">
        <f t="shared" ref="C29:F52" si="1">IF(C4/$I4=0,"",C4/$I4)</f>
        <v>0.41818026664680708</v>
      </c>
      <c r="D29" s="1">
        <f t="shared" si="1"/>
        <v>0.58181973335319292</v>
      </c>
      <c r="E29" s="1" t="str">
        <f t="shared" si="1"/>
        <v/>
      </c>
      <c r="F29" s="1" t="str">
        <f t="shared" si="1"/>
        <v/>
      </c>
      <c r="G29" s="1"/>
      <c r="H29" s="1" t="str">
        <f t="shared" ref="H29:H52" si="2">IF(H4/$I4=0,"",H4/$I4)</f>
        <v/>
      </c>
      <c r="I29" s="1"/>
    </row>
    <row r="30" spans="2:9" x14ac:dyDescent="0.3">
      <c r="B30" s="6">
        <v>2001</v>
      </c>
      <c r="C30" s="1">
        <f t="shared" si="1"/>
        <v>0.40156573710007093</v>
      </c>
      <c r="D30" s="1">
        <f t="shared" si="1"/>
        <v>0.59843426289992907</v>
      </c>
      <c r="E30" s="1" t="str">
        <f t="shared" si="1"/>
        <v/>
      </c>
      <c r="F30" s="1" t="str">
        <f t="shared" si="1"/>
        <v/>
      </c>
      <c r="G30" s="1"/>
      <c r="H30" s="1" t="str">
        <f t="shared" si="2"/>
        <v/>
      </c>
      <c r="I30" s="1"/>
    </row>
    <row r="31" spans="2:9" x14ac:dyDescent="0.3">
      <c r="B31" s="6">
        <v>2002</v>
      </c>
      <c r="C31" s="1">
        <f t="shared" si="1"/>
        <v>0.39046615785674077</v>
      </c>
      <c r="D31" s="1">
        <f t="shared" si="1"/>
        <v>0.60953384214325923</v>
      </c>
      <c r="E31" s="1" t="str">
        <f t="shared" si="1"/>
        <v/>
      </c>
      <c r="F31" s="1" t="str">
        <f t="shared" si="1"/>
        <v/>
      </c>
      <c r="G31" s="1"/>
      <c r="H31" s="1" t="str">
        <f t="shared" si="2"/>
        <v/>
      </c>
      <c r="I31" s="1"/>
    </row>
    <row r="32" spans="2:9" x14ac:dyDescent="0.3">
      <c r="B32" s="6">
        <v>2003</v>
      </c>
      <c r="C32" s="1">
        <f t="shared" si="1"/>
        <v>0.37609878772818844</v>
      </c>
      <c r="D32" s="1">
        <f t="shared" si="1"/>
        <v>0.62390121227181161</v>
      </c>
      <c r="E32" s="1" t="str">
        <f t="shared" si="1"/>
        <v/>
      </c>
      <c r="F32" s="1" t="str">
        <f t="shared" si="1"/>
        <v/>
      </c>
      <c r="G32" s="1"/>
      <c r="H32" s="1" t="str">
        <f t="shared" si="2"/>
        <v/>
      </c>
      <c r="I32" s="1"/>
    </row>
    <row r="33" spans="2:9" x14ac:dyDescent="0.3">
      <c r="B33" s="6">
        <v>2004</v>
      </c>
      <c r="C33" s="1">
        <f t="shared" si="1"/>
        <v>0.41117178235569896</v>
      </c>
      <c r="D33" s="1">
        <f t="shared" si="1"/>
        <v>0.58882821764430104</v>
      </c>
      <c r="E33" s="1" t="str">
        <f t="shared" si="1"/>
        <v/>
      </c>
      <c r="F33" s="1" t="str">
        <f t="shared" si="1"/>
        <v/>
      </c>
      <c r="G33" s="1"/>
      <c r="H33" s="1" t="str">
        <f t="shared" si="2"/>
        <v/>
      </c>
      <c r="I33" s="1"/>
    </row>
    <row r="34" spans="2:9" x14ac:dyDescent="0.3">
      <c r="B34" s="6">
        <v>2005</v>
      </c>
      <c r="C34" s="1">
        <f t="shared" si="1"/>
        <v>0.39727236890645584</v>
      </c>
      <c r="D34" s="1">
        <f t="shared" si="1"/>
        <v>0.6027276310935441</v>
      </c>
      <c r="E34" s="1" t="str">
        <f t="shared" si="1"/>
        <v/>
      </c>
      <c r="F34" s="1" t="str">
        <f t="shared" si="1"/>
        <v/>
      </c>
      <c r="G34" s="1"/>
      <c r="H34" s="1" t="str">
        <f t="shared" si="2"/>
        <v/>
      </c>
      <c r="I34" s="1"/>
    </row>
    <row r="35" spans="2:9" x14ac:dyDescent="0.3">
      <c r="B35" s="6">
        <v>2006</v>
      </c>
      <c r="C35" s="1">
        <f t="shared" si="1"/>
        <v>0.39693766520983625</v>
      </c>
      <c r="D35" s="1">
        <f t="shared" si="1"/>
        <v>0.6030623347901638</v>
      </c>
      <c r="E35" s="1" t="str">
        <f t="shared" si="1"/>
        <v/>
      </c>
      <c r="F35" s="1" t="str">
        <f t="shared" si="1"/>
        <v/>
      </c>
      <c r="G35" s="1"/>
      <c r="H35" s="1" t="str">
        <f t="shared" si="2"/>
        <v/>
      </c>
      <c r="I35" s="1"/>
    </row>
    <row r="36" spans="2:9" x14ac:dyDescent="0.3">
      <c r="B36" s="6">
        <v>2007</v>
      </c>
      <c r="C36" s="1">
        <f t="shared" si="1"/>
        <v>0.40020214342207572</v>
      </c>
      <c r="D36" s="1">
        <f t="shared" si="1"/>
        <v>0.59840344698052472</v>
      </c>
      <c r="E36" s="1">
        <f t="shared" si="1"/>
        <v>1.394409597399472E-3</v>
      </c>
      <c r="F36" s="1" t="str">
        <f t="shared" si="1"/>
        <v/>
      </c>
      <c r="G36" s="1"/>
      <c r="H36" s="1" t="str">
        <f t="shared" si="2"/>
        <v/>
      </c>
      <c r="I36" s="1"/>
    </row>
    <row r="37" spans="2:9" x14ac:dyDescent="0.3">
      <c r="B37" s="6">
        <v>2008</v>
      </c>
      <c r="C37" s="1">
        <f t="shared" si="1"/>
        <v>0.39314925226244418</v>
      </c>
      <c r="D37" s="1">
        <f t="shared" si="1"/>
        <v>0.60550298584798179</v>
      </c>
      <c r="E37" s="1">
        <f t="shared" si="1"/>
        <v>1.3477618895740176E-3</v>
      </c>
      <c r="F37" s="1" t="str">
        <f t="shared" si="1"/>
        <v/>
      </c>
      <c r="G37" s="1"/>
      <c r="H37" s="1" t="str">
        <f t="shared" si="2"/>
        <v/>
      </c>
      <c r="I37" s="1"/>
    </row>
    <row r="38" spans="2:9" x14ac:dyDescent="0.3">
      <c r="B38" s="6">
        <v>2009</v>
      </c>
      <c r="C38" s="1">
        <f t="shared" si="1"/>
        <v>0.35415634553171133</v>
      </c>
      <c r="D38" s="1">
        <f t="shared" si="1"/>
        <v>0.64041208975999331</v>
      </c>
      <c r="E38" s="1">
        <f t="shared" si="1"/>
        <v>5.4315647082954274E-3</v>
      </c>
      <c r="F38" s="1" t="str">
        <f t="shared" si="1"/>
        <v/>
      </c>
      <c r="G38" s="1"/>
      <c r="H38" s="1" t="str">
        <f t="shared" si="2"/>
        <v/>
      </c>
      <c r="I38" s="1"/>
    </row>
    <row r="39" spans="2:9" x14ac:dyDescent="0.3">
      <c r="B39" s="6">
        <v>2010</v>
      </c>
      <c r="C39" s="1">
        <f t="shared" si="1"/>
        <v>0.3388907941193266</v>
      </c>
      <c r="D39" s="1">
        <f t="shared" si="1"/>
        <v>0.65064744006963582</v>
      </c>
      <c r="E39" s="1">
        <f t="shared" si="1"/>
        <v>1.0461765811037667E-2</v>
      </c>
      <c r="F39" s="1" t="str">
        <f t="shared" si="1"/>
        <v/>
      </c>
      <c r="G39" s="1"/>
      <c r="H39" s="1" t="str">
        <f t="shared" si="2"/>
        <v/>
      </c>
      <c r="I39" s="1"/>
    </row>
    <row r="40" spans="2:9" x14ac:dyDescent="0.3">
      <c r="B40" s="6">
        <v>2011</v>
      </c>
      <c r="C40" s="1">
        <f t="shared" si="1"/>
        <v>0.3384435520482435</v>
      </c>
      <c r="D40" s="1">
        <f t="shared" si="1"/>
        <v>0.65023868457763423</v>
      </c>
      <c r="E40" s="1">
        <f t="shared" si="1"/>
        <v>1.1317763374122368E-2</v>
      </c>
      <c r="F40" s="1" t="str">
        <f t="shared" si="1"/>
        <v/>
      </c>
      <c r="G40" s="1"/>
      <c r="H40" s="1" t="str">
        <f t="shared" si="2"/>
        <v/>
      </c>
      <c r="I40" s="1"/>
    </row>
    <row r="41" spans="2:9" x14ac:dyDescent="0.3">
      <c r="B41" s="6">
        <v>2012</v>
      </c>
      <c r="C41" s="1">
        <f t="shared" si="1"/>
        <v>0.32625003731643415</v>
      </c>
      <c r="D41" s="1">
        <f t="shared" si="1"/>
        <v>0.66291101612471304</v>
      </c>
      <c r="E41" s="1">
        <f t="shared" si="1"/>
        <v>1.076472602700187E-2</v>
      </c>
      <c r="F41" s="1">
        <f t="shared" si="1"/>
        <v>7.42205318511365E-5</v>
      </c>
      <c r="G41" s="1"/>
      <c r="H41" s="1" t="str">
        <f t="shared" si="2"/>
        <v/>
      </c>
      <c r="I41" s="1"/>
    </row>
    <row r="42" spans="2:9" x14ac:dyDescent="0.3">
      <c r="B42" s="6">
        <v>2013</v>
      </c>
      <c r="C42" s="1">
        <f t="shared" si="1"/>
        <v>0.31895756875670905</v>
      </c>
      <c r="D42" s="1">
        <f t="shared" si="1"/>
        <v>0.66496779313726462</v>
      </c>
      <c r="E42" s="1">
        <f t="shared" si="1"/>
        <v>1.56230104656041E-2</v>
      </c>
      <c r="F42" s="1">
        <f t="shared" si="1"/>
        <v>4.5162764042207081E-4</v>
      </c>
      <c r="G42" s="1"/>
      <c r="H42" s="1" t="str">
        <f t="shared" si="2"/>
        <v/>
      </c>
      <c r="I42" s="1"/>
    </row>
    <row r="43" spans="2:9" x14ac:dyDescent="0.3">
      <c r="B43" s="6">
        <v>2014</v>
      </c>
      <c r="C43" s="1">
        <f t="shared" si="1"/>
        <v>0.331263131528379</v>
      </c>
      <c r="D43" s="1">
        <f t="shared" si="1"/>
        <v>0.61902066317904902</v>
      </c>
      <c r="E43" s="1">
        <f t="shared" si="1"/>
        <v>3.8181645228369164E-2</v>
      </c>
      <c r="F43" s="1">
        <f t="shared" si="1"/>
        <v>1.1534560064202736E-2</v>
      </c>
      <c r="G43" s="1"/>
      <c r="H43" s="1" t="str">
        <f t="shared" si="2"/>
        <v/>
      </c>
      <c r="I43" s="1"/>
    </row>
    <row r="44" spans="2:9" x14ac:dyDescent="0.3">
      <c r="B44" s="6">
        <v>2015</v>
      </c>
      <c r="C44" s="1">
        <f t="shared" si="1"/>
        <v>0.32282742504033068</v>
      </c>
      <c r="D44" s="1">
        <f t="shared" si="1"/>
        <v>0.60462100982266787</v>
      </c>
      <c r="E44" s="1">
        <f t="shared" si="1"/>
        <v>4.527919391031518E-2</v>
      </c>
      <c r="F44" s="1">
        <f t="shared" si="1"/>
        <v>2.7272371226686142E-2</v>
      </c>
      <c r="G44" s="1"/>
      <c r="H44" s="1" t="str">
        <f t="shared" si="2"/>
        <v/>
      </c>
      <c r="I44" s="1"/>
    </row>
    <row r="45" spans="2:9" x14ac:dyDescent="0.3">
      <c r="B45" s="6">
        <v>2016</v>
      </c>
      <c r="C45" s="1">
        <f t="shared" si="1"/>
        <v>0.29803926116753915</v>
      </c>
      <c r="D45" s="1">
        <f t="shared" si="1"/>
        <v>0.59272197063106047</v>
      </c>
      <c r="E45" s="1">
        <f t="shared" si="1"/>
        <v>5.1347342932561456E-2</v>
      </c>
      <c r="F45" s="1">
        <f t="shared" si="1"/>
        <v>5.7891425268839045E-2</v>
      </c>
      <c r="G45" s="1"/>
      <c r="H45" s="1" t="str">
        <f t="shared" si="2"/>
        <v/>
      </c>
      <c r="I45" s="1"/>
    </row>
    <row r="46" spans="2:9" x14ac:dyDescent="0.3">
      <c r="B46" s="6">
        <v>2017</v>
      </c>
      <c r="C46" s="1">
        <f t="shared" si="1"/>
        <v>0.28390676496983497</v>
      </c>
      <c r="D46" s="1">
        <f t="shared" si="1"/>
        <v>0.55845968383769229</v>
      </c>
      <c r="E46" s="1">
        <f t="shared" si="1"/>
        <v>5.9828978784493933E-2</v>
      </c>
      <c r="F46" s="1">
        <f t="shared" si="1"/>
        <v>9.5486697823115418E-2</v>
      </c>
      <c r="G46" s="1"/>
      <c r="H46" s="1">
        <f t="shared" si="2"/>
        <v>2.317874584863394E-3</v>
      </c>
      <c r="I46" s="1"/>
    </row>
    <row r="47" spans="2:9" x14ac:dyDescent="0.3">
      <c r="B47" s="6">
        <v>2018</v>
      </c>
      <c r="C47" s="1">
        <f t="shared" si="1"/>
        <v>0.27444464475951202</v>
      </c>
      <c r="D47" s="1">
        <f t="shared" si="1"/>
        <v>0.55413888514059995</v>
      </c>
      <c r="E47" s="1">
        <f t="shared" si="1"/>
        <v>7.0748600161332872E-2</v>
      </c>
      <c r="F47" s="1">
        <f t="shared" si="1"/>
        <v>9.8843093126312384E-2</v>
      </c>
      <c r="G47" s="1"/>
      <c r="H47" s="1">
        <f t="shared" si="2"/>
        <v>1.8247768122428996E-3</v>
      </c>
      <c r="I47" s="1"/>
    </row>
    <row r="48" spans="2:9" x14ac:dyDescent="0.3">
      <c r="B48" s="6">
        <v>2019</v>
      </c>
      <c r="C48" s="1">
        <f t="shared" si="1"/>
        <v>0.2707790114081558</v>
      </c>
      <c r="D48" s="1">
        <f t="shared" si="1"/>
        <v>0.53068725115408544</v>
      </c>
      <c r="E48" s="1">
        <f t="shared" si="1"/>
        <v>8.5746274444873274E-2</v>
      </c>
      <c r="F48" s="1">
        <f t="shared" si="1"/>
        <v>0.11100617243238174</v>
      </c>
      <c r="G48" s="1"/>
      <c r="H48" s="1">
        <f t="shared" si="2"/>
        <v>1.7812905605036719E-3</v>
      </c>
      <c r="I48" s="1"/>
    </row>
    <row r="49" spans="2:8" x14ac:dyDescent="0.3">
      <c r="B49" s="6">
        <v>2020</v>
      </c>
      <c r="C49" s="1">
        <f t="shared" si="1"/>
        <v>0.2589889775750665</v>
      </c>
      <c r="D49" s="1">
        <f t="shared" si="1"/>
        <v>0.50737362219688331</v>
      </c>
      <c r="E49" s="1">
        <f t="shared" si="1"/>
        <v>9.6047130368681108E-2</v>
      </c>
      <c r="F49" s="1">
        <f t="shared" si="1"/>
        <v>0.13587989357658684</v>
      </c>
      <c r="G49" s="1"/>
      <c r="H49" s="1">
        <f t="shared" si="2"/>
        <v>1.7103762827822121E-3</v>
      </c>
    </row>
    <row r="50" spans="2:8" x14ac:dyDescent="0.3">
      <c r="B50" s="6">
        <v>2021</v>
      </c>
      <c r="C50" s="1">
        <f t="shared" si="1"/>
        <v>0.23047466059012203</v>
      </c>
      <c r="D50" s="1">
        <f t="shared" si="1"/>
        <v>0.45515114402803214</v>
      </c>
      <c r="E50" s="1">
        <f t="shared" si="1"/>
        <v>0.11458747026679755</v>
      </c>
      <c r="F50" s="1">
        <f t="shared" si="1"/>
        <v>0.19726226386644405</v>
      </c>
      <c r="G50" s="1"/>
      <c r="H50" s="1">
        <f t="shared" si="2"/>
        <v>2.5244612486041451E-3</v>
      </c>
    </row>
    <row r="51" spans="2:8" x14ac:dyDescent="0.3">
      <c r="B51" s="6">
        <v>2022</v>
      </c>
      <c r="C51" s="1">
        <f t="shared" si="1"/>
        <v>0.21892348393580371</v>
      </c>
      <c r="D51" s="1">
        <f t="shared" si="1"/>
        <v>0.41690630278300767</v>
      </c>
      <c r="E51" s="1">
        <f t="shared" si="1"/>
        <v>0.13112282889678595</v>
      </c>
      <c r="F51" s="1">
        <f t="shared" si="1"/>
        <v>0.23017780495335416</v>
      </c>
      <c r="G51" s="1"/>
      <c r="H51" s="1">
        <f t="shared" si="2"/>
        <v>2.8695794310483647E-3</v>
      </c>
    </row>
    <row r="52" spans="2:8" x14ac:dyDescent="0.3">
      <c r="B52" s="6">
        <v>2023</v>
      </c>
      <c r="C52" s="1">
        <f t="shared" si="1"/>
        <v>0.21894265990519915</v>
      </c>
      <c r="D52" s="1">
        <f t="shared" si="1"/>
        <v>0.37370643386916852</v>
      </c>
      <c r="E52" s="1">
        <f t="shared" si="1"/>
        <v>0.13723568480979356</v>
      </c>
      <c r="F52" s="1">
        <f t="shared" si="1"/>
        <v>0.26401861464556176</v>
      </c>
      <c r="G52" s="1"/>
      <c r="H52" s="1">
        <f t="shared" si="2"/>
        <v>2.7633444183381502E-3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0E3BBA-10EF-4A8C-B2A7-46D8739A4C5A}">
  <sheetPr codeName="Hoja1">
    <tabColor theme="9"/>
  </sheetPr>
  <dimension ref="B1:G5"/>
  <sheetViews>
    <sheetView tabSelected="1" zoomScale="160" zoomScaleNormal="160" workbookViewId="0">
      <selection activeCell="C8" sqref="C8"/>
    </sheetView>
  </sheetViews>
  <sheetFormatPr baseColWidth="10" defaultColWidth="11.44140625" defaultRowHeight="14.4" x14ac:dyDescent="0.3"/>
  <cols>
    <col min="2" max="2" width="20.33203125" bestFit="1" customWidth="1"/>
    <col min="3" max="4" width="10.6640625" customWidth="1"/>
  </cols>
  <sheetData>
    <row r="1" spans="2:7" ht="15" thickBot="1" x14ac:dyDescent="0.35"/>
    <row r="2" spans="2:7" ht="15" thickBot="1" x14ac:dyDescent="0.35">
      <c r="B2" s="80"/>
      <c r="C2" s="159">
        <v>2022</v>
      </c>
      <c r="D2" s="160"/>
      <c r="E2" s="159">
        <v>2023</v>
      </c>
      <c r="F2" s="160"/>
      <c r="G2" s="81" t="s">
        <v>8</v>
      </c>
    </row>
    <row r="3" spans="2:7" ht="15" thickBot="1" x14ac:dyDescent="0.35">
      <c r="B3" s="82" t="s">
        <v>9</v>
      </c>
      <c r="C3" s="83">
        <v>11590.3</v>
      </c>
      <c r="D3" s="86" t="s">
        <v>205</v>
      </c>
      <c r="E3" s="83">
        <v>11549.1</v>
      </c>
      <c r="F3" s="86" t="s">
        <v>206</v>
      </c>
      <c r="G3" s="84">
        <v>-3.5546965997428348E-3</v>
      </c>
    </row>
    <row r="4" spans="2:7" ht="15" thickBot="1" x14ac:dyDescent="0.35">
      <c r="B4" s="82" t="s">
        <v>10</v>
      </c>
      <c r="C4" s="83">
        <v>7155.6599812302993</v>
      </c>
      <c r="D4" s="86" t="s">
        <v>208</v>
      </c>
      <c r="E4" s="83">
        <v>7435</v>
      </c>
      <c r="F4" s="86" t="s">
        <v>207</v>
      </c>
      <c r="G4" s="84">
        <v>3.9037631679317508E-2</v>
      </c>
    </row>
    <row r="5" spans="2:7" ht="15" thickBot="1" x14ac:dyDescent="0.35">
      <c r="B5" s="82" t="s">
        <v>11</v>
      </c>
      <c r="C5" s="133">
        <v>253.3</v>
      </c>
      <c r="D5" s="87">
        <v>45443</v>
      </c>
      <c r="E5" s="85">
        <v>250.25</v>
      </c>
      <c r="F5" s="87">
        <v>45455</v>
      </c>
      <c r="G5" s="84">
        <v>-4.3424599995408708E-2</v>
      </c>
    </row>
  </sheetData>
  <mergeCells count="2">
    <mergeCell ref="C2:D2"/>
    <mergeCell ref="E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B918B4-213D-4CBC-8CCC-D90C5E4D13CB}">
  <sheetPr codeName="Hoja12">
    <tabColor theme="9"/>
  </sheetPr>
  <dimension ref="B1:X43"/>
  <sheetViews>
    <sheetView topLeftCell="A13" zoomScale="85" zoomScaleNormal="85" zoomScaleSheetLayoutView="70" workbookViewId="0">
      <selection activeCell="O48" sqref="O48"/>
    </sheetView>
  </sheetViews>
  <sheetFormatPr baseColWidth="10" defaultColWidth="11.44140625" defaultRowHeight="14.4" x14ac:dyDescent="0.3"/>
  <cols>
    <col min="2" max="2" width="12.6640625" bestFit="1" customWidth="1"/>
    <col min="8" max="8" width="11.6640625" bestFit="1" customWidth="1"/>
    <col min="9" max="9" width="13.44140625" customWidth="1"/>
  </cols>
  <sheetData>
    <row r="1" spans="2:18" x14ac:dyDescent="0.3">
      <c r="B1" s="50" t="s">
        <v>209</v>
      </c>
      <c r="E1" s="50" t="s">
        <v>12</v>
      </c>
      <c r="H1" s="50" t="s">
        <v>13</v>
      </c>
      <c r="K1" s="50" t="s">
        <v>14</v>
      </c>
      <c r="N1" s="50" t="s">
        <v>15</v>
      </c>
      <c r="Q1" s="50" t="s">
        <v>16</v>
      </c>
    </row>
    <row r="2" spans="2:18" x14ac:dyDescent="0.3">
      <c r="B2" s="50"/>
      <c r="E2" s="50"/>
      <c r="H2" s="50"/>
      <c r="K2" s="50"/>
      <c r="N2" s="50"/>
      <c r="Q2" s="50"/>
    </row>
    <row r="3" spans="2:18" x14ac:dyDescent="0.3">
      <c r="B3" s="34" t="s">
        <v>17</v>
      </c>
      <c r="C3" s="22">
        <v>7076.1275779898815</v>
      </c>
      <c r="E3" s="34" t="s">
        <v>17</v>
      </c>
      <c r="F3" s="22">
        <v>6988.6200000000008</v>
      </c>
      <c r="H3" s="34" t="s">
        <v>17</v>
      </c>
      <c r="I3" s="57">
        <v>6771.8984183026287</v>
      </c>
      <c r="K3" s="34" t="s">
        <v>17</v>
      </c>
      <c r="L3" s="22">
        <v>6801.4041872450334</v>
      </c>
      <c r="N3" s="34" t="s">
        <v>17</v>
      </c>
      <c r="O3" s="22">
        <v>6575.2552111565037</v>
      </c>
      <c r="Q3" s="34" t="s">
        <v>17</v>
      </c>
      <c r="R3" s="22">
        <v>6570.2404660788834</v>
      </c>
    </row>
    <row r="4" spans="2:18" x14ac:dyDescent="0.3">
      <c r="B4" s="34" t="s">
        <v>18</v>
      </c>
      <c r="C4" s="22">
        <v>6521.784310093989</v>
      </c>
      <c r="E4" s="34" t="s">
        <v>18</v>
      </c>
      <c r="F4" s="22">
        <v>6399.02</v>
      </c>
      <c r="H4" s="34" t="s">
        <v>18</v>
      </c>
      <c r="I4" s="57">
        <v>6173.9653656913815</v>
      </c>
      <c r="K4" s="34" t="s">
        <v>18</v>
      </c>
      <c r="L4" s="22">
        <v>6368.3556416974843</v>
      </c>
      <c r="N4" s="34" t="s">
        <v>18</v>
      </c>
      <c r="O4" s="22">
        <v>6016.1336777550778</v>
      </c>
      <c r="Q4" s="34" t="s">
        <v>18</v>
      </c>
      <c r="R4" s="22">
        <v>6031.0827003193026</v>
      </c>
    </row>
    <row r="5" spans="2:18" x14ac:dyDescent="0.3">
      <c r="B5" s="34" t="s">
        <v>19</v>
      </c>
      <c r="C5" s="22">
        <v>7255.4882132667017</v>
      </c>
      <c r="E5" s="34" t="s">
        <v>19</v>
      </c>
      <c r="F5" s="22">
        <v>7127.92</v>
      </c>
      <c r="H5" s="34" t="s">
        <v>19</v>
      </c>
      <c r="I5" s="57">
        <v>6975.4912482229893</v>
      </c>
      <c r="K5" s="34" t="s">
        <v>19</v>
      </c>
      <c r="L5" s="22">
        <v>6764.4698068102425</v>
      </c>
      <c r="N5" s="34" t="s">
        <v>19</v>
      </c>
      <c r="O5" s="22">
        <v>6641.2901032082991</v>
      </c>
      <c r="Q5" s="34" t="s">
        <v>19</v>
      </c>
      <c r="R5" s="22">
        <v>6545.1365987995678</v>
      </c>
    </row>
    <row r="6" spans="2:18" x14ac:dyDescent="0.3">
      <c r="B6" s="34" t="s">
        <v>20</v>
      </c>
      <c r="C6" s="22">
        <v>6660.5939988728314</v>
      </c>
      <c r="E6" s="34" t="s">
        <v>20</v>
      </c>
      <c r="F6" s="22">
        <v>6616.97710762528</v>
      </c>
      <c r="H6" s="34" t="s">
        <v>20</v>
      </c>
      <c r="I6" s="57">
        <v>6523.9674997901684</v>
      </c>
      <c r="K6" s="34" t="s">
        <v>20</v>
      </c>
      <c r="L6" s="22">
        <v>6197.4179607552687</v>
      </c>
      <c r="N6" s="34" t="s">
        <v>20</v>
      </c>
      <c r="O6" s="22">
        <v>6195.2261685359963</v>
      </c>
      <c r="Q6" s="34" t="s">
        <v>20</v>
      </c>
      <c r="R6" s="22">
        <v>6130.6273198474009</v>
      </c>
    </row>
    <row r="7" spans="2:18" x14ac:dyDescent="0.3">
      <c r="B7" s="34" t="s">
        <v>21</v>
      </c>
      <c r="C7" s="22">
        <v>7045.2743813419866</v>
      </c>
      <c r="E7" s="34" t="s">
        <v>21</v>
      </c>
      <c r="F7" s="22">
        <v>7135.35</v>
      </c>
      <c r="H7" s="34" t="s">
        <v>21</v>
      </c>
      <c r="I7" s="57">
        <v>6877.8449914184012</v>
      </c>
      <c r="K7" s="34" t="s">
        <v>21</v>
      </c>
      <c r="L7" s="22">
        <v>6424.2794433693534</v>
      </c>
      <c r="N7" s="34" t="s">
        <v>21</v>
      </c>
      <c r="O7" s="22">
        <v>6586.7704198215397</v>
      </c>
      <c r="Q7" s="34" t="s">
        <v>21</v>
      </c>
      <c r="R7" s="22">
        <v>6508.3230326711055</v>
      </c>
    </row>
    <row r="8" spans="2:18" x14ac:dyDescent="0.3">
      <c r="B8" s="34" t="s">
        <v>22</v>
      </c>
      <c r="C8" s="22">
        <v>7048.8184014150274</v>
      </c>
      <c r="E8" s="34" t="s">
        <v>22</v>
      </c>
      <c r="F8" s="22">
        <v>7068.8099999999995</v>
      </c>
      <c r="H8" s="34" t="s">
        <v>22</v>
      </c>
      <c r="I8" s="57">
        <v>6782.7000000000007</v>
      </c>
      <c r="K8" s="34" t="s">
        <v>22</v>
      </c>
      <c r="L8" s="22">
        <v>6414.1423648531008</v>
      </c>
      <c r="N8" s="34" t="s">
        <v>22</v>
      </c>
      <c r="O8" s="22">
        <v>6496.4166614685901</v>
      </c>
      <c r="Q8" s="34" t="s">
        <v>22</v>
      </c>
      <c r="R8" s="22">
        <v>6537.2830615451276</v>
      </c>
    </row>
    <row r="9" spans="2:18" x14ac:dyDescent="0.3">
      <c r="B9" s="34" t="s">
        <v>23</v>
      </c>
      <c r="C9" s="22">
        <v>7172.4249571975652</v>
      </c>
      <c r="E9" s="34" t="s">
        <v>23</v>
      </c>
      <c r="F9" s="22">
        <v>7231.6399999999985</v>
      </c>
      <c r="H9" s="34" t="s">
        <v>23</v>
      </c>
      <c r="I9" s="57">
        <v>7142.1999999999989</v>
      </c>
      <c r="K9" s="34" t="s">
        <v>23</v>
      </c>
      <c r="L9" s="22">
        <v>6478.6780779859682</v>
      </c>
      <c r="N9" s="34" t="s">
        <v>23</v>
      </c>
      <c r="O9" s="22">
        <v>6805.4919677880544</v>
      </c>
      <c r="Q9" s="34" t="s">
        <v>23</v>
      </c>
      <c r="R9" s="22">
        <v>6679.3527697145164</v>
      </c>
    </row>
    <row r="10" spans="2:18" x14ac:dyDescent="0.3">
      <c r="B10" s="34" t="s">
        <v>24</v>
      </c>
      <c r="C10" s="22">
        <v>7114.2186272069348</v>
      </c>
      <c r="E10" s="34" t="s">
        <v>24</v>
      </c>
      <c r="F10" s="22">
        <v>7043.44</v>
      </c>
      <c r="H10" s="34" t="s">
        <v>24</v>
      </c>
      <c r="I10" s="57">
        <v>7061.2</v>
      </c>
      <c r="K10" s="34" t="s">
        <v>24</v>
      </c>
      <c r="L10" s="22">
        <v>6459.2093940790719</v>
      </c>
      <c r="N10" s="34" t="s">
        <v>24</v>
      </c>
      <c r="O10" s="22">
        <v>6600.2700472331053</v>
      </c>
      <c r="Q10" s="34" t="s">
        <v>24</v>
      </c>
      <c r="R10" s="22">
        <v>6539.3634347402576</v>
      </c>
    </row>
    <row r="11" spans="2:18" x14ac:dyDescent="0.3">
      <c r="B11" s="34" t="s">
        <v>25</v>
      </c>
      <c r="C11" s="22">
        <v>6835.7016683975389</v>
      </c>
      <c r="E11" s="34" t="s">
        <v>25</v>
      </c>
      <c r="F11" s="22">
        <v>6592.2899999999991</v>
      </c>
      <c r="H11" s="34" t="s">
        <v>25</v>
      </c>
      <c r="I11" s="57">
        <v>6542.2</v>
      </c>
      <c r="K11" s="34" t="s">
        <v>25</v>
      </c>
      <c r="L11" s="22">
        <v>6167.4239765277653</v>
      </c>
      <c r="N11" s="34" t="s">
        <v>25</v>
      </c>
      <c r="O11" s="22">
        <v>6113.014450099171</v>
      </c>
      <c r="Q11" s="34" t="s">
        <v>25</v>
      </c>
      <c r="R11" s="22">
        <v>6054.6015217061586</v>
      </c>
    </row>
    <row r="12" spans="2:18" x14ac:dyDescent="0.3">
      <c r="B12" s="34" t="s">
        <v>26</v>
      </c>
      <c r="C12" s="22">
        <v>6894.6033165039325</v>
      </c>
      <c r="E12" s="34" t="s">
        <v>26</v>
      </c>
      <c r="F12" s="22">
        <v>6791.845094948163</v>
      </c>
      <c r="H12" s="34" t="s">
        <v>26</v>
      </c>
      <c r="I12" s="57">
        <v>6803.4000000000005</v>
      </c>
      <c r="K12" s="34" t="s">
        <v>26</v>
      </c>
      <c r="L12" s="22">
        <v>6439.3482484876631</v>
      </c>
      <c r="N12" s="34" t="s">
        <v>26</v>
      </c>
      <c r="O12" s="22">
        <v>6264.7092308780529</v>
      </c>
      <c r="Q12" s="34" t="s">
        <v>26</v>
      </c>
      <c r="R12" s="22">
        <v>6364.3205204295828</v>
      </c>
    </row>
    <row r="13" spans="2:18" x14ac:dyDescent="0.3">
      <c r="B13" s="34" t="s">
        <v>27</v>
      </c>
      <c r="C13" s="22">
        <v>6802.9972376579035</v>
      </c>
      <c r="E13" s="34" t="s">
        <v>27</v>
      </c>
      <c r="F13" s="22">
        <v>6795.8899999999985</v>
      </c>
      <c r="H13" s="34" t="s">
        <v>27</v>
      </c>
      <c r="I13" s="57">
        <v>6714.9000000000005</v>
      </c>
      <c r="K13" s="34" t="s">
        <v>27</v>
      </c>
      <c r="L13" s="22">
        <v>6358.1043867835115</v>
      </c>
      <c r="N13" s="34" t="s">
        <v>27</v>
      </c>
      <c r="O13" s="22">
        <v>6314.2757043821721</v>
      </c>
      <c r="Q13" s="34" t="s">
        <v>27</v>
      </c>
      <c r="R13" s="22">
        <v>6286.6984043335087</v>
      </c>
    </row>
    <row r="14" spans="2:18" x14ac:dyDescent="0.3">
      <c r="B14" s="34" t="s">
        <v>28</v>
      </c>
      <c r="C14" s="22">
        <v>7209.0919490152273</v>
      </c>
      <c r="E14" s="34" t="s">
        <v>28</v>
      </c>
      <c r="F14" s="22">
        <v>7262.4321862445795</v>
      </c>
      <c r="H14" s="34" t="s">
        <v>28</v>
      </c>
      <c r="I14" s="57">
        <v>7122.2</v>
      </c>
      <c r="K14" s="34" t="s">
        <v>28</v>
      </c>
      <c r="L14" s="22">
        <v>6873.3105178750166</v>
      </c>
      <c r="N14" s="34" t="s">
        <v>28</v>
      </c>
      <c r="O14" s="22">
        <v>6787.0426823063881</v>
      </c>
      <c r="Q14" s="34" t="s">
        <v>28</v>
      </c>
      <c r="R14" s="22">
        <v>6492.5026443235092</v>
      </c>
    </row>
    <row r="16" spans="2:18" x14ac:dyDescent="0.3">
      <c r="B16" s="50" t="s">
        <v>209</v>
      </c>
    </row>
    <row r="18" spans="2:18" x14ac:dyDescent="0.3">
      <c r="C18" t="s">
        <v>29</v>
      </c>
      <c r="D18" t="s">
        <v>2</v>
      </c>
      <c r="E18" t="s">
        <v>30</v>
      </c>
      <c r="F18" t="s">
        <v>4</v>
      </c>
      <c r="G18" t="s">
        <v>5</v>
      </c>
      <c r="H18" t="s">
        <v>6</v>
      </c>
      <c r="I18" t="s">
        <v>7</v>
      </c>
      <c r="J18" s="51"/>
      <c r="L18" t="s">
        <v>29</v>
      </c>
      <c r="M18" t="s">
        <v>2</v>
      </c>
      <c r="N18" t="s">
        <v>30</v>
      </c>
      <c r="O18" t="s">
        <v>4</v>
      </c>
      <c r="P18" t="s">
        <v>5</v>
      </c>
      <c r="Q18" t="s">
        <v>6</v>
      </c>
      <c r="R18" t="s">
        <v>217</v>
      </c>
    </row>
    <row r="19" spans="2:18" x14ac:dyDescent="0.3">
      <c r="B19" s="34" t="s">
        <v>17</v>
      </c>
      <c r="C19" s="52">
        <v>1597.7478989920282</v>
      </c>
      <c r="D19" s="52">
        <v>2940.1932545897171</v>
      </c>
      <c r="E19" s="52">
        <v>833.74433400889995</v>
      </c>
      <c r="F19" s="52">
        <v>1670.013840399236</v>
      </c>
      <c r="G19" s="52"/>
      <c r="H19" s="53">
        <v>34.42824999999997</v>
      </c>
      <c r="I19" s="54">
        <f t="shared" ref="I19:I30" si="0">+SUM(C19:H19)</f>
        <v>7076.1275779898815</v>
      </c>
      <c r="J19" s="55"/>
      <c r="K19" s="34" t="s">
        <v>17</v>
      </c>
      <c r="L19" s="56">
        <f>+C19/$I19</f>
        <v>0.22579410579902251</v>
      </c>
      <c r="M19" s="56">
        <f t="shared" ref="M19:Q30" si="1">+D19/$I19</f>
        <v>0.41550879661004347</v>
      </c>
      <c r="N19" s="56">
        <f t="shared" si="1"/>
        <v>0.11782494377323566</v>
      </c>
      <c r="O19" s="56">
        <f t="shared" si="1"/>
        <v>0.23600674549647357</v>
      </c>
      <c r="P19" s="56"/>
      <c r="Q19" s="56">
        <f t="shared" si="1"/>
        <v>4.8654083212247594E-3</v>
      </c>
      <c r="R19" s="1">
        <f t="shared" ref="R19:R30" si="2">+I19/I3-1</f>
        <v>4.4925239703094588E-2</v>
      </c>
    </row>
    <row r="20" spans="2:18" x14ac:dyDescent="0.3">
      <c r="B20" s="34" t="s">
        <v>18</v>
      </c>
      <c r="C20" s="57">
        <v>1389.7853986537443</v>
      </c>
      <c r="D20" s="57">
        <v>2898.3496082363722</v>
      </c>
      <c r="E20" s="57">
        <v>739.00076087964419</v>
      </c>
      <c r="F20" s="57">
        <v>1464.8127123242289</v>
      </c>
      <c r="G20" s="57"/>
      <c r="H20" s="57">
        <v>29.835829999999994</v>
      </c>
      <c r="I20" s="37">
        <f>+SUM(C20:H20)</f>
        <v>6521.7843100939899</v>
      </c>
      <c r="J20" s="51"/>
      <c r="K20" s="34" t="s">
        <v>18</v>
      </c>
      <c r="L20" s="56">
        <f t="shared" ref="L20:L30" si="3">+C20/$I20</f>
        <v>0.21309895154041289</v>
      </c>
      <c r="M20" s="56">
        <f t="shared" si="1"/>
        <v>0.44441052792109315</v>
      </c>
      <c r="N20" s="56">
        <f t="shared" si="1"/>
        <v>0.11331266502264838</v>
      </c>
      <c r="O20" s="56">
        <f t="shared" si="1"/>
        <v>0.22460305994129365</v>
      </c>
      <c r="P20" s="56"/>
      <c r="Q20" s="56">
        <f t="shared" si="1"/>
        <v>4.5747955745518987E-3</v>
      </c>
      <c r="R20" s="1">
        <f t="shared" si="2"/>
        <v>5.6336393841052601E-2</v>
      </c>
    </row>
    <row r="21" spans="2:18" x14ac:dyDescent="0.3">
      <c r="B21" s="34" t="s">
        <v>19</v>
      </c>
      <c r="C21" s="57">
        <v>1254.9351525072309</v>
      </c>
      <c r="D21" s="57">
        <v>3751.6841522285054</v>
      </c>
      <c r="E21" s="57">
        <v>729.55634339956237</v>
      </c>
      <c r="F21" s="57">
        <v>1485.0004151314031</v>
      </c>
      <c r="G21" s="57"/>
      <c r="H21" s="57">
        <v>34.312150000000003</v>
      </c>
      <c r="I21" s="37">
        <f t="shared" si="0"/>
        <v>7255.4882132667017</v>
      </c>
      <c r="J21" s="51"/>
      <c r="K21" s="34" t="s">
        <v>19</v>
      </c>
      <c r="L21" s="56">
        <f t="shared" si="3"/>
        <v>0.17296357124701475</v>
      </c>
      <c r="M21" s="56">
        <f t="shared" si="1"/>
        <v>0.51708224752795129</v>
      </c>
      <c r="N21" s="56">
        <f t="shared" si="1"/>
        <v>0.10055234354396227</v>
      </c>
      <c r="O21" s="56">
        <f t="shared" si="1"/>
        <v>0.20467270726400896</v>
      </c>
      <c r="P21" s="56"/>
      <c r="Q21" s="56">
        <f t="shared" si="1"/>
        <v>4.7291304170627747E-3</v>
      </c>
      <c r="R21" s="1">
        <f t="shared" si="2"/>
        <v>4.0140106994620783E-2</v>
      </c>
    </row>
    <row r="22" spans="2:18" x14ac:dyDescent="0.3">
      <c r="B22" s="34" t="s">
        <v>20</v>
      </c>
      <c r="C22" s="57">
        <v>923.52319405771595</v>
      </c>
      <c r="D22" s="57">
        <v>3785.3645829931302</v>
      </c>
      <c r="E22" s="57">
        <v>663.51997358908727</v>
      </c>
      <c r="F22" s="57">
        <v>1255.8577482328983</v>
      </c>
      <c r="G22" s="57"/>
      <c r="H22" s="57">
        <v>32.328499999999998</v>
      </c>
      <c r="I22" s="37">
        <f t="shared" si="0"/>
        <v>6660.5939988728314</v>
      </c>
      <c r="J22" s="51"/>
      <c r="K22" s="34" t="s">
        <v>20</v>
      </c>
      <c r="L22" s="56">
        <f t="shared" si="3"/>
        <v>0.13865477977099389</v>
      </c>
      <c r="M22" s="56">
        <f t="shared" si="1"/>
        <v>0.56832237239407257</v>
      </c>
      <c r="N22" s="56">
        <f t="shared" si="1"/>
        <v>9.9618738764346598E-2</v>
      </c>
      <c r="O22" s="56">
        <f t="shared" si="1"/>
        <v>0.18855041283786797</v>
      </c>
      <c r="P22" s="56"/>
      <c r="Q22" s="56">
        <f t="shared" si="1"/>
        <v>4.853696232719024E-3</v>
      </c>
      <c r="R22" s="1">
        <f t="shared" si="2"/>
        <v>2.0942240911999921E-2</v>
      </c>
    </row>
    <row r="23" spans="2:18" x14ac:dyDescent="0.3">
      <c r="B23" s="34" t="s">
        <v>21</v>
      </c>
      <c r="C23" s="57">
        <v>1075.8552018972355</v>
      </c>
      <c r="D23" s="57">
        <v>3936.4100527837581</v>
      </c>
      <c r="E23" s="57">
        <v>858.47848539644997</v>
      </c>
      <c r="F23" s="57">
        <v>1140.4340312645431</v>
      </c>
      <c r="G23" s="57"/>
      <c r="H23" s="57">
        <v>34.096610000000005</v>
      </c>
      <c r="I23" s="37">
        <f t="shared" si="0"/>
        <v>7045.2743813419866</v>
      </c>
      <c r="J23" s="51"/>
      <c r="K23" s="34" t="s">
        <v>21</v>
      </c>
      <c r="L23" s="56">
        <f t="shared" si="3"/>
        <v>0.1527059336037252</v>
      </c>
      <c r="M23" s="56">
        <f t="shared" si="1"/>
        <v>0.55873055323559295</v>
      </c>
      <c r="N23" s="56">
        <f t="shared" si="1"/>
        <v>0.12185167516966552</v>
      </c>
      <c r="O23" s="56">
        <f t="shared" si="1"/>
        <v>0.16187219539451247</v>
      </c>
      <c r="P23" s="56"/>
      <c r="Q23" s="56">
        <f t="shared" si="1"/>
        <v>4.8396425965038523E-3</v>
      </c>
      <c r="R23" s="1">
        <f t="shared" si="2"/>
        <v>2.4343292140559969E-2</v>
      </c>
    </row>
    <row r="24" spans="2:18" x14ac:dyDescent="0.3">
      <c r="B24" s="34" t="s">
        <v>22</v>
      </c>
      <c r="C24" s="57">
        <v>1643.9317952174872</v>
      </c>
      <c r="D24" s="57">
        <v>3390.9607359864544</v>
      </c>
      <c r="E24" s="57">
        <v>965.69554331132213</v>
      </c>
      <c r="F24" s="57">
        <v>1010.0471968997628</v>
      </c>
      <c r="G24" s="57"/>
      <c r="H24" s="57">
        <v>38.18312999999997</v>
      </c>
      <c r="I24" s="37">
        <f t="shared" si="0"/>
        <v>7048.8184014150274</v>
      </c>
      <c r="J24" s="51"/>
      <c r="K24" s="34" t="s">
        <v>22</v>
      </c>
      <c r="L24" s="56">
        <f t="shared" si="3"/>
        <v>0.23322090336267895</v>
      </c>
      <c r="M24" s="56">
        <f t="shared" si="1"/>
        <v>0.4810679666971886</v>
      </c>
      <c r="N24" s="56">
        <f t="shared" si="1"/>
        <v>0.1370010529874712</v>
      </c>
      <c r="O24" s="56">
        <f t="shared" si="1"/>
        <v>0.14329312224826207</v>
      </c>
      <c r="P24" s="56"/>
      <c r="Q24" s="56">
        <f t="shared" si="1"/>
        <v>5.4169547043990849E-3</v>
      </c>
      <c r="R24" s="1">
        <f t="shared" si="2"/>
        <v>3.9234877175022831E-2</v>
      </c>
    </row>
    <row r="25" spans="2:18" x14ac:dyDescent="0.3">
      <c r="B25" s="34" t="s">
        <v>23</v>
      </c>
      <c r="C25" s="57">
        <v>2656.4761817749795</v>
      </c>
      <c r="D25" s="57">
        <v>2657.0677189038324</v>
      </c>
      <c r="E25" s="57">
        <v>740.9070145632702</v>
      </c>
      <c r="F25" s="57">
        <v>1072.9699619554829</v>
      </c>
      <c r="G25" s="57"/>
      <c r="H25" s="57">
        <v>45.004080000000023</v>
      </c>
      <c r="I25" s="37">
        <f t="shared" si="0"/>
        <v>7172.4249571975652</v>
      </c>
      <c r="J25" s="51"/>
      <c r="K25" s="34" t="s">
        <v>23</v>
      </c>
      <c r="L25" s="56">
        <f t="shared" si="3"/>
        <v>0.3703735065375891</v>
      </c>
      <c r="M25" s="56">
        <f t="shared" si="1"/>
        <v>0.37045598033583488</v>
      </c>
      <c r="N25" s="56">
        <f t="shared" si="1"/>
        <v>0.10329937489548305</v>
      </c>
      <c r="O25" s="56">
        <f t="shared" si="1"/>
        <v>0.14959654069001474</v>
      </c>
      <c r="P25" s="56"/>
      <c r="Q25" s="56">
        <f t="shared" si="1"/>
        <v>6.2745975410782376E-3</v>
      </c>
      <c r="R25" s="1">
        <f t="shared" si="2"/>
        <v>4.2318833409267231E-3</v>
      </c>
    </row>
    <row r="26" spans="2:18" x14ac:dyDescent="0.3">
      <c r="B26" s="34" t="s">
        <v>24</v>
      </c>
      <c r="C26" s="57">
        <v>2662.0368077219205</v>
      </c>
      <c r="D26" s="57">
        <v>2517.7800168656772</v>
      </c>
      <c r="E26" s="57">
        <v>780.05862372810611</v>
      </c>
      <c r="F26" s="57">
        <v>1120.892228891232</v>
      </c>
      <c r="G26" s="57"/>
      <c r="H26" s="57">
        <v>33.450950000000034</v>
      </c>
      <c r="I26" s="37">
        <f t="shared" si="0"/>
        <v>7114.2186272069357</v>
      </c>
      <c r="J26" s="51"/>
      <c r="K26" s="34" t="s">
        <v>24</v>
      </c>
      <c r="L26" s="56">
        <f t="shared" si="3"/>
        <v>0.3741854091384656</v>
      </c>
      <c r="M26" s="56">
        <f t="shared" si="1"/>
        <v>0.35390815897011102</v>
      </c>
      <c r="N26" s="56">
        <f t="shared" si="1"/>
        <v>0.10964782846916241</v>
      </c>
      <c r="O26" s="56">
        <f t="shared" si="1"/>
        <v>0.15755661831990925</v>
      </c>
      <c r="P26" s="56"/>
      <c r="Q26" s="56">
        <f t="shared" si="1"/>
        <v>4.7019851023517084E-3</v>
      </c>
      <c r="R26" s="1">
        <f t="shared" si="2"/>
        <v>7.5084443447197557E-3</v>
      </c>
    </row>
    <row r="27" spans="2:18" x14ac:dyDescent="0.3">
      <c r="B27" s="34" t="s">
        <v>25</v>
      </c>
      <c r="C27" s="57">
        <v>2701.5983075928316</v>
      </c>
      <c r="D27" s="57">
        <v>2057.7542768055569</v>
      </c>
      <c r="E27" s="57">
        <v>914.0299548336402</v>
      </c>
      <c r="F27" s="57">
        <v>1126.5675191655089</v>
      </c>
      <c r="G27" s="57"/>
      <c r="H27" s="41">
        <v>35.751610000000028</v>
      </c>
      <c r="I27" s="37">
        <f t="shared" si="0"/>
        <v>6835.701668397538</v>
      </c>
      <c r="J27" s="51"/>
      <c r="K27" s="34" t="s">
        <v>25</v>
      </c>
      <c r="L27" s="56">
        <f t="shared" si="3"/>
        <v>0.3952188727139338</v>
      </c>
      <c r="M27" s="56">
        <f t="shared" si="1"/>
        <v>0.3010304393942263</v>
      </c>
      <c r="N27" s="56">
        <f t="shared" si="1"/>
        <v>0.13371413779792879</v>
      </c>
      <c r="O27" s="56">
        <f t="shared" si="1"/>
        <v>0.16480641985500882</v>
      </c>
      <c r="P27" s="56"/>
      <c r="Q27" s="56">
        <f t="shared" si="1"/>
        <v>5.2301302389021771E-3</v>
      </c>
      <c r="R27" s="1">
        <f t="shared" si="2"/>
        <v>4.4862839472583849E-2</v>
      </c>
    </row>
    <row r="28" spans="2:18" x14ac:dyDescent="0.3">
      <c r="B28" s="34" t="s">
        <v>26</v>
      </c>
      <c r="C28" s="57">
        <v>2564.8569097526547</v>
      </c>
      <c r="D28" s="57">
        <v>1852.8167281132016</v>
      </c>
      <c r="E28" s="57">
        <v>965.10623092185085</v>
      </c>
      <c r="F28" s="57">
        <v>1473.9611777162265</v>
      </c>
      <c r="G28" s="57"/>
      <c r="H28" s="41">
        <v>37.862269999999995</v>
      </c>
      <c r="I28" s="37">
        <f t="shared" si="0"/>
        <v>6894.6033165039325</v>
      </c>
      <c r="J28" s="51"/>
      <c r="K28" s="34" t="s">
        <v>26</v>
      </c>
      <c r="L28" s="56">
        <f t="shared" si="3"/>
        <v>0.37200935166393656</v>
      </c>
      <c r="M28" s="56">
        <f t="shared" si="1"/>
        <v>0.26873434816445901</v>
      </c>
      <c r="N28" s="56">
        <f t="shared" si="1"/>
        <v>0.13997995049427009</v>
      </c>
      <c r="O28" s="56">
        <f t="shared" si="1"/>
        <v>0.21378476905088029</v>
      </c>
      <c r="P28" s="56"/>
      <c r="Q28" s="56">
        <f t="shared" si="1"/>
        <v>5.4915806264542177E-3</v>
      </c>
      <c r="R28" s="1">
        <f t="shared" si="2"/>
        <v>1.3405549652222737E-2</v>
      </c>
    </row>
    <row r="29" spans="2:18" x14ac:dyDescent="0.3">
      <c r="B29" s="34" t="s">
        <v>27</v>
      </c>
      <c r="C29" s="57">
        <v>2754.0530553194535</v>
      </c>
      <c r="D29" s="57">
        <v>1624.0168685389403</v>
      </c>
      <c r="E29" s="57">
        <v>866.22781795892752</v>
      </c>
      <c r="F29" s="57">
        <v>1516.796995840582</v>
      </c>
      <c r="G29" s="57"/>
      <c r="H29" s="41">
        <v>41.902500000000082</v>
      </c>
      <c r="I29" s="37">
        <f t="shared" si="0"/>
        <v>6802.9972376579035</v>
      </c>
      <c r="J29" s="55"/>
      <c r="K29" s="34" t="s">
        <v>27</v>
      </c>
      <c r="L29" s="56">
        <f t="shared" si="3"/>
        <v>0.40482936551472171</v>
      </c>
      <c r="M29" s="56">
        <f t="shared" si="1"/>
        <v>0.2387207890588601</v>
      </c>
      <c r="N29" s="56">
        <f t="shared" si="1"/>
        <v>0.12733032040112183</v>
      </c>
      <c r="O29" s="56">
        <f t="shared" si="1"/>
        <v>0.22296010756029294</v>
      </c>
      <c r="P29" s="56"/>
      <c r="Q29" s="56">
        <f t="shared" si="1"/>
        <v>6.1594174650034155E-3</v>
      </c>
      <c r="R29" s="1">
        <f t="shared" si="2"/>
        <v>1.3119664873326942E-2</v>
      </c>
    </row>
    <row r="30" spans="2:18" x14ac:dyDescent="0.3">
      <c r="B30" s="34" t="s">
        <v>28</v>
      </c>
      <c r="C30" s="57">
        <v>2719.1567048161542</v>
      </c>
      <c r="D30" s="57">
        <v>1856.9470417430496</v>
      </c>
      <c r="E30" s="57">
        <v>854.79478555247317</v>
      </c>
      <c r="F30" s="57">
        <v>1737.4576469035505</v>
      </c>
      <c r="G30" s="57"/>
      <c r="H30" s="41">
        <v>40.735770000000009</v>
      </c>
      <c r="I30" s="37">
        <f t="shared" si="0"/>
        <v>7209.0919490152273</v>
      </c>
      <c r="J30" s="51"/>
      <c r="K30" s="34" t="s">
        <v>28</v>
      </c>
      <c r="L30" s="56">
        <f t="shared" si="3"/>
        <v>0.37718435609461121</v>
      </c>
      <c r="M30" s="56">
        <f t="shared" si="1"/>
        <v>0.25758404177334865</v>
      </c>
      <c r="N30" s="56">
        <f t="shared" si="1"/>
        <v>0.11857176903801864</v>
      </c>
      <c r="O30" s="56">
        <f t="shared" si="1"/>
        <v>0.24100922268592923</v>
      </c>
      <c r="P30" s="56"/>
      <c r="Q30" s="56">
        <f t="shared" si="1"/>
        <v>5.6506104080923224E-3</v>
      </c>
      <c r="R30" s="1">
        <f t="shared" si="2"/>
        <v>1.2200155712452254E-2</v>
      </c>
    </row>
    <row r="31" spans="2:18" x14ac:dyDescent="0.3">
      <c r="B31" s="34"/>
      <c r="C31" s="22"/>
      <c r="D31" s="22"/>
      <c r="E31" s="22"/>
      <c r="F31" s="22"/>
      <c r="H31" s="37"/>
      <c r="I31" s="41">
        <f>SUM(I19:I30)</f>
        <v>83637.124638959533</v>
      </c>
      <c r="J31" s="41">
        <v>83005.3</v>
      </c>
      <c r="K31" s="135">
        <f>I31/J31-1</f>
        <v>7.6118589892395505E-3</v>
      </c>
      <c r="L31" s="56"/>
      <c r="M31" s="56"/>
      <c r="N31" s="56"/>
      <c r="O31" s="1"/>
    </row>
    <row r="32" spans="2:18" x14ac:dyDescent="0.3">
      <c r="B32" s="34"/>
      <c r="C32" s="22"/>
      <c r="D32" s="22"/>
      <c r="E32" s="22"/>
      <c r="F32" s="22"/>
      <c r="H32" s="37"/>
      <c r="J32" s="34"/>
      <c r="K32" s="56"/>
      <c r="L32" s="56"/>
      <c r="M32" s="56"/>
      <c r="N32" s="56"/>
      <c r="O32" s="1"/>
    </row>
    <row r="33" spans="2:24" x14ac:dyDescent="0.3">
      <c r="B33" s="34"/>
      <c r="C33" s="22"/>
      <c r="D33" s="22"/>
      <c r="E33" s="22"/>
      <c r="F33" s="22"/>
      <c r="H33" s="37"/>
      <c r="J33" s="34"/>
      <c r="K33" s="56"/>
      <c r="L33" s="56"/>
      <c r="M33" s="56"/>
      <c r="N33" s="56"/>
      <c r="O33" s="1"/>
    </row>
    <row r="34" spans="2:24" x14ac:dyDescent="0.3">
      <c r="B34" s="34"/>
      <c r="C34" s="22"/>
      <c r="D34" s="22"/>
      <c r="E34" s="22"/>
      <c r="F34" s="22"/>
      <c r="H34" s="37"/>
      <c r="J34" s="34"/>
      <c r="K34" s="56"/>
      <c r="L34" s="56"/>
      <c r="M34" s="56"/>
      <c r="N34" s="56"/>
      <c r="O34" s="1"/>
    </row>
    <row r="35" spans="2:24" x14ac:dyDescent="0.3">
      <c r="L35" t="s">
        <v>210</v>
      </c>
      <c r="M35" s="34">
        <v>44927</v>
      </c>
      <c r="N35" s="34">
        <v>44958</v>
      </c>
      <c r="O35" s="34">
        <v>44986</v>
      </c>
      <c r="P35" s="34">
        <v>45017</v>
      </c>
      <c r="Q35" s="34">
        <v>45047</v>
      </c>
      <c r="R35" s="34">
        <v>45078</v>
      </c>
      <c r="S35" s="34">
        <v>45108</v>
      </c>
      <c r="T35" s="34">
        <v>45139</v>
      </c>
      <c r="U35" s="34">
        <v>45170</v>
      </c>
      <c r="V35" s="34">
        <v>45200</v>
      </c>
      <c r="W35" s="34">
        <v>45231</v>
      </c>
      <c r="X35" s="34">
        <v>45261</v>
      </c>
    </row>
    <row r="36" spans="2:24" x14ac:dyDescent="0.3">
      <c r="L36" t="s">
        <v>211</v>
      </c>
      <c r="M36">
        <v>1597.7478989920282</v>
      </c>
      <c r="N36">
        <v>1389.7853986537443</v>
      </c>
      <c r="O36">
        <v>1254.9351525072309</v>
      </c>
      <c r="P36">
        <v>923.52319405771595</v>
      </c>
      <c r="Q36">
        <v>1075.8552018972355</v>
      </c>
      <c r="R36">
        <v>1643.9317952174872</v>
      </c>
      <c r="S36">
        <v>2656.4761817749795</v>
      </c>
      <c r="T36">
        <v>2662.0368077219205</v>
      </c>
      <c r="U36">
        <v>2701.5983075928316</v>
      </c>
      <c r="V36">
        <v>2564.8569097526547</v>
      </c>
      <c r="W36">
        <v>2754.0530553194535</v>
      </c>
      <c r="X36">
        <v>2719.1567048161542</v>
      </c>
    </row>
    <row r="37" spans="2:24" x14ac:dyDescent="0.3">
      <c r="L37" t="s">
        <v>212</v>
      </c>
      <c r="M37">
        <v>2895.8591845897172</v>
      </c>
      <c r="N37">
        <v>2865.3518082363721</v>
      </c>
      <c r="O37">
        <v>3639.6389422285056</v>
      </c>
      <c r="P37">
        <v>3699.3438729931304</v>
      </c>
      <c r="Q37">
        <v>3850.6998027837581</v>
      </c>
      <c r="R37">
        <v>3335.3078159864544</v>
      </c>
      <c r="S37">
        <v>2597.6816089038325</v>
      </c>
      <c r="T37">
        <v>2455.6421868656771</v>
      </c>
      <c r="U37">
        <v>2009.0362168055569</v>
      </c>
      <c r="V37">
        <v>1852.8167281132016</v>
      </c>
      <c r="W37">
        <v>1624.0168685389403</v>
      </c>
      <c r="X37">
        <v>1856.9470417430496</v>
      </c>
    </row>
    <row r="38" spans="2:24" x14ac:dyDescent="0.3">
      <c r="L38" t="s">
        <v>3</v>
      </c>
      <c r="M38">
        <v>833.74433400889995</v>
      </c>
      <c r="N38">
        <v>739.00076087964419</v>
      </c>
      <c r="O38">
        <v>729.55634339956237</v>
      </c>
      <c r="P38">
        <v>663.51997358908727</v>
      </c>
      <c r="Q38">
        <v>858.47848539644997</v>
      </c>
      <c r="R38">
        <v>965.69554331132213</v>
      </c>
      <c r="S38">
        <v>740.9070145632702</v>
      </c>
      <c r="T38">
        <v>780.05862372810611</v>
      </c>
      <c r="U38">
        <v>914.0299548336402</v>
      </c>
      <c r="V38">
        <v>965.10623092185085</v>
      </c>
      <c r="W38">
        <v>866.22781795892752</v>
      </c>
      <c r="X38">
        <v>854.79478555247317</v>
      </c>
    </row>
    <row r="39" spans="2:24" x14ac:dyDescent="0.3">
      <c r="L39" t="s">
        <v>4</v>
      </c>
      <c r="M39">
        <v>1670.013840399236</v>
      </c>
      <c r="N39">
        <v>1464.8127123242289</v>
      </c>
      <c r="O39">
        <v>1485.0004151314031</v>
      </c>
      <c r="P39">
        <v>1255.8577482328983</v>
      </c>
      <c r="Q39">
        <v>1140.4340312645431</v>
      </c>
      <c r="R39">
        <v>1010.0471968997628</v>
      </c>
      <c r="S39">
        <v>1072.9699619554829</v>
      </c>
      <c r="T39">
        <v>1120.892228891232</v>
      </c>
      <c r="U39">
        <v>1126.5675191655089</v>
      </c>
      <c r="V39">
        <v>1473.9611777162265</v>
      </c>
      <c r="W39">
        <v>1516.796995840582</v>
      </c>
      <c r="X39">
        <v>1737.4576469035505</v>
      </c>
    </row>
    <row r="40" spans="2:24" x14ac:dyDescent="0.3">
      <c r="L40" t="s">
        <v>5</v>
      </c>
      <c r="M40">
        <v>44.334069999999983</v>
      </c>
      <c r="N40">
        <v>32.997800000000012</v>
      </c>
      <c r="O40">
        <v>112.04520999999987</v>
      </c>
      <c r="P40">
        <v>86.020709999999994</v>
      </c>
      <c r="Q40">
        <v>85.710249999999959</v>
      </c>
      <c r="R40">
        <v>55.652920000000009</v>
      </c>
      <c r="S40">
        <v>59.386110000000016</v>
      </c>
      <c r="T40">
        <v>62.137829999999965</v>
      </c>
      <c r="U40">
        <v>48.718059999999944</v>
      </c>
      <c r="V40">
        <v>0</v>
      </c>
      <c r="W40">
        <v>0</v>
      </c>
      <c r="X40">
        <v>0</v>
      </c>
    </row>
    <row r="41" spans="2:24" x14ac:dyDescent="0.3">
      <c r="L41" t="s">
        <v>49</v>
      </c>
      <c r="M41">
        <v>34.42824999999997</v>
      </c>
      <c r="N41">
        <v>29.835829999999994</v>
      </c>
      <c r="O41">
        <v>34.312150000000003</v>
      </c>
      <c r="P41">
        <v>32.328499999999998</v>
      </c>
      <c r="Q41">
        <v>34.096610000000005</v>
      </c>
      <c r="R41">
        <v>38.18312999999997</v>
      </c>
      <c r="S41">
        <v>45.004080000000023</v>
      </c>
      <c r="T41">
        <v>33.450950000000034</v>
      </c>
      <c r="U41">
        <v>35.751610000000028</v>
      </c>
      <c r="V41">
        <v>37.862269999999995</v>
      </c>
      <c r="W41">
        <v>41.902500000000082</v>
      </c>
      <c r="X41">
        <v>40.735770000000009</v>
      </c>
    </row>
    <row r="43" spans="2:24" x14ac:dyDescent="0.3">
      <c r="L43" t="s">
        <v>213</v>
      </c>
      <c r="M43">
        <f>M37+M40</f>
        <v>2940.1932545897171</v>
      </c>
      <c r="N43">
        <f t="shared" ref="N43:X43" si="4">N37+N40</f>
        <v>2898.3496082363722</v>
      </c>
      <c r="O43">
        <f t="shared" si="4"/>
        <v>3751.6841522285054</v>
      </c>
      <c r="P43">
        <f t="shared" si="4"/>
        <v>3785.3645829931302</v>
      </c>
      <c r="Q43">
        <f t="shared" si="4"/>
        <v>3936.4100527837581</v>
      </c>
      <c r="R43">
        <f t="shared" si="4"/>
        <v>3390.9607359864544</v>
      </c>
      <c r="S43">
        <f t="shared" si="4"/>
        <v>2657.0677189038324</v>
      </c>
      <c r="T43">
        <f t="shared" si="4"/>
        <v>2517.7800168656772</v>
      </c>
      <c r="U43">
        <f t="shared" si="4"/>
        <v>2057.7542768055569</v>
      </c>
      <c r="V43">
        <f t="shared" si="4"/>
        <v>1852.8167281132016</v>
      </c>
      <c r="W43">
        <f t="shared" si="4"/>
        <v>1624.0168685389403</v>
      </c>
      <c r="X43">
        <f t="shared" si="4"/>
        <v>1856.9470417430496</v>
      </c>
    </row>
  </sheetData>
  <pageMargins left="0.7" right="0.7" top="0.75" bottom="0.75" header="0.3" footer="0.3"/>
  <pageSetup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9F2AD-7B68-4C30-A7A9-BB4149DA10F9}">
  <sheetPr codeName="Hoja15">
    <tabColor theme="9"/>
  </sheetPr>
  <dimension ref="A1:I35"/>
  <sheetViews>
    <sheetView workbookViewId="0">
      <selection activeCell="D7" sqref="D7"/>
    </sheetView>
  </sheetViews>
  <sheetFormatPr baseColWidth="10" defaultColWidth="11.44140625" defaultRowHeight="14.4" x14ac:dyDescent="0.3"/>
  <sheetData>
    <row r="1" spans="1:9" ht="15" thickBot="1" x14ac:dyDescent="0.35"/>
    <row r="2" spans="1:9" ht="15" thickBot="1" x14ac:dyDescent="0.35">
      <c r="A2">
        <v>2023</v>
      </c>
      <c r="B2" s="59" t="s">
        <v>31</v>
      </c>
      <c r="C2" s="59" t="s">
        <v>29</v>
      </c>
      <c r="D2" s="59" t="s">
        <v>2</v>
      </c>
      <c r="E2" s="60" t="s">
        <v>30</v>
      </c>
      <c r="F2" s="60" t="s">
        <v>4</v>
      </c>
      <c r="G2" s="60" t="s">
        <v>5</v>
      </c>
      <c r="H2" s="60" t="s">
        <v>6</v>
      </c>
      <c r="I2" s="60" t="s">
        <v>32</v>
      </c>
    </row>
    <row r="3" spans="1:9" ht="15" thickBot="1" x14ac:dyDescent="0.35">
      <c r="B3" s="61" t="s">
        <v>33</v>
      </c>
      <c r="C3" s="62">
        <f>'Data Gx Region'!C5+'Data Gx Region'!C22+'Data Gx Region'!C39+'Data Gx Region'!C56+'Data Gx Region'!C73+'Data Gx Region'!C90+'Data Gx Region'!C107+'Data Gx Region'!C124+'Data Gx Region'!C141+'Data Gx Region'!C158+'Data Gx Region'!C175+'Data Gx Region'!C192</f>
        <v>47.422319257561938</v>
      </c>
      <c r="D3" s="62">
        <f>'Data Gx Region'!D5+'Data Gx Region'!D22+'Data Gx Region'!D39+'Data Gx Region'!D56+'Data Gx Region'!D73+'Data Gx Region'!D90+'Data Gx Region'!D107+'Data Gx Region'!D124+'Data Gx Region'!D141+'Data Gx Region'!D158+'Data Gx Region'!D175+'Data Gx Region'!D192</f>
        <v>0.83669999999999989</v>
      </c>
      <c r="E3" s="62">
        <f>'Data Gx Region'!E5+'Data Gx Region'!E22+'Data Gx Region'!E39+'Data Gx Region'!E56+'Data Gx Region'!E73+'Data Gx Region'!E90+'Data Gx Region'!E107+'Data Gx Region'!E124+'Data Gx Region'!E141+'Data Gx Region'!E158+'Data Gx Region'!E175+'Data Gx Region'!E192</f>
        <v>0</v>
      </c>
      <c r="F3" s="62">
        <f>'Data Gx Region'!F5+'Data Gx Region'!F22+'Data Gx Region'!F39+'Data Gx Region'!F56+'Data Gx Region'!F73+'Data Gx Region'!F90+'Data Gx Region'!F107+'Data Gx Region'!F124+'Data Gx Region'!F141+'Data Gx Region'!F158+'Data Gx Region'!F175+'Data Gx Region'!F192</f>
        <v>99.340175616361236</v>
      </c>
      <c r="G3" s="62">
        <f>'Data Gx Region'!G5+'Data Gx Region'!G22+'Data Gx Region'!G39+'Data Gx Region'!G56+'Data Gx Region'!G73+'Data Gx Region'!G90+'Data Gx Region'!G107+'Data Gx Region'!G124+'Data Gx Region'!G141+'Data Gx Region'!G158+'Data Gx Region'!G175+'Data Gx Region'!G192</f>
        <v>0</v>
      </c>
      <c r="H3" s="62">
        <f>'Data Gx Region'!H5+'Data Gx Region'!H22+'Data Gx Region'!H39+'Data Gx Region'!H56+'Data Gx Region'!H73+'Data Gx Region'!H90+'Data Gx Region'!H107+'Data Gx Region'!H124+'Data Gx Region'!H141+'Data Gx Region'!H158+'Data Gx Region'!H175+'Data Gx Region'!H192</f>
        <v>0</v>
      </c>
      <c r="I3" s="63">
        <f>+SUM(C3:H3)</f>
        <v>147.59919487392318</v>
      </c>
    </row>
    <row r="4" spans="1:9" ht="15" thickBot="1" x14ac:dyDescent="0.35">
      <c r="B4" s="61" t="s">
        <v>34</v>
      </c>
      <c r="C4" s="62">
        <f>'Data Gx Region'!C6+'Data Gx Region'!C23+'Data Gx Region'!C40+'Data Gx Region'!C57+'Data Gx Region'!C74+'Data Gx Region'!C91+'Data Gx Region'!C108+'Data Gx Region'!C125+'Data Gx Region'!C142+'Data Gx Region'!C159+'Data Gx Region'!C176+'Data Gx Region'!C193</f>
        <v>20.444216031171287</v>
      </c>
      <c r="D4" s="62">
        <f>'Data Gx Region'!D6+'Data Gx Region'!D23+'Data Gx Region'!D40+'Data Gx Region'!D57+'Data Gx Region'!D74+'Data Gx Region'!D91+'Data Gx Region'!D108+'Data Gx Region'!D125+'Data Gx Region'!D142+'Data Gx Region'!D159+'Data Gx Region'!D176+'Data Gx Region'!D193</f>
        <v>2.7600331336147002</v>
      </c>
      <c r="E4" s="62">
        <f>'Data Gx Region'!E6+'Data Gx Region'!E23+'Data Gx Region'!E40+'Data Gx Region'!E57+'Data Gx Region'!E74+'Data Gx Region'!E91+'Data Gx Region'!E108+'Data Gx Region'!E125+'Data Gx Region'!E142+'Data Gx Region'!E159+'Data Gx Region'!E176+'Data Gx Region'!E193</f>
        <v>0</v>
      </c>
      <c r="F4" s="62">
        <f>'Data Gx Region'!F6+'Data Gx Region'!F23+'Data Gx Region'!F40+'Data Gx Region'!F57+'Data Gx Region'!F74+'Data Gx Region'!F91+'Data Gx Region'!F108+'Data Gx Region'!F125+'Data Gx Region'!F142+'Data Gx Region'!F159+'Data Gx Region'!F176+'Data Gx Region'!F193</f>
        <v>919.24508738467284</v>
      </c>
      <c r="G4" s="62">
        <f>'Data Gx Region'!G6+'Data Gx Region'!G23+'Data Gx Region'!G40+'Data Gx Region'!G57+'Data Gx Region'!G74+'Data Gx Region'!G91+'Data Gx Region'!G108+'Data Gx Region'!G125+'Data Gx Region'!G142+'Data Gx Region'!G159+'Data Gx Region'!G176+'Data Gx Region'!G193</f>
        <v>0</v>
      </c>
      <c r="H4" s="62">
        <f>'Data Gx Region'!H6+'Data Gx Region'!H23+'Data Gx Region'!H40+'Data Gx Region'!H57+'Data Gx Region'!H74+'Data Gx Region'!H91+'Data Gx Region'!H108+'Data Gx Region'!H125+'Data Gx Region'!H142+'Data Gx Region'!H159+'Data Gx Region'!H176+'Data Gx Region'!H193</f>
        <v>0</v>
      </c>
      <c r="I4" s="63">
        <f t="shared" ref="I4:I16" si="0">+SUM(C4:H4)</f>
        <v>942.44933654945885</v>
      </c>
    </row>
    <row r="5" spans="1:9" ht="15" thickBot="1" x14ac:dyDescent="0.35">
      <c r="B5" s="61" t="s">
        <v>35</v>
      </c>
      <c r="C5" s="62">
        <f>'Data Gx Region'!C7+'Data Gx Region'!C24+'Data Gx Region'!C41+'Data Gx Region'!C58+'Data Gx Region'!C75+'Data Gx Region'!C92+'Data Gx Region'!C109+'Data Gx Region'!C126+'Data Gx Region'!C143+'Data Gx Region'!C160+'Data Gx Region'!C177+'Data Gx Region'!C194</f>
        <v>0</v>
      </c>
      <c r="D5" s="62">
        <f>'Data Gx Region'!D7+'Data Gx Region'!D24+'Data Gx Region'!D41+'Data Gx Region'!D58+'Data Gx Region'!D75+'Data Gx Region'!D92+'Data Gx Region'!D109+'Data Gx Region'!D126+'Data Gx Region'!D143+'Data Gx Region'!D160+'Data Gx Region'!D177+'Data Gx Region'!D194</f>
        <v>14105.762419647954</v>
      </c>
      <c r="E5" s="62">
        <f>'Data Gx Region'!E7+'Data Gx Region'!E24+'Data Gx Region'!E41+'Data Gx Region'!E58+'Data Gx Region'!E75+'Data Gx Region'!E92+'Data Gx Region'!E109+'Data Gx Region'!E126+'Data Gx Region'!E143+'Data Gx Region'!E160+'Data Gx Region'!E177+'Data Gx Region'!E194</f>
        <v>2002.3181493300201</v>
      </c>
      <c r="F5" s="62">
        <f>'Data Gx Region'!F7+'Data Gx Region'!F24+'Data Gx Region'!F41+'Data Gx Region'!F58+'Data Gx Region'!F75+'Data Gx Region'!F92+'Data Gx Region'!F109+'Data Gx Region'!F126+'Data Gx Region'!F143+'Data Gx Region'!F160+'Data Gx Region'!F177+'Data Gx Region'!F194</f>
        <v>5541.6323856539375</v>
      </c>
      <c r="G5" s="62">
        <f>'Data Gx Region'!G7+'Data Gx Region'!G24+'Data Gx Region'!G41+'Data Gx Region'!G58+'Data Gx Region'!G75+'Data Gx Region'!G92+'Data Gx Region'!G109+'Data Gx Region'!G126+'Data Gx Region'!G143+'Data Gx Region'!G160+'Data Gx Region'!G177+'Data Gx Region'!G194</f>
        <v>0</v>
      </c>
      <c r="H5" s="62">
        <f>'Data Gx Region'!H7+'Data Gx Region'!H24+'Data Gx Region'!H41+'Data Gx Region'!H58+'Data Gx Region'!H75+'Data Gx Region'!H92+'Data Gx Region'!H109+'Data Gx Region'!H126+'Data Gx Region'!H143+'Data Gx Region'!H160+'Data Gx Region'!H177+'Data Gx Region'!H194</f>
        <v>448.46748000000019</v>
      </c>
      <c r="I5" s="63">
        <f t="shared" si="0"/>
        <v>22098.180434631911</v>
      </c>
    </row>
    <row r="6" spans="1:9" ht="15" thickBot="1" x14ac:dyDescent="0.35">
      <c r="B6" s="61" t="s">
        <v>36</v>
      </c>
      <c r="C6" s="62">
        <f>'Data Gx Region'!C8+'Data Gx Region'!C25+'Data Gx Region'!C42+'Data Gx Region'!C59+'Data Gx Region'!C76+'Data Gx Region'!C93+'Data Gx Region'!C110+'Data Gx Region'!C127+'Data Gx Region'!C144+'Data Gx Region'!C161+'Data Gx Region'!C178+'Data Gx Region'!C195</f>
        <v>7.6172830000000005</v>
      </c>
      <c r="D6" s="62">
        <f>'Data Gx Region'!D8+'Data Gx Region'!D25+'Data Gx Region'!D42+'Data Gx Region'!D59+'Data Gx Region'!D76+'Data Gx Region'!D93+'Data Gx Region'!D110+'Data Gx Region'!D127+'Data Gx Region'!D144+'Data Gx Region'!D161+'Data Gx Region'!D178+'Data Gx Region'!D195</f>
        <v>2894.2736723094145</v>
      </c>
      <c r="E6" s="62">
        <f>'Data Gx Region'!E8+'Data Gx Region'!E25+'Data Gx Region'!E42+'Data Gx Region'!E59+'Data Gx Region'!E76+'Data Gx Region'!E93+'Data Gx Region'!E110+'Data Gx Region'!E127+'Data Gx Region'!E144+'Data Gx Region'!E161+'Data Gx Region'!E178+'Data Gx Region'!E195</f>
        <v>2161.2469959999062</v>
      </c>
      <c r="F6" s="62">
        <f>'Data Gx Region'!F8+'Data Gx Region'!F25+'Data Gx Region'!F42+'Data Gx Region'!F59+'Data Gx Region'!F76+'Data Gx Region'!F93+'Data Gx Region'!F110+'Data Gx Region'!F127+'Data Gx Region'!F144+'Data Gx Region'!F161+'Data Gx Region'!F178+'Data Gx Region'!F195</f>
        <v>4788.5913580149427</v>
      </c>
      <c r="G6" s="62">
        <f>'Data Gx Region'!G8+'Data Gx Region'!G25+'Data Gx Region'!G42+'Data Gx Region'!G59+'Data Gx Region'!G76+'Data Gx Region'!G93+'Data Gx Region'!G110+'Data Gx Region'!G127+'Data Gx Region'!G144+'Data Gx Region'!G161+'Data Gx Region'!G178+'Data Gx Region'!G195</f>
        <v>0</v>
      </c>
      <c r="H6" s="62">
        <f>'Data Gx Region'!H8+'Data Gx Region'!H25+'Data Gx Region'!H42+'Data Gx Region'!H59+'Data Gx Region'!H76+'Data Gx Region'!H93+'Data Gx Region'!H110+'Data Gx Region'!H127+'Data Gx Region'!H144+'Data Gx Region'!H161+'Data Gx Region'!H178+'Data Gx Region'!H195</f>
        <v>0</v>
      </c>
      <c r="I6" s="63">
        <f t="shared" si="0"/>
        <v>9851.7293093242624</v>
      </c>
    </row>
    <row r="7" spans="1:9" ht="15" thickBot="1" x14ac:dyDescent="0.35">
      <c r="B7" s="61" t="s">
        <v>37</v>
      </c>
      <c r="C7" s="62">
        <f>'Data Gx Region'!C9+'Data Gx Region'!C26+'Data Gx Region'!C43+'Data Gx Region'!C60+'Data Gx Region'!C77+'Data Gx Region'!C94+'Data Gx Region'!C111+'Data Gx Region'!C128+'Data Gx Region'!C145+'Data Gx Region'!C162+'Data Gx Region'!C179+'Data Gx Region'!C196</f>
        <v>22.537252855121796</v>
      </c>
      <c r="D7" s="62">
        <f>'Data Gx Region'!D9+'Data Gx Region'!D26+'Data Gx Region'!D43+'Data Gx Region'!D60+'Data Gx Region'!D77+'Data Gx Region'!D94+'Data Gx Region'!D111+'Data Gx Region'!D128+'Data Gx Region'!D145+'Data Gx Region'!D162+'Data Gx Region'!D179+'Data Gx Region'!D196</f>
        <v>15.886437180372104</v>
      </c>
      <c r="E7" s="62">
        <f>'Data Gx Region'!E9+'Data Gx Region'!E26+'Data Gx Region'!E43+'Data Gx Region'!E60+'Data Gx Region'!E77+'Data Gx Region'!E94+'Data Gx Region'!E111+'Data Gx Region'!E128+'Data Gx Region'!E145+'Data Gx Region'!E162+'Data Gx Region'!E179+'Data Gx Region'!E196</f>
        <v>1432.4575689340841</v>
      </c>
      <c r="F7" s="62">
        <f>'Data Gx Region'!F9+'Data Gx Region'!F26+'Data Gx Region'!F43+'Data Gx Region'!F60+'Data Gx Region'!F77+'Data Gx Region'!F94+'Data Gx Region'!F111+'Data Gx Region'!F128+'Data Gx Region'!F145+'Data Gx Region'!F162+'Data Gx Region'!F179+'Data Gx Region'!F196</f>
        <v>802.50429567913625</v>
      </c>
      <c r="G7" s="62">
        <f>'Data Gx Region'!G9+'Data Gx Region'!G26+'Data Gx Region'!G43+'Data Gx Region'!G60+'Data Gx Region'!G77+'Data Gx Region'!G94+'Data Gx Region'!G111+'Data Gx Region'!G128+'Data Gx Region'!G145+'Data Gx Region'!G162+'Data Gx Region'!G179+'Data Gx Region'!G196</f>
        <v>0</v>
      </c>
      <c r="H7" s="62">
        <f>'Data Gx Region'!H9+'Data Gx Region'!H26+'Data Gx Region'!H43+'Data Gx Region'!H60+'Data Gx Region'!H77+'Data Gx Region'!H94+'Data Gx Region'!H111+'Data Gx Region'!H128+'Data Gx Region'!H145+'Data Gx Region'!H162+'Data Gx Region'!H179+'Data Gx Region'!H196</f>
        <v>0</v>
      </c>
      <c r="I7" s="63">
        <f t="shared" si="0"/>
        <v>2273.3855546487139</v>
      </c>
    </row>
    <row r="8" spans="1:9" ht="15" thickBot="1" x14ac:dyDescent="0.35">
      <c r="B8" s="61" t="s">
        <v>38</v>
      </c>
      <c r="C8" s="62">
        <f>'Data Gx Region'!C10+'Data Gx Region'!C27+'Data Gx Region'!C44+'Data Gx Region'!C61+'Data Gx Region'!C78+'Data Gx Region'!C95+'Data Gx Region'!C112+'Data Gx Region'!C129+'Data Gx Region'!C146+'Data Gx Region'!C163+'Data Gx Region'!C180+'Data Gx Region'!C197</f>
        <v>584.96600536182063</v>
      </c>
      <c r="D8" s="62">
        <f>'Data Gx Region'!D10+'Data Gx Region'!D27+'Data Gx Region'!D44+'Data Gx Region'!D61+'Data Gx Region'!D78+'Data Gx Region'!D95+'Data Gx Region'!D112+'Data Gx Region'!D129+'Data Gx Region'!D146+'Data Gx Region'!D163+'Data Gx Region'!D180+'Data Gx Region'!D197</f>
        <v>9265.1337069081237</v>
      </c>
      <c r="E8" s="62">
        <f>'Data Gx Region'!E10+'Data Gx Region'!E27+'Data Gx Region'!E44+'Data Gx Region'!E61+'Data Gx Region'!E78+'Data Gx Region'!E95+'Data Gx Region'!E112+'Data Gx Region'!E129+'Data Gx Region'!E146+'Data Gx Region'!E163+'Data Gx Region'!E180+'Data Gx Region'!E197</f>
        <v>0</v>
      </c>
      <c r="F8" s="62">
        <f>'Data Gx Region'!F10+'Data Gx Region'!F27+'Data Gx Region'!F44+'Data Gx Region'!F61+'Data Gx Region'!F78+'Data Gx Region'!F95+'Data Gx Region'!F112+'Data Gx Region'!F129+'Data Gx Region'!F146+'Data Gx Region'!F163+'Data Gx Region'!F180+'Data Gx Region'!F197</f>
        <v>673.27535337474808</v>
      </c>
      <c r="G8" s="62">
        <f>'Data Gx Region'!G10+'Data Gx Region'!G27+'Data Gx Region'!G44+'Data Gx Region'!G61+'Data Gx Region'!G78+'Data Gx Region'!G95+'Data Gx Region'!G112+'Data Gx Region'!G129+'Data Gx Region'!G146+'Data Gx Region'!G163+'Data Gx Region'!G180+'Data Gx Region'!G197</f>
        <v>0</v>
      </c>
      <c r="H8" s="62">
        <f>'Data Gx Region'!H10+'Data Gx Region'!H27+'Data Gx Region'!H44+'Data Gx Region'!H61+'Data Gx Region'!H78+'Data Gx Region'!H95+'Data Gx Region'!H112+'Data Gx Region'!H129+'Data Gx Region'!H146+'Data Gx Region'!H163+'Data Gx Region'!H180+'Data Gx Region'!H197</f>
        <v>0</v>
      </c>
      <c r="I8" s="63">
        <f t="shared" si="0"/>
        <v>10523.375065644692</v>
      </c>
    </row>
    <row r="9" spans="1:9" ht="15" thickBot="1" x14ac:dyDescent="0.35">
      <c r="B9" s="61" t="s">
        <v>39</v>
      </c>
      <c r="C9" s="62">
        <f>'Data Gx Region'!C11+'Data Gx Region'!C28+'Data Gx Region'!C45+'Data Gx Region'!C62+'Data Gx Region'!C79+'Data Gx Region'!C96+'Data Gx Region'!C113+'Data Gx Region'!C130+'Data Gx Region'!C147+'Data Gx Region'!C164+'Data Gx Region'!C181+'Data Gx Region'!C198</f>
        <v>991.0988672214321</v>
      </c>
      <c r="D9" s="62">
        <f>'Data Gx Region'!D11+'Data Gx Region'!D28+'Data Gx Region'!D45+'Data Gx Region'!D62+'Data Gx Region'!D79+'Data Gx Region'!D96+'Data Gx Region'!D113+'Data Gx Region'!D130+'Data Gx Region'!D147+'Data Gx Region'!D164+'Data Gx Region'!D181+'Data Gx Region'!D198</f>
        <v>2112.851388403707</v>
      </c>
      <c r="E9" s="62">
        <f>'Data Gx Region'!E11+'Data Gx Region'!E28+'Data Gx Region'!E45+'Data Gx Region'!E62+'Data Gx Region'!E79+'Data Gx Region'!E96+'Data Gx Region'!E113+'Data Gx Region'!E130+'Data Gx Region'!E147+'Data Gx Region'!E164+'Data Gx Region'!E181+'Data Gx Region'!E198</f>
        <v>0</v>
      </c>
      <c r="F9" s="62">
        <f>'Data Gx Region'!F11+'Data Gx Region'!F28+'Data Gx Region'!F45+'Data Gx Region'!F62+'Data Gx Region'!F79+'Data Gx Region'!F96+'Data Gx Region'!F113+'Data Gx Region'!F130+'Data Gx Region'!F147+'Data Gx Region'!F164+'Data Gx Region'!F181+'Data Gx Region'!F198</f>
        <v>994.11236047763703</v>
      </c>
      <c r="G9" s="62">
        <f>'Data Gx Region'!G11+'Data Gx Region'!G28+'Data Gx Region'!G45+'Data Gx Region'!G62+'Data Gx Region'!G79+'Data Gx Region'!G96+'Data Gx Region'!G113+'Data Gx Region'!G130+'Data Gx Region'!G147+'Data Gx Region'!G164+'Data Gx Region'!G181+'Data Gx Region'!G198</f>
        <v>0</v>
      </c>
      <c r="H9" s="62">
        <f>'Data Gx Region'!H11+'Data Gx Region'!H28+'Data Gx Region'!H45+'Data Gx Region'!H62+'Data Gx Region'!H79+'Data Gx Region'!H96+'Data Gx Region'!H113+'Data Gx Region'!H130+'Data Gx Region'!H147+'Data Gx Region'!H164+'Data Gx Region'!H181+'Data Gx Region'!H198</f>
        <v>0</v>
      </c>
      <c r="I9" s="63">
        <f t="shared" si="0"/>
        <v>4098.0626161027758</v>
      </c>
    </row>
    <row r="10" spans="1:9" ht="15" thickBot="1" x14ac:dyDescent="0.35">
      <c r="B10" s="61" t="s">
        <v>40</v>
      </c>
      <c r="C10" s="62">
        <f>'Data Gx Region'!C12+'Data Gx Region'!C29+'Data Gx Region'!C46+'Data Gx Region'!C63+'Data Gx Region'!C80+'Data Gx Region'!C97+'Data Gx Region'!C114+'Data Gx Region'!C131+'Data Gx Region'!C148+'Data Gx Region'!C165+'Data Gx Region'!C182+'Data Gx Region'!C199</f>
        <v>2525.5899422095999</v>
      </c>
      <c r="D10" s="62">
        <f>'Data Gx Region'!D12+'Data Gx Region'!D29+'Data Gx Region'!D46+'Data Gx Region'!D63+'Data Gx Region'!D80+'Data Gx Region'!D97+'Data Gx Region'!D114+'Data Gx Region'!D131+'Data Gx Region'!D148+'Data Gx Region'!D165+'Data Gx Region'!D182+'Data Gx Region'!D199</f>
        <v>628.54475591982282</v>
      </c>
      <c r="E10" s="62">
        <f>'Data Gx Region'!E12+'Data Gx Region'!E29+'Data Gx Region'!E46+'Data Gx Region'!E63+'Data Gx Region'!E80+'Data Gx Region'!E97+'Data Gx Region'!E114+'Data Gx Region'!E131+'Data Gx Region'!E148+'Data Gx Region'!E165+'Data Gx Region'!E182+'Data Gx Region'!E199</f>
        <v>118.13019140110551</v>
      </c>
      <c r="F10" s="62">
        <f>'Data Gx Region'!F12+'Data Gx Region'!F29+'Data Gx Region'!F46+'Data Gx Region'!F63+'Data Gx Region'!F80+'Data Gx Region'!F97+'Data Gx Region'!F114+'Data Gx Region'!F131+'Data Gx Region'!F148+'Data Gx Region'!F165+'Data Gx Region'!F182+'Data Gx Region'!F199</f>
        <v>651.88600250602235</v>
      </c>
      <c r="G10" s="62">
        <f>'Data Gx Region'!G12+'Data Gx Region'!G29+'Data Gx Region'!G46+'Data Gx Region'!G63+'Data Gx Region'!G80+'Data Gx Region'!G97+'Data Gx Region'!G114+'Data Gx Region'!G131+'Data Gx Region'!G148+'Data Gx Region'!G165+'Data Gx Region'!G182+'Data Gx Region'!G199</f>
        <v>0</v>
      </c>
      <c r="H10" s="62">
        <f>'Data Gx Region'!H12+'Data Gx Region'!H29+'Data Gx Region'!H46+'Data Gx Region'!H63+'Data Gx Region'!H80+'Data Gx Region'!H97+'Data Gx Region'!H114+'Data Gx Region'!H131+'Data Gx Region'!H148+'Data Gx Region'!H165+'Data Gx Region'!H182+'Data Gx Region'!H199</f>
        <v>0</v>
      </c>
      <c r="I10" s="63">
        <f t="shared" si="0"/>
        <v>3924.1508920365504</v>
      </c>
    </row>
    <row r="11" spans="1:9" ht="15" thickBot="1" x14ac:dyDescent="0.35">
      <c r="B11" s="61" t="s">
        <v>41</v>
      </c>
      <c r="C11" s="62">
        <f>'Data Gx Region'!C13+'Data Gx Region'!C30+'Data Gx Region'!C47+'Data Gx Region'!C64+'Data Gx Region'!C81+'Data Gx Region'!C98+'Data Gx Region'!C115+'Data Gx Region'!C132+'Data Gx Region'!C149+'Data Gx Region'!C166+'Data Gx Region'!C183+'Data Gx Region'!C200</f>
        <v>7411.7271967288325</v>
      </c>
      <c r="D11" s="62">
        <f>'Data Gx Region'!D13+'Data Gx Region'!D30+'Data Gx Region'!D47+'Data Gx Region'!D64+'Data Gx Region'!D81+'Data Gx Region'!D98+'Data Gx Region'!D115+'Data Gx Region'!D132+'Data Gx Region'!D149+'Data Gx Region'!D166+'Data Gx Region'!D183+'Data Gx Region'!D200</f>
        <v>298.52825866243074</v>
      </c>
      <c r="E11" s="62">
        <f>'Data Gx Region'!E13+'Data Gx Region'!E30+'Data Gx Region'!E47+'Data Gx Region'!E64+'Data Gx Region'!E81+'Data Gx Region'!E98+'Data Gx Region'!E115+'Data Gx Region'!E132+'Data Gx Region'!E149+'Data Gx Region'!E166+'Data Gx Region'!E183+'Data Gx Region'!E200</f>
        <v>66.152089999999987</v>
      </c>
      <c r="F11" s="62">
        <f>'Data Gx Region'!F13+'Data Gx Region'!F30+'Data Gx Region'!F47+'Data Gx Region'!F64+'Data Gx Region'!F81+'Data Gx Region'!F98+'Data Gx Region'!F115+'Data Gx Region'!F132+'Data Gx Region'!F149+'Data Gx Region'!F166+'Data Gx Region'!F183+'Data Gx Region'!F200</f>
        <v>494.32660374115403</v>
      </c>
      <c r="G11" s="62">
        <f>'Data Gx Region'!G13+'Data Gx Region'!G30+'Data Gx Region'!G47+'Data Gx Region'!G64+'Data Gx Region'!G81+'Data Gx Region'!G98+'Data Gx Region'!G115+'Data Gx Region'!G132+'Data Gx Region'!G149+'Data Gx Region'!G166+'Data Gx Region'!G183+'Data Gx Region'!G200</f>
        <v>0</v>
      </c>
      <c r="H11" s="62">
        <f>'Data Gx Region'!H13+'Data Gx Region'!H30+'Data Gx Region'!H47+'Data Gx Region'!H64+'Data Gx Region'!H81+'Data Gx Region'!H98+'Data Gx Region'!H115+'Data Gx Region'!H132+'Data Gx Region'!H149+'Data Gx Region'!H166+'Data Gx Region'!H183+'Data Gx Region'!H200</f>
        <v>0</v>
      </c>
      <c r="I11" s="63">
        <f t="shared" si="0"/>
        <v>8270.7341491324169</v>
      </c>
    </row>
    <row r="12" spans="1:9" ht="15" thickBot="1" x14ac:dyDescent="0.35">
      <c r="B12" s="61" t="s">
        <v>42</v>
      </c>
      <c r="C12" s="62">
        <f>'Data Gx Region'!C14+'Data Gx Region'!C31+'Data Gx Region'!C48+'Data Gx Region'!C65+'Data Gx Region'!C82+'Data Gx Region'!C99+'Data Gx Region'!C116+'Data Gx Region'!C133+'Data Gx Region'!C150+'Data Gx Region'!C167+'Data Gx Region'!C184+'Data Gx Region'!C201</f>
        <v>52.156887999999981</v>
      </c>
      <c r="D12" s="62">
        <f>'Data Gx Region'!D14+'Data Gx Region'!D31+'Data Gx Region'!D48+'Data Gx Region'!D65+'Data Gx Region'!D82+'Data Gx Region'!D99+'Data Gx Region'!D116+'Data Gx Region'!D133+'Data Gx Region'!D150+'Data Gx Region'!D167+'Data Gx Region'!D184+'Data Gx Region'!D201</f>
        <v>372.95304190839204</v>
      </c>
      <c r="E12" s="62">
        <f>'Data Gx Region'!E14+'Data Gx Region'!E31+'Data Gx Region'!E48+'Data Gx Region'!E65+'Data Gx Region'!E82+'Data Gx Region'!E99+'Data Gx Region'!E116+'Data Gx Region'!E133+'Data Gx Region'!E150+'Data Gx Region'!E167+'Data Gx Region'!E184+'Data Gx Region'!E201</f>
        <v>0</v>
      </c>
      <c r="F12" s="62">
        <f>'Data Gx Region'!F14+'Data Gx Region'!F31+'Data Gx Region'!F48+'Data Gx Region'!F65+'Data Gx Region'!F82+'Data Gx Region'!F99+'Data Gx Region'!F116+'Data Gx Region'!F133+'Data Gx Region'!F150+'Data Gx Region'!F167+'Data Gx Region'!F184+'Data Gx Region'!F201</f>
        <v>239.85186315448681</v>
      </c>
      <c r="G12" s="62">
        <f>'Data Gx Region'!G14+'Data Gx Region'!G31+'Data Gx Region'!G48+'Data Gx Region'!G65+'Data Gx Region'!G82+'Data Gx Region'!G99+'Data Gx Region'!G116+'Data Gx Region'!G133+'Data Gx Region'!G150+'Data Gx Region'!G167+'Data Gx Region'!G184+'Data Gx Region'!G201</f>
        <v>0</v>
      </c>
      <c r="H12" s="62">
        <f>'Data Gx Region'!H14+'Data Gx Region'!H31+'Data Gx Region'!H48+'Data Gx Region'!H65+'Data Gx Region'!H82+'Data Gx Region'!H99+'Data Gx Region'!H116+'Data Gx Region'!H133+'Data Gx Region'!H150+'Data Gx Region'!H167+'Data Gx Region'!H184+'Data Gx Region'!H201</f>
        <v>0</v>
      </c>
      <c r="I12" s="63">
        <f t="shared" si="0"/>
        <v>664.96179306287877</v>
      </c>
    </row>
    <row r="13" spans="1:9" ht="15" thickBot="1" x14ac:dyDescent="0.35">
      <c r="B13" s="61" t="s">
        <v>43</v>
      </c>
      <c r="C13" s="62">
        <f>'Data Gx Region'!C15+'Data Gx Region'!C32+'Data Gx Region'!C49+'Data Gx Region'!C66+'Data Gx Region'!C83+'Data Gx Region'!C100+'Data Gx Region'!C117+'Data Gx Region'!C134+'Data Gx Region'!C151+'Data Gx Region'!C168+'Data Gx Region'!C185+'Data Gx Region'!C202</f>
        <v>10708.078208004781</v>
      </c>
      <c r="D13" s="62">
        <f>'Data Gx Region'!D15+'Data Gx Region'!D32+'Data Gx Region'!D49+'Data Gx Region'!D66+'Data Gx Region'!D83+'Data Gx Region'!D100+'Data Gx Region'!D117+'Data Gx Region'!D134+'Data Gx Region'!D151+'Data Gx Region'!D168+'Data Gx Region'!D185+'Data Gx Region'!D202</f>
        <v>2720.3214155056112</v>
      </c>
      <c r="E13" s="62">
        <f>'Data Gx Region'!E15+'Data Gx Region'!E32+'Data Gx Region'!E49+'Data Gx Region'!E66+'Data Gx Region'!E83+'Data Gx Region'!E100+'Data Gx Region'!E117+'Data Gx Region'!E134+'Data Gx Region'!E151+'Data Gx Region'!E168+'Data Gx Region'!E185+'Data Gx Region'!E202</f>
        <v>1307.5208573662155</v>
      </c>
      <c r="F13" s="62">
        <f>'Data Gx Region'!F15+'Data Gx Region'!F32+'Data Gx Region'!F49+'Data Gx Region'!F66+'Data Gx Region'!F83+'Data Gx Region'!F100+'Data Gx Region'!F117+'Data Gx Region'!F134+'Data Gx Region'!F151+'Data Gx Region'!F168+'Data Gx Region'!F185+'Data Gx Region'!F202</f>
        <v>116.6333532169017</v>
      </c>
      <c r="G13" s="62">
        <f>'Data Gx Region'!G15+'Data Gx Region'!G32+'Data Gx Region'!G49+'Data Gx Region'!G66+'Data Gx Region'!G83+'Data Gx Region'!G100+'Data Gx Region'!G117+'Data Gx Region'!G134+'Data Gx Region'!G151+'Data Gx Region'!G168+'Data Gx Region'!G185+'Data Gx Region'!G202</f>
        <v>0</v>
      </c>
      <c r="H13" s="62">
        <f>'Data Gx Region'!H15+'Data Gx Region'!H32+'Data Gx Region'!H49+'Data Gx Region'!H66+'Data Gx Region'!H83+'Data Gx Region'!H100+'Data Gx Region'!H117+'Data Gx Region'!H134+'Data Gx Region'!H151+'Data Gx Region'!H168+'Data Gx Region'!H185+'Data Gx Region'!H202</f>
        <v>0</v>
      </c>
      <c r="I13" s="63">
        <f t="shared" si="0"/>
        <v>14852.553834093507</v>
      </c>
    </row>
    <row r="14" spans="1:9" ht="15" thickBot="1" x14ac:dyDescent="0.35">
      <c r="B14" s="61" t="s">
        <v>44</v>
      </c>
      <c r="C14" s="62">
        <f>'Data Gx Region'!C16+'Data Gx Region'!C33+'Data Gx Region'!C50+'Data Gx Region'!C67+'Data Gx Region'!C84+'Data Gx Region'!C101+'Data Gx Region'!C118+'Data Gx Region'!C135+'Data Gx Region'!C152+'Data Gx Region'!C169+'Data Gx Region'!C186+'Data Gx Region'!C203</f>
        <v>351.16662377747059</v>
      </c>
      <c r="D14" s="62">
        <f>'Data Gx Region'!D16+'Data Gx Region'!D33+'Data Gx Region'!D50+'Data Gx Region'!D67+'Data Gx Region'!D84+'Data Gx Region'!D101+'Data Gx Region'!D118+'Data Gx Region'!D135+'Data Gx Region'!D152+'Data Gx Region'!D169+'Data Gx Region'!D186+'Data Gx Region'!D203</f>
        <v>409.5166696280657</v>
      </c>
      <c r="E14" s="62">
        <f>'Data Gx Region'!E16+'Data Gx Region'!E33+'Data Gx Region'!E50+'Data Gx Region'!E67+'Data Gx Region'!E84+'Data Gx Region'!E101+'Data Gx Region'!E118+'Data Gx Region'!E135+'Data Gx Region'!E152+'Data Gx Region'!E169+'Data Gx Region'!E186+'Data Gx Region'!E203</f>
        <v>1891.5165446444619</v>
      </c>
      <c r="F14" s="62">
        <f>'Data Gx Region'!F16+'Data Gx Region'!F33+'Data Gx Region'!F50+'Data Gx Region'!F67+'Data Gx Region'!F84+'Data Gx Region'!F101+'Data Gx Region'!F118+'Data Gx Region'!F135+'Data Gx Region'!F152+'Data Gx Region'!F169+'Data Gx Region'!F186+'Data Gx Region'!F203</f>
        <v>2.4725270692051993</v>
      </c>
      <c r="G14" s="62">
        <f>'Data Gx Region'!G16+'Data Gx Region'!G33+'Data Gx Region'!G50+'Data Gx Region'!G67+'Data Gx Region'!G84+'Data Gx Region'!G101+'Data Gx Region'!G118+'Data Gx Region'!G135+'Data Gx Region'!G152+'Data Gx Region'!G169+'Data Gx Region'!G186+'Data Gx Region'!G203</f>
        <v>0</v>
      </c>
      <c r="H14" s="62">
        <f>'Data Gx Region'!H16+'Data Gx Region'!H33+'Data Gx Region'!H50+'Data Gx Region'!H67+'Data Gx Region'!H84+'Data Gx Region'!H101+'Data Gx Region'!H118+'Data Gx Region'!H135+'Data Gx Region'!H152+'Data Gx Region'!H169+'Data Gx Region'!H186+'Data Gx Region'!H203</f>
        <v>0</v>
      </c>
      <c r="I14" s="63">
        <f t="shared" si="0"/>
        <v>2654.6723651192033</v>
      </c>
    </row>
    <row r="15" spans="1:9" ht="15" thickBot="1" x14ac:dyDescent="0.35">
      <c r="B15" s="61" t="s">
        <v>45</v>
      </c>
      <c r="C15" s="62">
        <f>'Data Gx Region'!C17+'Data Gx Region'!C34+'Data Gx Region'!C51+'Data Gx Region'!C68+'Data Gx Region'!C85+'Data Gx Region'!C102+'Data Gx Region'!C119+'Data Gx Region'!C136+'Data Gx Region'!C153+'Data Gx Region'!C170+'Data Gx Region'!C187+'Data Gx Region'!C204</f>
        <v>808.16865387219923</v>
      </c>
      <c r="D15" s="62">
        <f>'Data Gx Region'!D17+'Data Gx Region'!D34+'Data Gx Region'!D51+'Data Gx Region'!D68+'Data Gx Region'!D85+'Data Gx Region'!D102+'Data Gx Region'!D119+'Data Gx Region'!D136+'Data Gx Region'!D153+'Data Gx Region'!D170+'Data Gx Region'!D187+'Data Gx Region'!D204</f>
        <v>122.94600740727549</v>
      </c>
      <c r="E15" s="62">
        <f>'Data Gx Region'!E17+'Data Gx Region'!E34+'Data Gx Region'!E51+'Data Gx Region'!E68+'Data Gx Region'!E85+'Data Gx Region'!E102+'Data Gx Region'!E119+'Data Gx Region'!E136+'Data Gx Region'!E153+'Data Gx Region'!E170+'Data Gx Region'!E187+'Data Gx Region'!E204</f>
        <v>0</v>
      </c>
      <c r="F15" s="62">
        <f>'Data Gx Region'!F17+'Data Gx Region'!F34+'Data Gx Region'!F51+'Data Gx Region'!F68+'Data Gx Region'!F85+'Data Gx Region'!F102+'Data Gx Region'!F119+'Data Gx Region'!F136+'Data Gx Region'!F153+'Data Gx Region'!F170+'Data Gx Region'!F187+'Data Gx Region'!F204</f>
        <v>0</v>
      </c>
      <c r="G15" s="62">
        <f>'Data Gx Region'!G17+'Data Gx Region'!G34+'Data Gx Region'!G51+'Data Gx Region'!G68+'Data Gx Region'!G85+'Data Gx Region'!G102+'Data Gx Region'!G119+'Data Gx Region'!G136+'Data Gx Region'!G153+'Data Gx Region'!G170+'Data Gx Region'!G187+'Data Gx Region'!G204</f>
        <v>0</v>
      </c>
      <c r="H15" s="62">
        <f>'Data Gx Region'!H17+'Data Gx Region'!H34+'Data Gx Region'!H51+'Data Gx Region'!H68+'Data Gx Region'!H85+'Data Gx Region'!H102+'Data Gx Region'!H119+'Data Gx Region'!H136+'Data Gx Region'!H153+'Data Gx Region'!H170+'Data Gx Region'!H187+'Data Gx Region'!H204</f>
        <v>0</v>
      </c>
      <c r="I15" s="63">
        <f t="shared" si="0"/>
        <v>931.11466127947472</v>
      </c>
    </row>
    <row r="16" spans="1:9" ht="15" thickBot="1" x14ac:dyDescent="0.35">
      <c r="B16" s="61" t="s">
        <v>46</v>
      </c>
      <c r="C16" s="62">
        <f>'Data Gx Region'!C18+'Data Gx Region'!C35+'Data Gx Region'!C52+'Data Gx Region'!C69+'Data Gx Region'!C86+'Data Gx Region'!C103+'Data Gx Region'!C120+'Data Gx Region'!C137+'Data Gx Region'!C154+'Data Gx Region'!C171+'Data Gx Region'!C188+'Data Gx Region'!C205</f>
        <v>1474.8176333944352</v>
      </c>
      <c r="D16" s="62">
        <f>'Data Gx Region'!D18+'Data Gx Region'!D35+'Data Gx Region'!D52+'Data Gx Region'!D69+'Data Gx Region'!D86+'Data Gx Region'!D103+'Data Gx Region'!D120+'Data Gx Region'!D137+'Data Gx Region'!D154+'Data Gx Region'!D171+'Data Gx Region'!D188+'Data Gx Region'!D205</f>
        <v>84.19413412408295</v>
      </c>
      <c r="E16" s="62">
        <f>'Data Gx Region'!E18+'Data Gx Region'!E35+'Data Gx Region'!E52+'Data Gx Region'!E69+'Data Gx Region'!E86+'Data Gx Region'!E103+'Data Gx Region'!E120+'Data Gx Region'!E137+'Data Gx Region'!E154+'Data Gx Region'!E171+'Data Gx Region'!E188+'Data Gx Region'!E205</f>
        <v>845.01902598171432</v>
      </c>
      <c r="F16" s="62">
        <f>'Data Gx Region'!F18+'Data Gx Region'!F35+'Data Gx Region'!F52+'Data Gx Region'!F69+'Data Gx Region'!F86+'Data Gx Region'!F103+'Data Gx Region'!F120+'Data Gx Region'!F137+'Data Gx Region'!F154+'Data Gx Region'!F171+'Data Gx Region'!F188+'Data Gx Region'!F205</f>
        <v>0</v>
      </c>
      <c r="G16" s="62">
        <f>'Data Gx Region'!G18+'Data Gx Region'!G35+'Data Gx Region'!G52+'Data Gx Region'!G69+'Data Gx Region'!G86+'Data Gx Region'!G103+'Data Gx Region'!G120+'Data Gx Region'!G137+'Data Gx Region'!G154+'Data Gx Region'!G171+'Data Gx Region'!G188+'Data Gx Region'!G205</f>
        <v>0</v>
      </c>
      <c r="H16" s="62">
        <f>'Data Gx Region'!H18+'Data Gx Region'!H35+'Data Gx Region'!H52+'Data Gx Region'!H69+'Data Gx Region'!H86+'Data Gx Region'!H103+'Data Gx Region'!H120+'Data Gx Region'!H137+'Data Gx Region'!H154+'Data Gx Region'!H171+'Data Gx Region'!H188+'Data Gx Region'!H205</f>
        <v>0</v>
      </c>
      <c r="I16" s="63">
        <f t="shared" si="0"/>
        <v>2404.0307935002324</v>
      </c>
    </row>
    <row r="17" spans="2:9" x14ac:dyDescent="0.3">
      <c r="C17" s="41">
        <f>SUM(C3:C16)</f>
        <v>25005.791089714425</v>
      </c>
      <c r="D17" s="41">
        <f t="shared" ref="D17:H17" si="1">SUM(D3:D16)</f>
        <v>33034.508640738866</v>
      </c>
      <c r="E17" s="41">
        <f t="shared" si="1"/>
        <v>9824.3614236575067</v>
      </c>
      <c r="F17" s="41">
        <f t="shared" si="1"/>
        <v>15323.871365889205</v>
      </c>
      <c r="G17" s="41">
        <f t="shared" si="1"/>
        <v>0</v>
      </c>
      <c r="H17" s="41">
        <f t="shared" si="1"/>
        <v>448.46748000000019</v>
      </c>
      <c r="I17" s="41">
        <f>SUM(I3:I16)</f>
        <v>83637</v>
      </c>
    </row>
    <row r="18" spans="2:9" x14ac:dyDescent="0.3">
      <c r="I18" s="41"/>
    </row>
    <row r="19" spans="2:9" x14ac:dyDescent="0.3">
      <c r="I19" s="41"/>
    </row>
    <row r="20" spans="2:9" ht="15" thickBot="1" x14ac:dyDescent="0.35"/>
    <row r="21" spans="2:9" ht="15" thickBot="1" x14ac:dyDescent="0.35">
      <c r="B21" s="59" t="s">
        <v>31</v>
      </c>
      <c r="C21" s="59" t="str">
        <f>+C2</f>
        <v>Hídrica</v>
      </c>
      <c r="D21" s="59" t="str">
        <f t="shared" ref="D21:H21" si="2">+D2</f>
        <v>Térmico</v>
      </c>
      <c r="E21" s="59" t="str">
        <f t="shared" si="2"/>
        <v>Eólica</v>
      </c>
      <c r="F21" s="59" t="str">
        <f t="shared" si="2"/>
        <v>Solar</v>
      </c>
      <c r="G21" s="59" t="s">
        <v>5</v>
      </c>
      <c r="H21" s="59" t="str">
        <f t="shared" si="2"/>
        <v>Geotérmico</v>
      </c>
    </row>
    <row r="22" spans="2:9" ht="15" thickBot="1" x14ac:dyDescent="0.35">
      <c r="B22" s="61" t="s">
        <v>33</v>
      </c>
      <c r="C22" s="64">
        <f>+C3/$I3</f>
        <v>0.32129117843812977</v>
      </c>
      <c r="D22" s="64">
        <f t="shared" ref="D22:H22" si="3">+D3/$I3</f>
        <v>5.6687301086885697E-3</v>
      </c>
      <c r="E22" s="64">
        <f t="shared" si="3"/>
        <v>0</v>
      </c>
      <c r="F22" s="64">
        <f t="shared" si="3"/>
        <v>0.67304009145318167</v>
      </c>
      <c r="G22" s="64">
        <f t="shared" si="3"/>
        <v>0</v>
      </c>
      <c r="H22" s="64">
        <f t="shared" si="3"/>
        <v>0</v>
      </c>
    </row>
    <row r="23" spans="2:9" ht="15" thickBot="1" x14ac:dyDescent="0.35">
      <c r="B23" s="61" t="s">
        <v>34</v>
      </c>
      <c r="C23" s="64">
        <f t="shared" ref="C23:H35" si="4">+C4/$I4</f>
        <v>2.1692641968450676E-2</v>
      </c>
      <c r="D23" s="64">
        <f t="shared" si="4"/>
        <v>2.9285745414388714E-3</v>
      </c>
      <c r="E23" s="64">
        <f t="shared" si="4"/>
        <v>0</v>
      </c>
      <c r="F23" s="64">
        <f t="shared" si="4"/>
        <v>0.97537878349011042</v>
      </c>
      <c r="G23" s="64">
        <f t="shared" si="4"/>
        <v>0</v>
      </c>
      <c r="H23" s="64">
        <f t="shared" si="4"/>
        <v>0</v>
      </c>
    </row>
    <row r="24" spans="2:9" ht="15" thickBot="1" x14ac:dyDescent="0.35">
      <c r="B24" s="61" t="s">
        <v>35</v>
      </c>
      <c r="C24" s="64">
        <f t="shared" si="4"/>
        <v>0</v>
      </c>
      <c r="D24" s="64">
        <f t="shared" si="4"/>
        <v>0.63832234791338882</v>
      </c>
      <c r="E24" s="64">
        <f t="shared" si="4"/>
        <v>9.0610091416939445E-2</v>
      </c>
      <c r="F24" s="64">
        <f t="shared" si="4"/>
        <v>0.25077324361824743</v>
      </c>
      <c r="G24" s="64">
        <f t="shared" si="4"/>
        <v>0</v>
      </c>
      <c r="H24" s="64">
        <f t="shared" si="4"/>
        <v>2.0294317051424253E-2</v>
      </c>
    </row>
    <row r="25" spans="2:9" ht="15" thickBot="1" x14ac:dyDescent="0.35">
      <c r="B25" s="61" t="s">
        <v>36</v>
      </c>
      <c r="C25" s="64">
        <f t="shared" si="4"/>
        <v>7.7319247827795578E-4</v>
      </c>
      <c r="D25" s="64">
        <f t="shared" si="4"/>
        <v>0.29378331269923358</v>
      </c>
      <c r="E25" s="64">
        <f t="shared" si="4"/>
        <v>0.21937742381475844</v>
      </c>
      <c r="F25" s="64">
        <f t="shared" si="4"/>
        <v>0.48606607100773008</v>
      </c>
      <c r="G25" s="64">
        <f t="shared" si="4"/>
        <v>0</v>
      </c>
      <c r="H25" s="64">
        <f t="shared" si="4"/>
        <v>0</v>
      </c>
    </row>
    <row r="26" spans="2:9" ht="15" thickBot="1" x14ac:dyDescent="0.35">
      <c r="B26" s="61" t="s">
        <v>37</v>
      </c>
      <c r="C26" s="64">
        <f t="shared" si="4"/>
        <v>9.9135198642556158E-3</v>
      </c>
      <c r="D26" s="64">
        <f t="shared" si="4"/>
        <v>6.9880083243631297E-3</v>
      </c>
      <c r="E26" s="64">
        <f t="shared" si="4"/>
        <v>0.63009882595802325</v>
      </c>
      <c r="F26" s="64">
        <f t="shared" si="4"/>
        <v>0.35299964585335819</v>
      </c>
      <c r="G26" s="64">
        <f t="shared" si="4"/>
        <v>0</v>
      </c>
      <c r="H26" s="64">
        <f t="shared" si="4"/>
        <v>0</v>
      </c>
    </row>
    <row r="27" spans="2:9" ht="15" thickBot="1" x14ac:dyDescent="0.35">
      <c r="B27" s="61" t="s">
        <v>38</v>
      </c>
      <c r="C27" s="64">
        <f t="shared" si="4"/>
        <v>5.5587299864616579E-2</v>
      </c>
      <c r="D27" s="64">
        <f t="shared" si="4"/>
        <v>0.88043366782161869</v>
      </c>
      <c r="E27" s="64">
        <f t="shared" si="4"/>
        <v>0</v>
      </c>
      <c r="F27" s="64">
        <f t="shared" si="4"/>
        <v>6.3979032313764755E-2</v>
      </c>
      <c r="G27" s="64">
        <f t="shared" si="4"/>
        <v>0</v>
      </c>
      <c r="H27" s="64">
        <f t="shared" si="4"/>
        <v>0</v>
      </c>
    </row>
    <row r="28" spans="2:9" ht="15" thickBot="1" x14ac:dyDescent="0.35">
      <c r="B28" s="61" t="s">
        <v>39</v>
      </c>
      <c r="C28" s="64">
        <f t="shared" si="4"/>
        <v>0.24184571102624075</v>
      </c>
      <c r="D28" s="64">
        <f t="shared" si="4"/>
        <v>0.51557323211742712</v>
      </c>
      <c r="E28" s="64">
        <f t="shared" si="4"/>
        <v>0</v>
      </c>
      <c r="F28" s="64">
        <f t="shared" si="4"/>
        <v>0.24258105685633222</v>
      </c>
      <c r="G28" s="64">
        <f t="shared" si="4"/>
        <v>0</v>
      </c>
      <c r="H28" s="64">
        <f t="shared" si="4"/>
        <v>0</v>
      </c>
    </row>
    <row r="29" spans="2:9" ht="15" thickBot="1" x14ac:dyDescent="0.35">
      <c r="B29" s="61" t="s">
        <v>40</v>
      </c>
      <c r="C29" s="64">
        <f t="shared" si="4"/>
        <v>0.64360163808555093</v>
      </c>
      <c r="D29" s="64">
        <f t="shared" si="4"/>
        <v>0.16017344215671114</v>
      </c>
      <c r="E29" s="64">
        <f t="shared" si="4"/>
        <v>3.0103376412164023E-2</v>
      </c>
      <c r="F29" s="64">
        <f t="shared" si="4"/>
        <v>0.16612154334557391</v>
      </c>
      <c r="G29" s="64">
        <f t="shared" si="4"/>
        <v>0</v>
      </c>
      <c r="H29" s="64">
        <f t="shared" si="4"/>
        <v>0</v>
      </c>
    </row>
    <row r="30" spans="2:9" ht="15" thickBot="1" x14ac:dyDescent="0.35">
      <c r="B30" s="61" t="s">
        <v>41</v>
      </c>
      <c r="C30" s="64">
        <f t="shared" si="4"/>
        <v>0.89613897183556646</v>
      </c>
      <c r="D30" s="64">
        <f t="shared" si="4"/>
        <v>3.6094529612434194E-2</v>
      </c>
      <c r="E30" s="64">
        <f t="shared" si="4"/>
        <v>7.9983334982347623E-3</v>
      </c>
      <c r="F30" s="64">
        <f t="shared" si="4"/>
        <v>5.9768165053764651E-2</v>
      </c>
      <c r="G30" s="64">
        <f t="shared" si="4"/>
        <v>0</v>
      </c>
      <c r="H30" s="64">
        <f t="shared" si="4"/>
        <v>0</v>
      </c>
    </row>
    <row r="31" spans="2:9" ht="15" thickBot="1" x14ac:dyDescent="0.35">
      <c r="B31" s="61" t="s">
        <v>42</v>
      </c>
      <c r="C31" s="64">
        <f t="shared" si="4"/>
        <v>7.8435916986689225E-2</v>
      </c>
      <c r="D31" s="64">
        <f t="shared" si="4"/>
        <v>0.56086386586293024</v>
      </c>
      <c r="E31" s="64">
        <f t="shared" si="4"/>
        <v>0</v>
      </c>
      <c r="F31" s="64">
        <f t="shared" si="4"/>
        <v>0.36070021715038059</v>
      </c>
      <c r="G31" s="64">
        <f t="shared" si="4"/>
        <v>0</v>
      </c>
      <c r="H31" s="64">
        <f t="shared" si="4"/>
        <v>0</v>
      </c>
    </row>
    <row r="32" spans="2:9" ht="15" thickBot="1" x14ac:dyDescent="0.35">
      <c r="B32" s="61" t="s">
        <v>43</v>
      </c>
      <c r="C32" s="64">
        <f t="shared" si="4"/>
        <v>0.72095872047437182</v>
      </c>
      <c r="D32" s="64">
        <f t="shared" si="4"/>
        <v>0.18315512913753662</v>
      </c>
      <c r="E32" s="64">
        <f t="shared" si="4"/>
        <v>8.8033403007424085E-2</v>
      </c>
      <c r="F32" s="64">
        <f t="shared" si="4"/>
        <v>7.8527473806675584E-3</v>
      </c>
      <c r="G32" s="64">
        <f t="shared" si="4"/>
        <v>0</v>
      </c>
      <c r="H32" s="64">
        <f t="shared" si="4"/>
        <v>0</v>
      </c>
    </row>
    <row r="33" spans="2:8" ht="15" thickBot="1" x14ac:dyDescent="0.35">
      <c r="B33" s="61" t="s">
        <v>44</v>
      </c>
      <c r="C33" s="64">
        <f t="shared" si="4"/>
        <v>0.13228247236517343</v>
      </c>
      <c r="D33" s="64">
        <f t="shared" si="4"/>
        <v>0.15426260317802987</v>
      </c>
      <c r="E33" s="64">
        <f t="shared" si="4"/>
        <v>0.71252353755508613</v>
      </c>
      <c r="F33" s="64">
        <f t="shared" si="4"/>
        <v>9.313869017106278E-4</v>
      </c>
      <c r="G33" s="64">
        <f t="shared" si="4"/>
        <v>0</v>
      </c>
      <c r="H33" s="64">
        <f t="shared" si="4"/>
        <v>0</v>
      </c>
    </row>
    <row r="34" spans="2:8" ht="15" thickBot="1" x14ac:dyDescent="0.35">
      <c r="B34" s="61" t="s">
        <v>45</v>
      </c>
      <c r="C34" s="64">
        <f t="shared" si="4"/>
        <v>0.86795825206067378</v>
      </c>
      <c r="D34" s="64">
        <f t="shared" si="4"/>
        <v>0.13204174793932619</v>
      </c>
      <c r="E34" s="64">
        <f t="shared" si="4"/>
        <v>0</v>
      </c>
      <c r="F34" s="64">
        <f t="shared" si="4"/>
        <v>0</v>
      </c>
      <c r="G34" s="64">
        <f t="shared" si="4"/>
        <v>0</v>
      </c>
      <c r="H34" s="64">
        <f t="shared" si="4"/>
        <v>0</v>
      </c>
    </row>
    <row r="35" spans="2:8" ht="15" thickBot="1" x14ac:dyDescent="0.35">
      <c r="B35" s="61" t="s">
        <v>46</v>
      </c>
      <c r="C35" s="64">
        <f t="shared" si="4"/>
        <v>0.6134770142636663</v>
      </c>
      <c r="D35" s="64">
        <f t="shared" si="4"/>
        <v>3.5022069747075731E-2</v>
      </c>
      <c r="E35" s="64">
        <f t="shared" si="4"/>
        <v>0.35150091598925792</v>
      </c>
      <c r="F35" s="64">
        <f t="shared" si="4"/>
        <v>0</v>
      </c>
      <c r="G35" s="64">
        <f t="shared" si="4"/>
        <v>0</v>
      </c>
      <c r="H35" s="64">
        <f t="shared" si="4"/>
        <v>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092C48-05A3-4D8B-8002-F51356800D99}">
  <sheetPr codeName="Hoja16">
    <tabColor theme="9"/>
  </sheetPr>
  <dimension ref="A2:L206"/>
  <sheetViews>
    <sheetView zoomScale="115" zoomScaleNormal="115" workbookViewId="0">
      <selection activeCell="A2" sqref="A2"/>
    </sheetView>
  </sheetViews>
  <sheetFormatPr baseColWidth="10" defaultColWidth="11.44140625" defaultRowHeight="14.4" x14ac:dyDescent="0.3"/>
  <cols>
    <col min="4" max="4" width="13.6640625" customWidth="1"/>
    <col min="7" max="7" width="0" hidden="1" customWidth="1"/>
  </cols>
  <sheetData>
    <row r="2" spans="1:12" x14ac:dyDescent="0.3">
      <c r="B2" s="161">
        <v>2023</v>
      </c>
      <c r="C2" s="161"/>
      <c r="D2" s="161"/>
      <c r="E2" s="161"/>
      <c r="F2" s="161"/>
      <c r="G2" s="161"/>
      <c r="H2" s="161"/>
      <c r="I2" s="161"/>
    </row>
    <row r="3" spans="1:12" ht="15" thickBot="1" x14ac:dyDescent="0.35"/>
    <row r="4" spans="1:12" ht="15" thickBot="1" x14ac:dyDescent="0.35">
      <c r="A4" t="s">
        <v>47</v>
      </c>
      <c r="B4" s="59" t="s">
        <v>31</v>
      </c>
      <c r="C4" s="59" t="s">
        <v>29</v>
      </c>
      <c r="D4" s="59" t="s">
        <v>48</v>
      </c>
      <c r="E4" s="60" t="s">
        <v>30</v>
      </c>
      <c r="F4" s="60" t="s">
        <v>4</v>
      </c>
      <c r="G4" s="60" t="s">
        <v>5</v>
      </c>
      <c r="H4" s="60" t="s">
        <v>49</v>
      </c>
      <c r="I4" s="60" t="s">
        <v>32</v>
      </c>
    </row>
    <row r="5" spans="1:12" ht="15" thickBot="1" x14ac:dyDescent="0.35">
      <c r="B5" s="61" t="s">
        <v>33</v>
      </c>
      <c r="C5" s="62">
        <v>3.7343406098117913</v>
      </c>
      <c r="D5" s="62">
        <v>0.32419999999999993</v>
      </c>
      <c r="E5" s="62">
        <v>0</v>
      </c>
      <c r="F5" s="62">
        <v>1.7077522657310831</v>
      </c>
      <c r="G5" s="62"/>
      <c r="H5" s="62">
        <v>0</v>
      </c>
      <c r="I5" s="63">
        <v>5.7662928755428736E-3</v>
      </c>
      <c r="K5" s="57"/>
      <c r="L5" s="88"/>
    </row>
    <row r="6" spans="1:12" ht="15" thickBot="1" x14ac:dyDescent="0.35">
      <c r="B6" s="61" t="s">
        <v>34</v>
      </c>
      <c r="C6" s="62">
        <v>2.6460981451923966</v>
      </c>
      <c r="D6" s="62">
        <v>1.1244799999999999</v>
      </c>
      <c r="E6" s="62">
        <v>0</v>
      </c>
      <c r="F6" s="62">
        <v>83.265705435763451</v>
      </c>
      <c r="G6" s="62"/>
      <c r="H6" s="62">
        <v>0</v>
      </c>
      <c r="I6" s="63">
        <v>8.7036283580955859E-2</v>
      </c>
      <c r="K6" s="57"/>
      <c r="L6" s="88"/>
    </row>
    <row r="7" spans="1:12" ht="15" thickBot="1" x14ac:dyDescent="0.35">
      <c r="B7" s="61" t="s">
        <v>35</v>
      </c>
      <c r="C7" s="62">
        <v>0</v>
      </c>
      <c r="D7" s="62">
        <v>1081.4162099999949</v>
      </c>
      <c r="E7" s="62">
        <v>136.96380000000008</v>
      </c>
      <c r="F7" s="62">
        <v>433.58281701592102</v>
      </c>
      <c r="G7" s="62"/>
      <c r="H7" s="62">
        <v>29.835830000000009</v>
      </c>
      <c r="I7" s="63">
        <v>1.681798657015916</v>
      </c>
      <c r="K7" s="57"/>
      <c r="L7" s="88"/>
    </row>
    <row r="8" spans="1:12" ht="15" thickBot="1" x14ac:dyDescent="0.35">
      <c r="B8" s="61" t="s">
        <v>36</v>
      </c>
      <c r="C8" s="62">
        <v>0.87940000000000051</v>
      </c>
      <c r="D8" s="62">
        <v>171.52056730667366</v>
      </c>
      <c r="E8" s="62">
        <v>81.022400000000005</v>
      </c>
      <c r="F8" s="62">
        <v>429.21476287179928</v>
      </c>
      <c r="G8" s="62"/>
      <c r="H8" s="62">
        <v>0</v>
      </c>
      <c r="I8" s="63">
        <v>0.68263713017847294</v>
      </c>
      <c r="K8" s="57"/>
      <c r="L8" s="88"/>
    </row>
    <row r="9" spans="1:12" ht="15" thickBot="1" x14ac:dyDescent="0.35">
      <c r="B9" s="61" t="s">
        <v>37</v>
      </c>
      <c r="C9" s="62">
        <v>1.8213286925336989</v>
      </c>
      <c r="D9" s="62">
        <v>1.9207598327252997</v>
      </c>
      <c r="E9" s="62">
        <v>62.481069999999939</v>
      </c>
      <c r="F9" s="62">
        <v>85.341824910328342</v>
      </c>
      <c r="G9" s="62"/>
      <c r="H9" s="62">
        <v>0</v>
      </c>
      <c r="I9" s="63">
        <v>0.1515649834355873</v>
      </c>
      <c r="K9" s="57"/>
      <c r="L9" s="88"/>
    </row>
    <row r="10" spans="1:12" ht="15" thickBot="1" x14ac:dyDescent="0.35">
      <c r="B10" s="61" t="s">
        <v>38</v>
      </c>
      <c r="C10" s="62">
        <v>65.445233041920147</v>
      </c>
      <c r="D10" s="62">
        <v>999.42597906081539</v>
      </c>
      <c r="E10" s="62">
        <v>0</v>
      </c>
      <c r="F10" s="62">
        <v>64.097311389958278</v>
      </c>
      <c r="G10" s="62"/>
      <c r="H10" s="62">
        <v>0</v>
      </c>
      <c r="I10" s="63">
        <v>1.1289685234926941</v>
      </c>
      <c r="K10" s="57"/>
      <c r="L10" s="88"/>
    </row>
    <row r="11" spans="1:12" ht="15" thickBot="1" x14ac:dyDescent="0.35">
      <c r="B11" s="61" t="s">
        <v>39</v>
      </c>
      <c r="C11" s="62">
        <v>117.46846309420374</v>
      </c>
      <c r="D11" s="62">
        <v>206.47122463371301</v>
      </c>
      <c r="E11" s="62">
        <v>0</v>
      </c>
      <c r="F11" s="62">
        <v>107.43558529376921</v>
      </c>
      <c r="G11" s="62"/>
      <c r="H11" s="62">
        <v>0</v>
      </c>
      <c r="I11" s="63">
        <v>0.43137527302168599</v>
      </c>
      <c r="K11" s="57"/>
      <c r="L11" s="88"/>
    </row>
    <row r="12" spans="1:12" ht="15" thickBot="1" x14ac:dyDescent="0.35">
      <c r="B12" s="61" t="s">
        <v>40</v>
      </c>
      <c r="C12" s="62">
        <v>236.35262231682509</v>
      </c>
      <c r="D12" s="62">
        <v>102.51227000000007</v>
      </c>
      <c r="E12" s="62">
        <v>7.9359776726754143</v>
      </c>
      <c r="F12" s="62">
        <v>79.239605001165742</v>
      </c>
      <c r="G12" s="62"/>
      <c r="H12" s="62">
        <v>0</v>
      </c>
      <c r="I12" s="63">
        <v>0.42604047499066627</v>
      </c>
      <c r="K12" s="57"/>
      <c r="L12" s="88"/>
    </row>
    <row r="13" spans="1:12" ht="15" thickBot="1" x14ac:dyDescent="0.35">
      <c r="B13" s="61" t="s">
        <v>41</v>
      </c>
      <c r="C13" s="62">
        <v>263.88934748103384</v>
      </c>
      <c r="D13" s="62">
        <v>25.775805629689437</v>
      </c>
      <c r="E13" s="62">
        <v>14.871689999999994</v>
      </c>
      <c r="F13" s="62">
        <v>60.607831758558135</v>
      </c>
      <c r="G13" s="62"/>
      <c r="H13" s="62">
        <v>0</v>
      </c>
      <c r="I13" s="63">
        <v>0.36514467486928143</v>
      </c>
      <c r="K13" s="57"/>
      <c r="L13" s="88"/>
    </row>
    <row r="14" spans="1:12" ht="15" thickBot="1" x14ac:dyDescent="0.35">
      <c r="B14" s="61" t="s">
        <v>42</v>
      </c>
      <c r="C14" s="62">
        <v>3.2000000000000003E-4</v>
      </c>
      <c r="D14" s="62">
        <v>22.044768993129491</v>
      </c>
      <c r="E14" s="62">
        <v>0</v>
      </c>
      <c r="F14" s="62">
        <v>26.216896364742212</v>
      </c>
      <c r="G14" s="62"/>
      <c r="H14" s="62">
        <v>0</v>
      </c>
      <c r="I14" s="63">
        <v>4.8261985357871698E-2</v>
      </c>
      <c r="K14" s="57"/>
      <c r="L14" s="88"/>
    </row>
    <row r="15" spans="1:12" ht="15" thickBot="1" x14ac:dyDescent="0.35">
      <c r="B15" s="61" t="s">
        <v>43</v>
      </c>
      <c r="C15" s="62">
        <v>591.7936795132083</v>
      </c>
      <c r="D15" s="62">
        <v>283.47890616865288</v>
      </c>
      <c r="E15" s="62">
        <v>165.53641579188042</v>
      </c>
      <c r="F15" s="62">
        <v>11.518148377523211</v>
      </c>
      <c r="G15" s="62"/>
      <c r="H15" s="62">
        <v>0</v>
      </c>
      <c r="I15" s="63">
        <v>1.0523271498512647</v>
      </c>
      <c r="K15" s="57"/>
      <c r="L15" s="88"/>
    </row>
    <row r="16" spans="1:12" ht="15" thickBot="1" x14ac:dyDescent="0.35">
      <c r="B16" s="61" t="s">
        <v>44</v>
      </c>
      <c r="C16" s="62">
        <v>15.214490500563187</v>
      </c>
      <c r="D16" s="62">
        <v>38.389909706013711</v>
      </c>
      <c r="E16" s="62">
        <v>215.188427415088</v>
      </c>
      <c r="F16" s="62">
        <v>0</v>
      </c>
      <c r="G16" s="62"/>
      <c r="H16" s="62">
        <v>0</v>
      </c>
      <c r="I16" s="63">
        <v>0.2687928276216649</v>
      </c>
      <c r="K16" s="57"/>
      <c r="L16" s="88"/>
    </row>
    <row r="17" spans="1:9" ht="15" thickBot="1" x14ac:dyDescent="0.35">
      <c r="B17" s="61" t="s">
        <v>45</v>
      </c>
      <c r="C17" s="62">
        <v>22.172595323482337</v>
      </c>
      <c r="D17" s="62">
        <v>18.561152266250687</v>
      </c>
      <c r="E17" s="62">
        <v>0</v>
      </c>
      <c r="F17" s="62">
        <v>0</v>
      </c>
      <c r="G17" s="62"/>
      <c r="H17" s="62">
        <v>0</v>
      </c>
      <c r="I17" s="63">
        <v>4.0733747589733027E-2</v>
      </c>
    </row>
    <row r="18" spans="1:9" ht="15" thickBot="1" x14ac:dyDescent="0.35">
      <c r="B18" s="61" t="s">
        <v>46</v>
      </c>
      <c r="C18" s="62">
        <v>68.473600756376854</v>
      </c>
      <c r="D18" s="62">
        <v>23.020278465988827</v>
      </c>
      <c r="E18" s="62">
        <v>60.041429999999991</v>
      </c>
      <c r="F18" s="62">
        <v>0</v>
      </c>
      <c r="G18" s="62"/>
      <c r="H18" s="62">
        <v>0</v>
      </c>
      <c r="I18" s="63">
        <v>0.15153530922236566</v>
      </c>
    </row>
    <row r="19" spans="1:9" x14ac:dyDescent="0.3">
      <c r="B19" s="89"/>
      <c r="C19" s="89"/>
      <c r="D19" s="63"/>
      <c r="E19" s="89"/>
      <c r="F19" s="89"/>
      <c r="G19" s="89"/>
      <c r="H19" s="89"/>
      <c r="I19" s="90">
        <v>6.5219833131037026</v>
      </c>
    </row>
    <row r="20" spans="1:9" ht="15" thickBot="1" x14ac:dyDescent="0.35"/>
    <row r="21" spans="1:9" ht="15" thickBot="1" x14ac:dyDescent="0.35">
      <c r="A21" t="s">
        <v>50</v>
      </c>
      <c r="B21" s="59" t="s">
        <v>31</v>
      </c>
      <c r="C21" s="59" t="s">
        <v>29</v>
      </c>
      <c r="D21" s="59" t="s">
        <v>48</v>
      </c>
      <c r="E21" s="60" t="s">
        <v>30</v>
      </c>
      <c r="F21" s="60" t="s">
        <v>4</v>
      </c>
      <c r="G21" s="60"/>
      <c r="H21" s="60" t="s">
        <v>49</v>
      </c>
      <c r="I21" s="60" t="s">
        <v>32</v>
      </c>
    </row>
    <row r="22" spans="1:9" ht="15" thickBot="1" x14ac:dyDescent="0.35">
      <c r="B22" s="61" t="s">
        <v>33</v>
      </c>
      <c r="C22" s="62">
        <v>4.8874261059482977</v>
      </c>
      <c r="D22" s="62">
        <v>5.5399999999999998E-2</v>
      </c>
      <c r="E22" s="62">
        <v>0</v>
      </c>
      <c r="F22" s="62">
        <v>1.8603922657310832</v>
      </c>
      <c r="G22" s="62"/>
      <c r="H22" s="62">
        <v>0</v>
      </c>
      <c r="I22" s="63">
        <v>6.8032183716793806E-3</v>
      </c>
    </row>
    <row r="23" spans="1:9" ht="15" thickBot="1" x14ac:dyDescent="0.35">
      <c r="B23" s="61" t="s">
        <v>34</v>
      </c>
      <c r="C23" s="62">
        <v>1.8314541620408982</v>
      </c>
      <c r="D23" s="62">
        <v>0.25552999999999998</v>
      </c>
      <c r="E23" s="62">
        <v>0</v>
      </c>
      <c r="F23" s="62">
        <v>91.967981378120754</v>
      </c>
      <c r="G23" s="62"/>
      <c r="H23" s="62">
        <v>0</v>
      </c>
      <c r="I23" s="63">
        <v>9.4054965540161642E-2</v>
      </c>
    </row>
    <row r="24" spans="1:9" ht="15" thickBot="1" x14ac:dyDescent="0.35">
      <c r="B24" s="61" t="s">
        <v>35</v>
      </c>
      <c r="C24" s="62">
        <v>0</v>
      </c>
      <c r="D24" s="62">
        <v>1442.56033</v>
      </c>
      <c r="E24" s="62">
        <v>149.77032999999949</v>
      </c>
      <c r="F24" s="62">
        <v>471.49972358481102</v>
      </c>
      <c r="G24" s="62"/>
      <c r="H24" s="62">
        <v>34.312150000000031</v>
      </c>
      <c r="I24" s="63">
        <v>2.0981425335848107</v>
      </c>
    </row>
    <row r="25" spans="1:9" ht="15" thickBot="1" x14ac:dyDescent="0.35">
      <c r="B25" s="61" t="s">
        <v>36</v>
      </c>
      <c r="C25" s="62">
        <v>0.82712999999999881</v>
      </c>
      <c r="D25" s="62">
        <v>245.00792940364678</v>
      </c>
      <c r="E25" s="62">
        <v>106.02954000000014</v>
      </c>
      <c r="F25" s="62">
        <v>471.55168986223629</v>
      </c>
      <c r="G25" s="62"/>
      <c r="H25" s="62">
        <v>0</v>
      </c>
      <c r="I25" s="63">
        <v>0.82341628926588328</v>
      </c>
    </row>
    <row r="26" spans="1:9" ht="15" thickBot="1" x14ac:dyDescent="0.35">
      <c r="B26" s="61" t="s">
        <v>37</v>
      </c>
      <c r="C26" s="62">
        <v>2.2801715735733983</v>
      </c>
      <c r="D26" s="62">
        <v>2.5669534503564018</v>
      </c>
      <c r="E26" s="62">
        <v>83.340159999999969</v>
      </c>
      <c r="F26" s="62">
        <v>83.371093823171236</v>
      </c>
      <c r="G26" s="62"/>
      <c r="H26" s="62">
        <v>0</v>
      </c>
      <c r="I26" s="63">
        <v>0.17155837884710101</v>
      </c>
    </row>
    <row r="27" spans="1:9" ht="15" thickBot="1" x14ac:dyDescent="0.35">
      <c r="B27" s="61" t="s">
        <v>38</v>
      </c>
      <c r="C27" s="62">
        <v>62.649416172986705</v>
      </c>
      <c r="D27" s="62">
        <v>1221.0680997285942</v>
      </c>
      <c r="E27" s="62">
        <v>0</v>
      </c>
      <c r="F27" s="62">
        <v>71.662326567300028</v>
      </c>
      <c r="G27" s="62"/>
      <c r="H27" s="62">
        <v>0</v>
      </c>
      <c r="I27" s="63">
        <v>1.355379842468881</v>
      </c>
    </row>
    <row r="28" spans="1:9" ht="15" thickBot="1" x14ac:dyDescent="0.35">
      <c r="B28" s="61" t="s">
        <v>39</v>
      </c>
      <c r="C28" s="62">
        <v>128.80992955710235</v>
      </c>
      <c r="D28" s="62">
        <v>232.10314313007234</v>
      </c>
      <c r="E28" s="62">
        <v>0</v>
      </c>
      <c r="F28" s="62">
        <v>113.36305284606044</v>
      </c>
      <c r="G28" s="62"/>
      <c r="H28" s="62">
        <v>0</v>
      </c>
      <c r="I28" s="63">
        <v>0.47427612553323512</v>
      </c>
    </row>
    <row r="29" spans="1:9" ht="15" thickBot="1" x14ac:dyDescent="0.35">
      <c r="B29" s="61" t="s">
        <v>40</v>
      </c>
      <c r="C29" s="62">
        <v>207.46545169631838</v>
      </c>
      <c r="D29" s="62">
        <v>93.41069387001194</v>
      </c>
      <c r="E29" s="62">
        <v>8.3267867476679154</v>
      </c>
      <c r="F29" s="62">
        <v>78.321329805061453</v>
      </c>
      <c r="G29" s="62"/>
      <c r="H29" s="62">
        <v>0</v>
      </c>
      <c r="I29" s="63">
        <v>0.38752426211905971</v>
      </c>
    </row>
    <row r="30" spans="1:9" ht="15" thickBot="1" x14ac:dyDescent="0.35">
      <c r="B30" s="61" t="s">
        <v>41</v>
      </c>
      <c r="C30" s="62">
        <v>247.70454643424372</v>
      </c>
      <c r="D30" s="62">
        <v>38.259296474033299</v>
      </c>
      <c r="E30" s="62">
        <v>23.888650000000009</v>
      </c>
      <c r="F30" s="62">
        <v>60.905660224546345</v>
      </c>
      <c r="G30" s="62"/>
      <c r="H30" s="62">
        <v>0</v>
      </c>
      <c r="I30" s="63">
        <v>0.37075815313282334</v>
      </c>
    </row>
    <row r="31" spans="1:9" ht="15" thickBot="1" x14ac:dyDescent="0.35">
      <c r="B31" s="61" t="s">
        <v>42</v>
      </c>
      <c r="C31" s="62">
        <v>0</v>
      </c>
      <c r="D31" s="62">
        <v>31.52389450753542</v>
      </c>
      <c r="E31" s="62">
        <v>0</v>
      </c>
      <c r="F31" s="62">
        <v>26.186414641347632</v>
      </c>
      <c r="G31" s="62"/>
      <c r="H31" s="62">
        <v>0</v>
      </c>
      <c r="I31" s="63">
        <v>5.7710309148883053E-2</v>
      </c>
    </row>
    <row r="32" spans="1:9" ht="15" thickBot="1" x14ac:dyDescent="0.35">
      <c r="B32" s="61" t="s">
        <v>43</v>
      </c>
      <c r="C32" s="62">
        <v>476.75139511644795</v>
      </c>
      <c r="D32" s="62">
        <v>369.81761142320028</v>
      </c>
      <c r="E32" s="62">
        <v>127.32768472898128</v>
      </c>
      <c r="F32" s="62">
        <v>9.9768626252555244</v>
      </c>
      <c r="G32" s="62"/>
      <c r="H32" s="62">
        <v>0</v>
      </c>
      <c r="I32" s="63">
        <v>0.98387355389388498</v>
      </c>
    </row>
    <row r="33" spans="1:9" ht="15" thickBot="1" x14ac:dyDescent="0.35">
      <c r="B33" s="61" t="s">
        <v>44</v>
      </c>
      <c r="C33" s="62">
        <v>15.108991528467621</v>
      </c>
      <c r="D33" s="62">
        <v>36.68539063791993</v>
      </c>
      <c r="E33" s="62">
        <v>163.48630192290577</v>
      </c>
      <c r="F33" s="62">
        <v>0</v>
      </c>
      <c r="G33" s="62"/>
      <c r="H33" s="62">
        <v>0</v>
      </c>
      <c r="I33" s="63">
        <v>0.21528068408929332</v>
      </c>
    </row>
    <row r="34" spans="1:9" ht="15" thickBot="1" x14ac:dyDescent="0.35">
      <c r="B34" s="61" t="s">
        <v>45</v>
      </c>
      <c r="C34" s="62">
        <v>28.055885610574464</v>
      </c>
      <c r="D34" s="62">
        <v>7.4855958852735949</v>
      </c>
      <c r="E34" s="62">
        <v>0</v>
      </c>
      <c r="F34" s="62">
        <v>0</v>
      </c>
      <c r="G34" s="62"/>
      <c r="H34" s="62">
        <v>0</v>
      </c>
      <c r="I34" s="63">
        <v>3.5541481495848064E-2</v>
      </c>
    </row>
    <row r="35" spans="1:9" ht="15" thickBot="1" x14ac:dyDescent="0.35">
      <c r="B35" s="61" t="s">
        <v>46</v>
      </c>
      <c r="C35" s="62">
        <v>78.563354549529549</v>
      </c>
      <c r="D35" s="62">
        <v>30.720867587870913</v>
      </c>
      <c r="E35" s="62">
        <v>67.386890000000022</v>
      </c>
      <c r="F35" s="62">
        <v>0</v>
      </c>
      <c r="G35" s="62"/>
      <c r="H35" s="62">
        <v>0</v>
      </c>
      <c r="I35" s="63">
        <v>0.17667111213740047</v>
      </c>
    </row>
    <row r="36" spans="1:9" x14ac:dyDescent="0.3">
      <c r="B36" s="89"/>
      <c r="C36" s="89"/>
      <c r="D36" s="63"/>
      <c r="E36" s="89"/>
      <c r="F36" s="89"/>
      <c r="G36" s="89"/>
      <c r="H36" s="89"/>
      <c r="I36" s="90">
        <v>7.2509909096289444</v>
      </c>
    </row>
    <row r="37" spans="1:9" ht="15" thickBot="1" x14ac:dyDescent="0.35"/>
    <row r="38" spans="1:9" ht="15" thickBot="1" x14ac:dyDescent="0.35">
      <c r="A38" t="s">
        <v>51</v>
      </c>
      <c r="B38" s="59" t="s">
        <v>31</v>
      </c>
      <c r="C38" s="59" t="s">
        <v>29</v>
      </c>
      <c r="D38" s="59" t="s">
        <v>48</v>
      </c>
      <c r="E38" s="60" t="s">
        <v>30</v>
      </c>
      <c r="F38" s="60" t="s">
        <v>4</v>
      </c>
      <c r="G38" s="60"/>
      <c r="H38" s="60" t="s">
        <v>49</v>
      </c>
      <c r="I38" s="60" t="s">
        <v>32</v>
      </c>
    </row>
    <row r="39" spans="1:9" ht="15" thickBot="1" x14ac:dyDescent="0.35">
      <c r="B39" s="61" t="s">
        <v>33</v>
      </c>
      <c r="C39" s="62">
        <v>3.4756672904808994</v>
      </c>
      <c r="D39" s="62">
        <v>9.8000000000000018E-2</v>
      </c>
      <c r="E39" s="62">
        <v>0</v>
      </c>
      <c r="F39" s="62">
        <v>1.7025322657310831</v>
      </c>
      <c r="G39" s="62"/>
      <c r="H39" s="62">
        <v>0</v>
      </c>
      <c r="I39" s="63">
        <v>5.2761995562119824E-3</v>
      </c>
    </row>
    <row r="40" spans="1:9" ht="15" thickBot="1" x14ac:dyDescent="0.35">
      <c r="B40" s="61" t="s">
        <v>34</v>
      </c>
      <c r="C40" s="62">
        <v>1.6477208627383997</v>
      </c>
      <c r="D40" s="62">
        <v>0.52538000000000007</v>
      </c>
      <c r="E40" s="62">
        <v>0</v>
      </c>
      <c r="F40" s="62">
        <v>81.621661218379074</v>
      </c>
      <c r="G40" s="62"/>
      <c r="H40" s="62">
        <v>0</v>
      </c>
      <c r="I40" s="63">
        <v>8.3794762081117469E-2</v>
      </c>
    </row>
    <row r="41" spans="1:9" ht="15" thickBot="1" x14ac:dyDescent="0.35">
      <c r="B41" s="61" t="s">
        <v>35</v>
      </c>
      <c r="C41" s="62">
        <v>0</v>
      </c>
      <c r="D41" s="62">
        <v>1417.8454400000001</v>
      </c>
      <c r="E41" s="62">
        <v>153.89918178097471</v>
      </c>
      <c r="F41" s="62">
        <v>441.53384158151897</v>
      </c>
      <c r="G41" s="105"/>
      <c r="H41" s="62">
        <v>32.328499999999998</v>
      </c>
      <c r="I41" s="63">
        <v>2.045606963362494</v>
      </c>
    </row>
    <row r="42" spans="1:9" ht="15" thickBot="1" x14ac:dyDescent="0.35">
      <c r="B42" s="61" t="s">
        <v>36</v>
      </c>
      <c r="C42" s="62">
        <v>0.74654999999999816</v>
      </c>
      <c r="D42" s="62">
        <v>296.13569242869892</v>
      </c>
      <c r="E42" s="62">
        <v>121.63101999999984</v>
      </c>
      <c r="F42" s="62">
        <v>410.51697270681228</v>
      </c>
      <c r="G42" s="62"/>
      <c r="H42" s="62">
        <v>0</v>
      </c>
      <c r="I42" s="63">
        <v>0.829030235135511</v>
      </c>
    </row>
    <row r="43" spans="1:9" ht="15" thickBot="1" x14ac:dyDescent="0.35">
      <c r="B43" s="61" t="s">
        <v>37</v>
      </c>
      <c r="C43" s="62">
        <v>2.1820261805772017</v>
      </c>
      <c r="D43" s="62">
        <v>2.2955577682128996</v>
      </c>
      <c r="E43" s="62">
        <v>100.60993999999984</v>
      </c>
      <c r="F43" s="62">
        <v>65.176752827343805</v>
      </c>
      <c r="G43" s="62"/>
      <c r="H43" s="62">
        <v>0</v>
      </c>
      <c r="I43" s="63">
        <v>0.17026427677613373</v>
      </c>
    </row>
    <row r="44" spans="1:9" ht="15" thickBot="1" x14ac:dyDescent="0.35">
      <c r="B44" s="61" t="s">
        <v>38</v>
      </c>
      <c r="C44" s="62">
        <v>34.993820741364637</v>
      </c>
      <c r="D44" s="62">
        <v>1226.7093119083922</v>
      </c>
      <c r="E44" s="62">
        <v>0</v>
      </c>
      <c r="F44" s="62">
        <v>63.811664572720936</v>
      </c>
      <c r="G44" s="62"/>
      <c r="H44" s="62">
        <v>0</v>
      </c>
      <c r="I44" s="63">
        <v>1.3255147972224779</v>
      </c>
    </row>
    <row r="45" spans="1:9" ht="15" thickBot="1" x14ac:dyDescent="0.35">
      <c r="B45" s="61" t="s">
        <v>39</v>
      </c>
      <c r="C45" s="62">
        <v>69.75655896290472</v>
      </c>
      <c r="D45" s="62">
        <v>253.83975024159778</v>
      </c>
      <c r="E45" s="62">
        <v>0</v>
      </c>
      <c r="F45" s="62">
        <v>73.967948855953907</v>
      </c>
      <c r="G45" s="62"/>
      <c r="H45" s="62">
        <v>0</v>
      </c>
      <c r="I45" s="63">
        <v>0.39756425806045642</v>
      </c>
    </row>
    <row r="46" spans="1:9" ht="15" thickBot="1" x14ac:dyDescent="0.35">
      <c r="B46" s="61" t="s">
        <v>40</v>
      </c>
      <c r="C46" s="62">
        <v>107.08245043159039</v>
      </c>
      <c r="D46" s="62">
        <v>88.970349999999925</v>
      </c>
      <c r="E46" s="62">
        <v>8.8472546463661175</v>
      </c>
      <c r="F46" s="62">
        <v>47.253441709477613</v>
      </c>
      <c r="G46" s="62"/>
      <c r="H46" s="62">
        <v>0</v>
      </c>
      <c r="I46" s="63">
        <v>0.25215349678743404</v>
      </c>
    </row>
    <row r="47" spans="1:9" ht="15" thickBot="1" x14ac:dyDescent="0.35">
      <c r="B47" s="61" t="s">
        <v>41</v>
      </c>
      <c r="C47" s="62">
        <v>279.76315600004506</v>
      </c>
      <c r="D47" s="62">
        <v>38.231985856819243</v>
      </c>
      <c r="E47" s="62">
        <v>27.391749999999984</v>
      </c>
      <c r="F47" s="62">
        <v>36.686130947949209</v>
      </c>
      <c r="G47" s="62"/>
      <c r="H47" s="62">
        <v>0</v>
      </c>
      <c r="I47" s="63">
        <v>0.38207302280481348</v>
      </c>
    </row>
    <row r="48" spans="1:9" ht="15" thickBot="1" x14ac:dyDescent="0.35">
      <c r="B48" s="61" t="s">
        <v>42</v>
      </c>
      <c r="C48" s="62">
        <v>0</v>
      </c>
      <c r="D48" s="62">
        <v>33.803264192917354</v>
      </c>
      <c r="E48" s="62">
        <v>0</v>
      </c>
      <c r="F48" s="62">
        <v>15.319573648500006</v>
      </c>
      <c r="G48" s="62"/>
      <c r="H48" s="62">
        <v>0</v>
      </c>
      <c r="I48" s="63">
        <v>4.9122837841417355E-2</v>
      </c>
    </row>
    <row r="49" spans="1:9" ht="15" thickBot="1" x14ac:dyDescent="0.35">
      <c r="B49" s="61" t="s">
        <v>43</v>
      </c>
      <c r="C49" s="62">
        <v>293.51582946961082</v>
      </c>
      <c r="D49" s="62">
        <v>370.1258363951988</v>
      </c>
      <c r="E49" s="62">
        <v>89.198983734693883</v>
      </c>
      <c r="F49" s="62">
        <v>8.0528647059110927</v>
      </c>
      <c r="G49" s="62"/>
      <c r="H49" s="62">
        <v>0</v>
      </c>
      <c r="I49" s="63">
        <v>0.76089351430541463</v>
      </c>
    </row>
    <row r="50" spans="1:9" ht="15" thickBot="1" x14ac:dyDescent="0.35">
      <c r="B50" s="61" t="s">
        <v>44</v>
      </c>
      <c r="C50" s="62">
        <v>8.4925033304648814</v>
      </c>
      <c r="D50" s="62">
        <v>40.934782057581039</v>
      </c>
      <c r="E50" s="62">
        <v>110.41061342704887</v>
      </c>
      <c r="F50" s="62">
        <v>0</v>
      </c>
      <c r="G50" s="62"/>
      <c r="H50" s="62">
        <v>0</v>
      </c>
      <c r="I50" s="63">
        <v>0.15983789881509478</v>
      </c>
    </row>
    <row r="51" spans="1:9" ht="15" thickBot="1" x14ac:dyDescent="0.35">
      <c r="B51" s="61" t="s">
        <v>45</v>
      </c>
      <c r="C51" s="62">
        <v>30.293664206833601</v>
      </c>
      <c r="D51" s="62">
        <v>4.2643509942394981</v>
      </c>
      <c r="E51" s="62">
        <v>0</v>
      </c>
      <c r="F51" s="62">
        <v>0</v>
      </c>
      <c r="G51" s="62"/>
      <c r="H51" s="62">
        <v>0</v>
      </c>
      <c r="I51" s="63">
        <v>3.45580152010731E-2</v>
      </c>
    </row>
    <row r="52" spans="1:9" ht="15" thickBot="1" x14ac:dyDescent="0.35">
      <c r="B52" s="61" t="s">
        <v>46</v>
      </c>
      <c r="C52" s="62">
        <v>91.573246581115001</v>
      </c>
      <c r="D52" s="62">
        <v>11.446641149470089</v>
      </c>
      <c r="E52" s="62">
        <v>51.531230000000022</v>
      </c>
      <c r="F52" s="62">
        <v>0</v>
      </c>
      <c r="G52" s="62"/>
      <c r="H52" s="62">
        <v>0</v>
      </c>
      <c r="I52" s="63">
        <v>0.15455111773058511</v>
      </c>
    </row>
    <row r="53" spans="1:9" x14ac:dyDescent="0.3">
      <c r="B53" s="89"/>
      <c r="C53" s="89"/>
      <c r="D53" s="63"/>
      <c r="E53" s="89"/>
      <c r="F53" s="89"/>
      <c r="G53" s="89"/>
      <c r="H53" s="89"/>
      <c r="I53" s="90">
        <v>6.6502413956802338</v>
      </c>
    </row>
    <row r="54" spans="1:9" ht="15" thickBot="1" x14ac:dyDescent="0.35"/>
    <row r="55" spans="1:9" ht="15" thickBot="1" x14ac:dyDescent="0.35">
      <c r="A55" t="s">
        <v>52</v>
      </c>
      <c r="B55" s="59" t="s">
        <v>31</v>
      </c>
      <c r="C55" s="59" t="s">
        <v>29</v>
      </c>
      <c r="D55" s="59" t="s">
        <v>48</v>
      </c>
      <c r="E55" s="60" t="s">
        <v>30</v>
      </c>
      <c r="F55" s="60" t="s">
        <v>4</v>
      </c>
      <c r="G55" s="60"/>
      <c r="H55" s="60" t="s">
        <v>49</v>
      </c>
      <c r="I55" s="60" t="s">
        <v>32</v>
      </c>
    </row>
    <row r="56" spans="1:9" ht="15" thickBot="1" x14ac:dyDescent="0.35">
      <c r="B56" s="61" t="s">
        <v>33</v>
      </c>
      <c r="C56" s="62">
        <v>3.5970812736259985</v>
      </c>
      <c r="D56" s="62">
        <v>1.1599999999999999E-2</v>
      </c>
      <c r="E56" s="62">
        <v>0</v>
      </c>
      <c r="F56" s="62">
        <v>1.5721922657310832</v>
      </c>
      <c r="G56" s="62"/>
      <c r="H56" s="62">
        <v>0</v>
      </c>
      <c r="I56" s="63">
        <v>5.1808735393570815E-3</v>
      </c>
    </row>
    <row r="57" spans="1:9" ht="15" thickBot="1" x14ac:dyDescent="0.35">
      <c r="B57" s="61" t="s">
        <v>34</v>
      </c>
      <c r="C57" s="62">
        <v>1.6849109355166971</v>
      </c>
      <c r="D57" s="62">
        <v>2.5810000000000003E-2</v>
      </c>
      <c r="E57" s="62">
        <v>0</v>
      </c>
      <c r="F57" s="62">
        <v>73.083226842432808</v>
      </c>
      <c r="G57" s="62"/>
      <c r="H57" s="62">
        <v>0</v>
      </c>
      <c r="I57" s="63">
        <v>7.479394777794951E-2</v>
      </c>
    </row>
    <row r="58" spans="1:9" ht="15" thickBot="1" x14ac:dyDescent="0.35">
      <c r="B58" s="61" t="s">
        <v>35</v>
      </c>
      <c r="C58" s="62">
        <v>0</v>
      </c>
      <c r="D58" s="62">
        <v>1426.1035160000101</v>
      </c>
      <c r="E58" s="62">
        <v>193.45549338880065</v>
      </c>
      <c r="F58" s="62">
        <v>419.65396861960801</v>
      </c>
      <c r="G58" s="105"/>
      <c r="H58" s="62">
        <v>34.096610000000013</v>
      </c>
      <c r="I58" s="63">
        <v>2.0733095880084189</v>
      </c>
    </row>
    <row r="59" spans="1:9" ht="15" thickBot="1" x14ac:dyDescent="0.35">
      <c r="B59" s="61" t="s">
        <v>36</v>
      </c>
      <c r="C59" s="62">
        <v>0.53427999999999887</v>
      </c>
      <c r="D59" s="62">
        <v>356.06454193286919</v>
      </c>
      <c r="E59" s="62">
        <v>158.37360609406974</v>
      </c>
      <c r="F59" s="62">
        <v>399.60836657316628</v>
      </c>
      <c r="G59" s="62"/>
      <c r="H59" s="62">
        <v>0</v>
      </c>
      <c r="I59" s="63">
        <v>0.91458079460010522</v>
      </c>
    </row>
    <row r="60" spans="1:9" ht="15" thickBot="1" x14ac:dyDescent="0.35">
      <c r="B60" s="61" t="s">
        <v>37</v>
      </c>
      <c r="C60" s="62">
        <v>2.0157305961351999</v>
      </c>
      <c r="D60" s="62">
        <v>0.19252678411590005</v>
      </c>
      <c r="E60" s="62">
        <v>108.58406999999951</v>
      </c>
      <c r="F60" s="62">
        <v>54.477663886058089</v>
      </c>
      <c r="G60" s="62"/>
      <c r="H60" s="62">
        <v>0</v>
      </c>
      <c r="I60" s="63">
        <v>0.1652699912663087</v>
      </c>
    </row>
    <row r="61" spans="1:9" ht="15" thickBot="1" x14ac:dyDescent="0.35">
      <c r="B61" s="61" t="s">
        <v>38</v>
      </c>
      <c r="C61" s="62">
        <v>24.652057243616301</v>
      </c>
      <c r="D61" s="62">
        <v>1303.1554589795917</v>
      </c>
      <c r="E61" s="62">
        <v>0</v>
      </c>
      <c r="F61" s="62">
        <v>49.377470824411787</v>
      </c>
      <c r="G61" s="62"/>
      <c r="H61" s="62">
        <v>0</v>
      </c>
      <c r="I61" s="63">
        <v>1.3771849870476198</v>
      </c>
    </row>
    <row r="62" spans="1:9" ht="15" thickBot="1" x14ac:dyDescent="0.35">
      <c r="B62" s="61" t="s">
        <v>39</v>
      </c>
      <c r="C62" s="62">
        <v>54.369271167095114</v>
      </c>
      <c r="D62" s="62">
        <v>238.04612385020354</v>
      </c>
      <c r="E62" s="62">
        <v>0</v>
      </c>
      <c r="F62" s="62">
        <v>58.132786677388737</v>
      </c>
      <c r="G62" s="62"/>
      <c r="H62" s="62">
        <v>0</v>
      </c>
      <c r="I62" s="63">
        <v>0.35054818169468738</v>
      </c>
    </row>
    <row r="63" spans="1:9" ht="15" thickBot="1" x14ac:dyDescent="0.35">
      <c r="B63" s="61" t="s">
        <v>40</v>
      </c>
      <c r="C63" s="62">
        <v>114.77357524540783</v>
      </c>
      <c r="D63" s="62">
        <v>103.92665000000004</v>
      </c>
      <c r="E63" s="62">
        <v>11.403920239374337</v>
      </c>
      <c r="F63" s="62">
        <v>37.134646396650226</v>
      </c>
      <c r="G63" s="62"/>
      <c r="H63" s="62">
        <v>0</v>
      </c>
      <c r="I63" s="63">
        <v>0.26723879188143246</v>
      </c>
    </row>
    <row r="64" spans="1:9" ht="15" thickBot="1" x14ac:dyDescent="0.35">
      <c r="B64" s="61" t="s">
        <v>41</v>
      </c>
      <c r="C64" s="62">
        <v>420.33703255929561</v>
      </c>
      <c r="D64" s="62">
        <v>41.514150803065796</v>
      </c>
      <c r="E64" s="62">
        <v>0</v>
      </c>
      <c r="F64" s="62">
        <v>23.663480008828675</v>
      </c>
      <c r="G64" s="62"/>
      <c r="H64" s="62">
        <v>0</v>
      </c>
      <c r="I64" s="63">
        <v>0.48551466337119009</v>
      </c>
    </row>
    <row r="65" spans="1:9" ht="15" thickBot="1" x14ac:dyDescent="0.35">
      <c r="B65" s="61" t="s">
        <v>42</v>
      </c>
      <c r="C65" s="62">
        <v>4.2712299999999948</v>
      </c>
      <c r="D65" s="62">
        <v>34.705892526861177</v>
      </c>
      <c r="E65" s="62">
        <v>0</v>
      </c>
      <c r="F65" s="62">
        <v>10.506251618386139</v>
      </c>
      <c r="G65" s="62"/>
      <c r="H65" s="62">
        <v>0</v>
      </c>
      <c r="I65" s="63">
        <v>4.9483374145247311E-2</v>
      </c>
    </row>
    <row r="66" spans="1:9" ht="15" thickBot="1" x14ac:dyDescent="0.35">
      <c r="B66" s="61" t="s">
        <v>43</v>
      </c>
      <c r="C66" s="62">
        <v>291.51984322395316</v>
      </c>
      <c r="D66" s="62">
        <v>377.87507601651367</v>
      </c>
      <c r="E66" s="62">
        <v>118.50160638158236</v>
      </c>
      <c r="F66" s="62">
        <v>7.0475903447519901</v>
      </c>
      <c r="G66" s="62"/>
      <c r="H66" s="62">
        <v>0</v>
      </c>
      <c r="I66" s="63">
        <v>0.79494411596680115</v>
      </c>
    </row>
    <row r="67" spans="1:9" ht="15" thickBot="1" x14ac:dyDescent="0.35">
      <c r="B67" s="61" t="s">
        <v>44</v>
      </c>
      <c r="C67" s="62">
        <v>11.310466832830841</v>
      </c>
      <c r="D67" s="62">
        <v>45.287348230907597</v>
      </c>
      <c r="E67" s="62">
        <v>188.81935808597288</v>
      </c>
      <c r="F67" s="62">
        <v>0</v>
      </c>
      <c r="G67" s="62"/>
      <c r="H67" s="62">
        <v>0</v>
      </c>
      <c r="I67" s="63">
        <v>0.24541717314971132</v>
      </c>
    </row>
    <row r="68" spans="1:9" ht="15" thickBot="1" x14ac:dyDescent="0.35">
      <c r="B68" s="61" t="s">
        <v>45</v>
      </c>
      <c r="C68" s="62">
        <v>46.643218979590245</v>
      </c>
      <c r="D68" s="62">
        <v>4.4409175274005959</v>
      </c>
      <c r="E68" s="62">
        <v>0</v>
      </c>
      <c r="F68" s="62">
        <v>0</v>
      </c>
      <c r="G68" s="62"/>
      <c r="H68" s="62">
        <v>0</v>
      </c>
      <c r="I68" s="63">
        <v>5.108413650699084E-2</v>
      </c>
    </row>
    <row r="69" spans="1:9" ht="15" thickBot="1" x14ac:dyDescent="0.35">
      <c r="B69" s="61" t="s">
        <v>46</v>
      </c>
      <c r="C69" s="62">
        <v>101.04393053803038</v>
      </c>
      <c r="D69" s="62">
        <v>4.6154540576251009</v>
      </c>
      <c r="E69" s="62">
        <v>80.300410000000085</v>
      </c>
      <c r="F69" s="62">
        <v>0</v>
      </c>
      <c r="G69" s="62"/>
      <c r="H69" s="62">
        <v>0</v>
      </c>
      <c r="I69" s="63">
        <v>0.18595979459565559</v>
      </c>
    </row>
    <row r="70" spans="1:9" x14ac:dyDescent="0.3">
      <c r="B70" s="89"/>
      <c r="C70" s="89"/>
      <c r="D70" s="63"/>
      <c r="E70" s="89"/>
      <c r="F70" s="89"/>
      <c r="G70" s="89"/>
      <c r="H70" s="89"/>
      <c r="I70" s="90">
        <v>7.040510413551476</v>
      </c>
    </row>
    <row r="71" spans="1:9" ht="15" thickBot="1" x14ac:dyDescent="0.35"/>
    <row r="72" spans="1:9" ht="15" thickBot="1" x14ac:dyDescent="0.35">
      <c r="A72" t="s">
        <v>53</v>
      </c>
      <c r="B72" s="59" t="s">
        <v>31</v>
      </c>
      <c r="C72" s="59" t="s">
        <v>29</v>
      </c>
      <c r="D72" s="59" t="s">
        <v>48</v>
      </c>
      <c r="E72" s="60" t="s">
        <v>30</v>
      </c>
      <c r="F72" s="60" t="s">
        <v>4</v>
      </c>
      <c r="G72" s="60"/>
      <c r="H72" s="60" t="s">
        <v>49</v>
      </c>
      <c r="I72" s="60" t="s">
        <v>32</v>
      </c>
    </row>
    <row r="73" spans="1:9" ht="15" thickBot="1" x14ac:dyDescent="0.35">
      <c r="B73" s="61" t="s">
        <v>33</v>
      </c>
      <c r="C73" s="62">
        <v>3.6337332019096991</v>
      </c>
      <c r="D73" s="62">
        <v>4.4899999999999995E-2</v>
      </c>
      <c r="E73" s="62">
        <v>0</v>
      </c>
      <c r="F73" s="62">
        <v>1.533292265731083</v>
      </c>
      <c r="G73" s="62"/>
      <c r="H73" s="62">
        <v>0</v>
      </c>
      <c r="I73" s="63">
        <v>5.2119254676407821E-3</v>
      </c>
    </row>
    <row r="74" spans="1:9" ht="15" thickBot="1" x14ac:dyDescent="0.35">
      <c r="B74" s="61" t="s">
        <v>34</v>
      </c>
      <c r="C74" s="62">
        <v>1.6029832581799022</v>
      </c>
      <c r="D74" s="62">
        <v>0.11215</v>
      </c>
      <c r="E74" s="62">
        <v>0</v>
      </c>
      <c r="F74" s="62">
        <v>70.651650809036454</v>
      </c>
      <c r="G74" s="62"/>
      <c r="H74" s="62">
        <v>0</v>
      </c>
      <c r="I74" s="63">
        <v>7.2366784067216361E-2</v>
      </c>
    </row>
    <row r="75" spans="1:9" ht="15" thickBot="1" x14ac:dyDescent="0.35">
      <c r="B75" s="61" t="s">
        <v>35</v>
      </c>
      <c r="C75" s="62">
        <v>0</v>
      </c>
      <c r="D75" s="62">
        <v>1415.2097799999901</v>
      </c>
      <c r="E75" s="62">
        <v>188.23224000000016</v>
      </c>
      <c r="F75" s="62">
        <v>416.42224390629099</v>
      </c>
      <c r="G75" s="105"/>
      <c r="H75" s="62">
        <v>38.183129999999949</v>
      </c>
      <c r="I75" s="63">
        <v>2.0580473939062811</v>
      </c>
    </row>
    <row r="76" spans="1:9" ht="15" thickBot="1" x14ac:dyDescent="0.35">
      <c r="B76" s="61" t="s">
        <v>36</v>
      </c>
      <c r="C76" s="62">
        <v>0.49188900000000291</v>
      </c>
      <c r="D76" s="62">
        <v>324.38614581329995</v>
      </c>
      <c r="E76" s="62">
        <v>259.14584761562901</v>
      </c>
      <c r="F76" s="62">
        <v>333.15615363353828</v>
      </c>
      <c r="G76" s="62"/>
      <c r="H76" s="62">
        <v>0</v>
      </c>
      <c r="I76" s="63">
        <v>0.91718003606246723</v>
      </c>
    </row>
    <row r="77" spans="1:9" ht="15" thickBot="1" x14ac:dyDescent="0.35">
      <c r="B77" s="61" t="s">
        <v>37</v>
      </c>
      <c r="C77" s="62">
        <v>1.9227528664747024</v>
      </c>
      <c r="D77" s="62">
        <v>0.58805999999999992</v>
      </c>
      <c r="E77" s="62">
        <v>132.30922999999962</v>
      </c>
      <c r="F77" s="62">
        <v>46.502954507103354</v>
      </c>
      <c r="G77" s="62"/>
      <c r="H77" s="62">
        <v>0</v>
      </c>
      <c r="I77" s="63">
        <v>0.18132299737357765</v>
      </c>
    </row>
    <row r="78" spans="1:9" ht="15" thickBot="1" x14ac:dyDescent="0.35">
      <c r="B78" s="61" t="s">
        <v>38</v>
      </c>
      <c r="C78" s="62">
        <v>16.96445702467652</v>
      </c>
      <c r="D78" s="62">
        <v>1060.6440862214431</v>
      </c>
      <c r="E78" s="62">
        <v>0</v>
      </c>
      <c r="F78" s="62">
        <v>38.063507077780145</v>
      </c>
      <c r="G78" s="62"/>
      <c r="H78" s="62">
        <v>0</v>
      </c>
      <c r="I78" s="63">
        <v>1.1156720503238997</v>
      </c>
    </row>
    <row r="79" spans="1:9" ht="15" thickBot="1" x14ac:dyDescent="0.35">
      <c r="B79" s="61" t="s">
        <v>39</v>
      </c>
      <c r="C79" s="62">
        <v>37.917942230695168</v>
      </c>
      <c r="D79" s="62">
        <v>136.4494455567245</v>
      </c>
      <c r="E79" s="62">
        <v>0</v>
      </c>
      <c r="F79" s="62">
        <v>41.208315642160194</v>
      </c>
      <c r="G79" s="62"/>
      <c r="H79" s="62">
        <v>0</v>
      </c>
      <c r="I79" s="63">
        <v>0.21557570342957985</v>
      </c>
    </row>
    <row r="80" spans="1:9" ht="15" thickBot="1" x14ac:dyDescent="0.35">
      <c r="B80" s="61" t="s">
        <v>40</v>
      </c>
      <c r="C80" s="62">
        <v>154.25475085206978</v>
      </c>
      <c r="D80" s="62">
        <v>83.0087112898171</v>
      </c>
      <c r="E80" s="62">
        <v>13.77633127426852</v>
      </c>
      <c r="F80" s="62">
        <v>25.578573246040296</v>
      </c>
      <c r="G80" s="62"/>
      <c r="H80" s="62">
        <v>0</v>
      </c>
      <c r="I80" s="63">
        <v>0.27661836666219569</v>
      </c>
    </row>
    <row r="81" spans="1:9" ht="15" thickBot="1" x14ac:dyDescent="0.35">
      <c r="B81" s="61" t="s">
        <v>41</v>
      </c>
      <c r="C81" s="62">
        <v>489.47052228724641</v>
      </c>
      <c r="D81" s="62">
        <v>33.108955084277085</v>
      </c>
      <c r="E81" s="62">
        <v>0</v>
      </c>
      <c r="F81" s="62">
        <v>16.677739543795465</v>
      </c>
      <c r="G81" s="62"/>
      <c r="H81" s="62">
        <v>0</v>
      </c>
      <c r="I81" s="63">
        <v>0.53925721691531892</v>
      </c>
    </row>
    <row r="82" spans="1:9" ht="15" thickBot="1" x14ac:dyDescent="0.35">
      <c r="B82" s="61" t="s">
        <v>42</v>
      </c>
      <c r="C82" s="62">
        <v>10.019437999999989</v>
      </c>
      <c r="D82" s="62">
        <v>16.8831147689069</v>
      </c>
      <c r="E82" s="62">
        <v>0</v>
      </c>
      <c r="F82" s="62">
        <v>7.2706496465615027</v>
      </c>
      <c r="G82" s="62"/>
      <c r="H82" s="62">
        <v>0</v>
      </c>
      <c r="I82" s="63">
        <v>3.4173202415468389E-2</v>
      </c>
    </row>
    <row r="83" spans="1:9" ht="15" thickBot="1" x14ac:dyDescent="0.35">
      <c r="B83" s="61" t="s">
        <v>43</v>
      </c>
      <c r="C83" s="62">
        <v>685.30762501306765</v>
      </c>
      <c r="D83" s="62">
        <v>270.07538975358415</v>
      </c>
      <c r="E83" s="62">
        <v>115.79194139447641</v>
      </c>
      <c r="F83" s="62">
        <v>4.2416857260666996</v>
      </c>
      <c r="G83" s="62"/>
      <c r="H83" s="62">
        <v>0</v>
      </c>
      <c r="I83" s="63">
        <v>1.0754166418871949</v>
      </c>
    </row>
    <row r="84" spans="1:9" ht="15" thickBot="1" x14ac:dyDescent="0.35">
      <c r="B84" s="61" t="s">
        <v>44</v>
      </c>
      <c r="C84" s="62">
        <v>27.782003179071079</v>
      </c>
      <c r="D84" s="62">
        <v>43.944542609155718</v>
      </c>
      <c r="E84" s="62">
        <v>159.39205064258269</v>
      </c>
      <c r="F84" s="62">
        <v>0</v>
      </c>
      <c r="G84" s="62"/>
      <c r="H84" s="62">
        <v>0</v>
      </c>
      <c r="I84" s="63">
        <v>0.23111859643080948</v>
      </c>
    </row>
    <row r="85" spans="1:9" ht="15" thickBot="1" x14ac:dyDescent="0.35">
      <c r="B85" s="61" t="s">
        <v>45</v>
      </c>
      <c r="C85" s="62">
        <v>77.504705848755194</v>
      </c>
      <c r="D85" s="62">
        <v>1.4585676151634999</v>
      </c>
      <c r="E85" s="62">
        <v>0</v>
      </c>
      <c r="F85" s="62">
        <v>0</v>
      </c>
      <c r="G85" s="62"/>
      <c r="H85" s="62">
        <v>0</v>
      </c>
      <c r="I85" s="63">
        <v>7.8963273463918696E-2</v>
      </c>
    </row>
    <row r="86" spans="1:9" ht="15" thickBot="1" x14ac:dyDescent="0.35">
      <c r="B86" s="61" t="s">
        <v>46</v>
      </c>
      <c r="C86" s="62">
        <v>137.09458756861031</v>
      </c>
      <c r="D86" s="62">
        <v>4.3603202945167014</v>
      </c>
      <c r="E86" s="62">
        <v>96.986279999999951</v>
      </c>
      <c r="F86" s="62">
        <v>0</v>
      </c>
      <c r="G86" s="62"/>
      <c r="H86" s="62">
        <v>0</v>
      </c>
      <c r="I86" s="63">
        <v>0.23844118786312696</v>
      </c>
    </row>
    <row r="87" spans="1:9" x14ac:dyDescent="0.3">
      <c r="B87" s="89"/>
      <c r="C87" s="89"/>
      <c r="D87" s="63"/>
      <c r="E87" s="89"/>
      <c r="F87" s="89"/>
      <c r="G87" s="89"/>
      <c r="H87" s="89"/>
      <c r="I87" s="90">
        <v>7.0393653762686945</v>
      </c>
    </row>
    <row r="88" spans="1:9" ht="15" thickBot="1" x14ac:dyDescent="0.35"/>
    <row r="89" spans="1:9" ht="15" thickBot="1" x14ac:dyDescent="0.35">
      <c r="A89" t="s">
        <v>54</v>
      </c>
      <c r="B89" s="59" t="s">
        <v>31</v>
      </c>
      <c r="C89" s="59" t="s">
        <v>29</v>
      </c>
      <c r="D89" s="59" t="s">
        <v>48</v>
      </c>
      <c r="E89" s="60" t="s">
        <v>30</v>
      </c>
      <c r="F89" s="60" t="s">
        <v>4</v>
      </c>
      <c r="G89" s="60"/>
      <c r="H89" s="60" t="s">
        <v>49</v>
      </c>
      <c r="I89" s="60" t="s">
        <v>32</v>
      </c>
    </row>
    <row r="90" spans="1:9" ht="15" thickBot="1" x14ac:dyDescent="0.35">
      <c r="B90" s="61" t="s">
        <v>33</v>
      </c>
      <c r="C90" s="91">
        <v>3.8523215734805873</v>
      </c>
      <c r="D90" s="91">
        <v>0</v>
      </c>
      <c r="E90" s="91">
        <v>0</v>
      </c>
      <c r="F90" s="91">
        <v>1.6572194029671832</v>
      </c>
      <c r="G90" s="91"/>
      <c r="H90" s="91">
        <v>0</v>
      </c>
      <c r="I90" s="63">
        <v>5.5095409764477701E-3</v>
      </c>
    </row>
    <row r="91" spans="1:9" ht="15" thickBot="1" x14ac:dyDescent="0.35">
      <c r="B91" s="61" t="s">
        <v>34</v>
      </c>
      <c r="C91" s="91">
        <v>1.7103333026180976</v>
      </c>
      <c r="D91" s="91">
        <v>3.4300000000000003E-3</v>
      </c>
      <c r="E91" s="91">
        <v>0</v>
      </c>
      <c r="F91" s="91">
        <v>76.698368953296495</v>
      </c>
      <c r="G91" s="91"/>
      <c r="H91" s="91">
        <v>0</v>
      </c>
      <c r="I91" s="63">
        <v>7.8412132255914591E-2</v>
      </c>
    </row>
    <row r="92" spans="1:9" ht="15" thickBot="1" x14ac:dyDescent="0.35">
      <c r="B92" s="61" t="s">
        <v>35</v>
      </c>
      <c r="C92" s="91">
        <v>0</v>
      </c>
      <c r="D92" s="91">
        <v>1169.3849300000002</v>
      </c>
      <c r="E92" s="91">
        <v>185.34800999999996</v>
      </c>
      <c r="F92" s="91">
        <v>442.38979271365298</v>
      </c>
      <c r="G92" s="105"/>
      <c r="H92" s="91">
        <v>45.004080000000016</v>
      </c>
      <c r="I92" s="63">
        <v>1.842126812713653</v>
      </c>
    </row>
    <row r="93" spans="1:9" ht="15" thickBot="1" x14ac:dyDescent="0.35">
      <c r="B93" s="61" t="s">
        <v>36</v>
      </c>
      <c r="C93" s="91">
        <v>0.39622200000000057</v>
      </c>
      <c r="D93" s="91">
        <v>264.5575279516998</v>
      </c>
      <c r="E93" s="91">
        <v>175.04620999999975</v>
      </c>
      <c r="F93" s="91">
        <v>363.31034944975829</v>
      </c>
      <c r="G93" s="91"/>
      <c r="H93" s="91">
        <v>0</v>
      </c>
      <c r="I93" s="63">
        <v>0.80331030940145787</v>
      </c>
    </row>
    <row r="94" spans="1:9" ht="15" thickBot="1" x14ac:dyDescent="0.35">
      <c r="B94" s="61" t="s">
        <v>37</v>
      </c>
      <c r="C94" s="91">
        <v>1.9124045378872994</v>
      </c>
      <c r="D94" s="91">
        <v>0.61873029493710019</v>
      </c>
      <c r="E94" s="91">
        <v>109.64351946704208</v>
      </c>
      <c r="F94" s="91">
        <v>51.46631342506474</v>
      </c>
      <c r="G94" s="91"/>
      <c r="H94" s="91">
        <v>0</v>
      </c>
      <c r="I94" s="63">
        <v>0.16364096772493122</v>
      </c>
    </row>
    <row r="95" spans="1:9" ht="15" thickBot="1" x14ac:dyDescent="0.35">
      <c r="B95" s="61" t="s">
        <v>38</v>
      </c>
      <c r="C95" s="91">
        <v>21.469400408269184</v>
      </c>
      <c r="D95" s="91">
        <v>750.54487940292017</v>
      </c>
      <c r="E95" s="91">
        <v>0</v>
      </c>
      <c r="F95" s="91">
        <v>31.942347708476344</v>
      </c>
      <c r="G95" s="91"/>
      <c r="H95" s="91">
        <v>0</v>
      </c>
      <c r="I95" s="63">
        <v>0.80395662751966568</v>
      </c>
    </row>
    <row r="96" spans="1:9" ht="15" thickBot="1" x14ac:dyDescent="0.35">
      <c r="B96" s="61" t="s">
        <v>39</v>
      </c>
      <c r="C96" s="91">
        <v>54.41992232329337</v>
      </c>
      <c r="D96" s="91">
        <v>209.47151553035178</v>
      </c>
      <c r="E96" s="91">
        <v>0</v>
      </c>
      <c r="F96" s="91">
        <v>47.033011555729601</v>
      </c>
      <c r="G96" s="91"/>
      <c r="H96" s="91">
        <v>0</v>
      </c>
      <c r="I96" s="63">
        <v>0.31092444940937475</v>
      </c>
    </row>
    <row r="97" spans="1:9" ht="15" thickBot="1" x14ac:dyDescent="0.35">
      <c r="B97" s="61" t="s">
        <v>40</v>
      </c>
      <c r="C97" s="91">
        <v>191.09487913272352</v>
      </c>
      <c r="D97" s="91">
        <v>23.290039870876072</v>
      </c>
      <c r="E97" s="91">
        <v>10.836364632373886</v>
      </c>
      <c r="F97" s="91">
        <v>28.14729670711116</v>
      </c>
      <c r="G97" s="91"/>
      <c r="H97" s="91">
        <v>0</v>
      </c>
      <c r="I97" s="63">
        <v>0.25336858034308463</v>
      </c>
    </row>
    <row r="98" spans="1:9" ht="15" thickBot="1" x14ac:dyDescent="0.35">
      <c r="B98" s="61" t="s">
        <v>41</v>
      </c>
      <c r="C98" s="91">
        <v>789.28158421817898</v>
      </c>
      <c r="D98" s="91">
        <v>22.608263116691511</v>
      </c>
      <c r="E98" s="91">
        <v>0</v>
      </c>
      <c r="F98" s="91">
        <v>17.493820093350223</v>
      </c>
      <c r="G98" s="91"/>
      <c r="H98" s="91">
        <v>0</v>
      </c>
      <c r="I98" s="63">
        <v>0.82938366742822078</v>
      </c>
    </row>
    <row r="99" spans="1:9" ht="15" thickBot="1" x14ac:dyDescent="0.35">
      <c r="B99" s="61" t="s">
        <v>42</v>
      </c>
      <c r="C99" s="91">
        <v>0</v>
      </c>
      <c r="D99" s="91">
        <v>35.445160266072712</v>
      </c>
      <c r="E99" s="91">
        <v>0</v>
      </c>
      <c r="F99" s="91">
        <v>8.2170778811505976</v>
      </c>
      <c r="G99" s="91"/>
      <c r="H99" s="91">
        <v>0</v>
      </c>
      <c r="I99" s="63">
        <v>4.3662238147223309E-2</v>
      </c>
    </row>
    <row r="100" spans="1:9" ht="15" thickBot="1" x14ac:dyDescent="0.35">
      <c r="B100" s="61" t="s">
        <v>43</v>
      </c>
      <c r="C100" s="91">
        <v>1295.3321030691286</v>
      </c>
      <c r="D100" s="91">
        <v>135.85689139995372</v>
      </c>
      <c r="E100" s="91">
        <v>74.238376958939355</v>
      </c>
      <c r="F100" s="91">
        <v>4.8209371273736119</v>
      </c>
      <c r="G100" s="91"/>
      <c r="H100" s="91">
        <v>0</v>
      </c>
      <c r="I100" s="63">
        <v>1.5102483085553955</v>
      </c>
    </row>
    <row r="101" spans="1:9" ht="15" thickBot="1" x14ac:dyDescent="0.35">
      <c r="B101" s="61" t="s">
        <v>44</v>
      </c>
      <c r="C101" s="91">
        <v>42.337125903009245</v>
      </c>
      <c r="D101" s="91">
        <v>38.433733172793517</v>
      </c>
      <c r="E101" s="91">
        <v>101.38107350490711</v>
      </c>
      <c r="F101" s="91">
        <v>0.11099138591810007</v>
      </c>
      <c r="G101" s="91"/>
      <c r="H101" s="91">
        <v>0</v>
      </c>
      <c r="I101" s="63">
        <v>0.18226292396662797</v>
      </c>
    </row>
    <row r="102" spans="1:9" ht="15" thickBot="1" x14ac:dyDescent="0.35">
      <c r="B102" s="61" t="s">
        <v>45</v>
      </c>
      <c r="C102" s="91">
        <v>94.357406516139406</v>
      </c>
      <c r="D102" s="91">
        <v>4.9052123957882978</v>
      </c>
      <c r="E102" s="91">
        <v>0</v>
      </c>
      <c r="F102" s="91">
        <v>0</v>
      </c>
      <c r="G102" s="91"/>
      <c r="H102" s="91">
        <v>0</v>
      </c>
      <c r="I102" s="63">
        <v>9.9262618911927697E-2</v>
      </c>
    </row>
    <row r="103" spans="1:9" ht="15" thickBot="1" x14ac:dyDescent="0.35">
      <c r="B103" s="61" t="s">
        <v>46</v>
      </c>
      <c r="C103" s="91">
        <v>160.99565977761077</v>
      </c>
      <c r="D103" s="91">
        <v>1.3451568759047998</v>
      </c>
      <c r="E103" s="91">
        <v>84.036550000000005</v>
      </c>
      <c r="F103" s="91">
        <v>0</v>
      </c>
      <c r="G103" s="91"/>
      <c r="H103" s="91">
        <v>0</v>
      </c>
      <c r="I103" s="63">
        <v>0.24637736665351556</v>
      </c>
    </row>
    <row r="104" spans="1:9" x14ac:dyDescent="0.3">
      <c r="B104" s="89"/>
      <c r="C104" s="89"/>
      <c r="D104" s="63"/>
      <c r="E104" s="89"/>
      <c r="F104" s="89"/>
      <c r="G104" s="89"/>
      <c r="H104" s="89"/>
      <c r="I104" s="90">
        <v>7.1724465440074399</v>
      </c>
    </row>
    <row r="105" spans="1:9" ht="15" thickBot="1" x14ac:dyDescent="0.35"/>
    <row r="106" spans="1:9" ht="15" thickBot="1" x14ac:dyDescent="0.35">
      <c r="A106" t="s">
        <v>55</v>
      </c>
      <c r="B106" s="59" t="s">
        <v>31</v>
      </c>
      <c r="C106" s="59" t="s">
        <v>29</v>
      </c>
      <c r="D106" s="59" t="s">
        <v>48</v>
      </c>
      <c r="E106" s="60" t="s">
        <v>30</v>
      </c>
      <c r="F106" s="60" t="s">
        <v>4</v>
      </c>
      <c r="G106" s="60"/>
      <c r="H106" s="60" t="s">
        <v>49</v>
      </c>
      <c r="I106" s="60" t="s">
        <v>32</v>
      </c>
    </row>
    <row r="107" spans="1:9" ht="15" thickBot="1" x14ac:dyDescent="0.35">
      <c r="B107" s="61" t="s">
        <v>33</v>
      </c>
      <c r="C107" s="91">
        <v>3.8523215734805887</v>
      </c>
      <c r="D107" s="91">
        <v>0</v>
      </c>
      <c r="E107" s="91">
        <v>0</v>
      </c>
      <c r="F107" s="91">
        <v>1.6572194029671832</v>
      </c>
      <c r="G107" s="91"/>
      <c r="H107" s="91">
        <v>0</v>
      </c>
      <c r="I107" s="63">
        <v>5.5095409764477719E-3</v>
      </c>
    </row>
    <row r="108" spans="1:9" ht="15" thickBot="1" x14ac:dyDescent="0.35">
      <c r="B108" s="61" t="s">
        <v>34</v>
      </c>
      <c r="C108" s="91">
        <v>1.7103333026180974</v>
      </c>
      <c r="D108" s="91">
        <v>3.4300000000000003E-3</v>
      </c>
      <c r="E108" s="91">
        <v>0</v>
      </c>
      <c r="F108" s="91">
        <v>76.69836895329648</v>
      </c>
      <c r="G108" s="91"/>
      <c r="H108" s="91">
        <v>0</v>
      </c>
      <c r="I108" s="63">
        <v>7.8412132255914577E-2</v>
      </c>
    </row>
    <row r="109" spans="1:9" ht="15" thickBot="1" x14ac:dyDescent="0.35">
      <c r="B109" s="61" t="s">
        <v>35</v>
      </c>
      <c r="C109" s="91">
        <v>0</v>
      </c>
      <c r="D109" s="91">
        <v>1169.3849299999902</v>
      </c>
      <c r="E109" s="91">
        <v>185.3480099999999</v>
      </c>
      <c r="F109" s="91">
        <v>442.38979271365099</v>
      </c>
      <c r="G109" s="105"/>
      <c r="H109" s="91">
        <v>45.004080000000094</v>
      </c>
      <c r="I109" s="63">
        <v>1.8421268127136414</v>
      </c>
    </row>
    <row r="110" spans="1:9" ht="15" thickBot="1" x14ac:dyDescent="0.35">
      <c r="B110" s="61" t="s">
        <v>36</v>
      </c>
      <c r="C110" s="91">
        <v>0.39622200000000113</v>
      </c>
      <c r="D110" s="91">
        <v>264.55752795169946</v>
      </c>
      <c r="E110" s="91">
        <v>175.04620999999977</v>
      </c>
      <c r="F110" s="91">
        <v>363.31034944975727</v>
      </c>
      <c r="G110" s="91"/>
      <c r="H110" s="91">
        <v>0</v>
      </c>
      <c r="I110" s="63">
        <v>0.80331030940145653</v>
      </c>
    </row>
    <row r="111" spans="1:9" ht="15" thickBot="1" x14ac:dyDescent="0.35">
      <c r="B111" s="61" t="s">
        <v>37</v>
      </c>
      <c r="C111" s="91">
        <v>1.9124045378872998</v>
      </c>
      <c r="D111" s="91">
        <v>0.61873029493710019</v>
      </c>
      <c r="E111" s="91">
        <v>109.64351946704211</v>
      </c>
      <c r="F111" s="91">
        <v>51.466313425064719</v>
      </c>
      <c r="G111" s="91"/>
      <c r="H111" s="91">
        <v>0</v>
      </c>
      <c r="I111" s="63">
        <v>0.16364096772493125</v>
      </c>
    </row>
    <row r="112" spans="1:9" ht="15" thickBot="1" x14ac:dyDescent="0.35">
      <c r="B112" s="61" t="s">
        <v>38</v>
      </c>
      <c r="C112" s="91">
        <v>21.469400408269188</v>
      </c>
      <c r="D112" s="91">
        <v>750.5448794029204</v>
      </c>
      <c r="E112" s="91">
        <v>0</v>
      </c>
      <c r="F112" s="91">
        <v>31.942347708476266</v>
      </c>
      <c r="G112" s="91"/>
      <c r="H112" s="91">
        <v>0</v>
      </c>
      <c r="I112" s="63">
        <v>0.8039566275196659</v>
      </c>
    </row>
    <row r="113" spans="1:9" ht="15" thickBot="1" x14ac:dyDescent="0.35">
      <c r="B113" s="61" t="s">
        <v>39</v>
      </c>
      <c r="C113" s="91">
        <v>54.419922323293449</v>
      </c>
      <c r="D113" s="91">
        <v>209.47151553035198</v>
      </c>
      <c r="E113" s="91">
        <v>0</v>
      </c>
      <c r="F113" s="91">
        <v>47.033011555729658</v>
      </c>
      <c r="G113" s="91"/>
      <c r="H113" s="91">
        <v>0</v>
      </c>
      <c r="I113" s="63">
        <v>0.31092444940937508</v>
      </c>
    </row>
    <row r="114" spans="1:9" ht="15" thickBot="1" x14ac:dyDescent="0.35">
      <c r="B114" s="61" t="s">
        <v>40</v>
      </c>
      <c r="C114" s="91">
        <v>191.09487913272324</v>
      </c>
      <c r="D114" s="91">
        <v>23.290039870875933</v>
      </c>
      <c r="E114" s="91">
        <v>10.836364632373884</v>
      </c>
      <c r="F114" s="91">
        <v>28.147296707111117</v>
      </c>
      <c r="G114" s="91"/>
      <c r="H114" s="91">
        <v>0</v>
      </c>
      <c r="I114" s="63">
        <v>0.25336858034308418</v>
      </c>
    </row>
    <row r="115" spans="1:9" ht="15" thickBot="1" x14ac:dyDescent="0.35">
      <c r="B115" s="61" t="s">
        <v>41</v>
      </c>
      <c r="C115" s="91">
        <v>789.28158421817977</v>
      </c>
      <c r="D115" s="91">
        <v>22.608263116691504</v>
      </c>
      <c r="E115" s="91">
        <v>0</v>
      </c>
      <c r="F115" s="91">
        <v>17.493820093350205</v>
      </c>
      <c r="G115" s="91"/>
      <c r="H115" s="91">
        <v>0</v>
      </c>
      <c r="I115" s="63">
        <v>0.82938366742822156</v>
      </c>
    </row>
    <row r="116" spans="1:9" ht="15" thickBot="1" x14ac:dyDescent="0.35">
      <c r="B116" s="61" t="s">
        <v>42</v>
      </c>
      <c r="C116" s="91">
        <v>0</v>
      </c>
      <c r="D116" s="91">
        <v>35.445160266072733</v>
      </c>
      <c r="E116" s="91">
        <v>0</v>
      </c>
      <c r="F116" s="91">
        <v>8.217077881150594</v>
      </c>
      <c r="G116" s="91"/>
      <c r="H116" s="91">
        <v>0</v>
      </c>
      <c r="I116" s="63">
        <v>4.366223814722333E-2</v>
      </c>
    </row>
    <row r="117" spans="1:9" ht="15" thickBot="1" x14ac:dyDescent="0.35">
      <c r="B117" s="61" t="s">
        <v>43</v>
      </c>
      <c r="C117" s="91">
        <v>1295.3321030691334</v>
      </c>
      <c r="D117" s="91">
        <v>135.85689139995372</v>
      </c>
      <c r="E117" s="91">
        <v>74.238376958939497</v>
      </c>
      <c r="F117" s="91">
        <v>4.8209371273736066</v>
      </c>
      <c r="G117" s="91"/>
      <c r="H117" s="91">
        <v>0</v>
      </c>
      <c r="I117" s="63">
        <v>1.5102483085553999</v>
      </c>
    </row>
    <row r="118" spans="1:9" ht="15" thickBot="1" x14ac:dyDescent="0.35">
      <c r="B118" s="61" t="s">
        <v>44</v>
      </c>
      <c r="C118" s="91">
        <v>42.337125903009373</v>
      </c>
      <c r="D118" s="91">
        <v>38.433733172793531</v>
      </c>
      <c r="E118" s="91">
        <v>101.38107350490706</v>
      </c>
      <c r="F118" s="91">
        <v>0.11099138591810007</v>
      </c>
      <c r="G118" s="91"/>
      <c r="H118" s="91">
        <v>0</v>
      </c>
      <c r="I118" s="63">
        <v>0.18226292396662808</v>
      </c>
    </row>
    <row r="119" spans="1:9" ht="15" thickBot="1" x14ac:dyDescent="0.35">
      <c r="B119" s="61" t="s">
        <v>45</v>
      </c>
      <c r="C119" s="91">
        <v>94.357406516139505</v>
      </c>
      <c r="D119" s="91">
        <v>4.9052123957882978</v>
      </c>
      <c r="E119" s="91">
        <v>0</v>
      </c>
      <c r="F119" s="91">
        <v>0</v>
      </c>
      <c r="G119" s="91"/>
      <c r="H119" s="91">
        <v>0</v>
      </c>
      <c r="I119" s="63">
        <v>9.9262618911927808E-2</v>
      </c>
    </row>
    <row r="120" spans="1:9" ht="15" thickBot="1" x14ac:dyDescent="0.35">
      <c r="B120" s="61" t="s">
        <v>46</v>
      </c>
      <c r="C120" s="91">
        <v>160.99565977761037</v>
      </c>
      <c r="D120" s="91">
        <v>1.3451568759047998</v>
      </c>
      <c r="E120" s="91">
        <v>84.036550000000034</v>
      </c>
      <c r="F120" s="91">
        <v>0</v>
      </c>
      <c r="G120" s="91"/>
      <c r="H120" s="91">
        <v>0</v>
      </c>
      <c r="I120" s="63">
        <v>0.2463773666535152</v>
      </c>
    </row>
    <row r="121" spans="1:9" x14ac:dyDescent="0.3">
      <c r="B121" s="89"/>
      <c r="C121" s="89"/>
      <c r="D121" s="63"/>
      <c r="E121" s="89"/>
      <c r="F121" s="89"/>
      <c r="G121" s="89"/>
      <c r="H121" s="89"/>
      <c r="I121" s="90">
        <v>7.1724465440074328</v>
      </c>
    </row>
    <row r="122" spans="1:9" ht="15" thickBot="1" x14ac:dyDescent="0.35"/>
    <row r="123" spans="1:9" ht="15" thickBot="1" x14ac:dyDescent="0.35">
      <c r="A123" t="s">
        <v>56</v>
      </c>
      <c r="B123" s="59" t="s">
        <v>31</v>
      </c>
      <c r="C123" s="59" t="s">
        <v>29</v>
      </c>
      <c r="D123" s="59" t="s">
        <v>48</v>
      </c>
      <c r="E123" s="60" t="s">
        <v>30</v>
      </c>
      <c r="F123" s="60" t="s">
        <v>4</v>
      </c>
      <c r="G123" s="60"/>
      <c r="H123" s="60" t="s">
        <v>49</v>
      </c>
      <c r="I123" s="60" t="s">
        <v>32</v>
      </c>
    </row>
    <row r="124" spans="1:9" ht="15" thickBot="1" x14ac:dyDescent="0.35">
      <c r="B124" s="61" t="s">
        <v>33</v>
      </c>
      <c r="C124" s="91">
        <v>3.7005637480553832</v>
      </c>
      <c r="D124" s="91">
        <v>8.7399999999999978E-2</v>
      </c>
      <c r="E124" s="91">
        <v>0</v>
      </c>
      <c r="F124" s="91">
        <v>3.9162135150127932</v>
      </c>
      <c r="G124" s="91"/>
      <c r="H124" s="91">
        <v>0</v>
      </c>
      <c r="I124" s="63">
        <v>7.704177263068177E-3</v>
      </c>
    </row>
    <row r="125" spans="1:9" ht="15" thickBot="1" x14ac:dyDescent="0.35">
      <c r="B125" s="61" t="s">
        <v>34</v>
      </c>
      <c r="C125" s="91">
        <v>1.6750331263264986</v>
      </c>
      <c r="D125" s="91">
        <v>7.5240000000000001E-2</v>
      </c>
      <c r="E125" s="91">
        <v>0</v>
      </c>
      <c r="F125" s="91">
        <v>72.171691036102914</v>
      </c>
      <c r="G125" s="91"/>
      <c r="H125" s="91">
        <v>0</v>
      </c>
      <c r="I125" s="63">
        <v>7.3921964162429424E-2</v>
      </c>
    </row>
    <row r="126" spans="1:9" ht="15" thickBot="1" x14ac:dyDescent="0.35">
      <c r="B126" s="61" t="s">
        <v>35</v>
      </c>
      <c r="C126" s="91">
        <v>0</v>
      </c>
      <c r="D126" s="91">
        <v>1116.6577299999999</v>
      </c>
      <c r="E126" s="91">
        <v>170.61606434988752</v>
      </c>
      <c r="F126" s="91">
        <v>421.73933789338798</v>
      </c>
      <c r="G126" s="105"/>
      <c r="H126" s="91">
        <v>33.450950000000034</v>
      </c>
      <c r="I126" s="63">
        <v>1.7424640822432753</v>
      </c>
    </row>
    <row r="127" spans="1:9" ht="15" thickBot="1" x14ac:dyDescent="0.35">
      <c r="B127" s="61" t="s">
        <v>36</v>
      </c>
      <c r="C127" s="91">
        <v>0.60675200000000118</v>
      </c>
      <c r="D127" s="91">
        <v>271.64650302824992</v>
      </c>
      <c r="E127" s="91">
        <v>212.02628229021013</v>
      </c>
      <c r="F127" s="91">
        <v>374.0918905926813</v>
      </c>
      <c r="G127" s="91"/>
      <c r="H127" s="91">
        <v>0</v>
      </c>
      <c r="I127" s="63">
        <v>0.8583714279111414</v>
      </c>
    </row>
    <row r="128" spans="1:9" ht="15" thickBot="1" x14ac:dyDescent="0.35">
      <c r="B128" s="61" t="s">
        <v>37</v>
      </c>
      <c r="C128" s="91">
        <v>1.9975429435684988</v>
      </c>
      <c r="D128" s="91">
        <v>1.1240225534184998</v>
      </c>
      <c r="E128" s="91">
        <v>119.58819000000018</v>
      </c>
      <c r="F128" s="91">
        <v>57.06071992864819</v>
      </c>
      <c r="G128" s="91"/>
      <c r="H128" s="91">
        <v>0</v>
      </c>
      <c r="I128" s="63">
        <v>0.17977047542563537</v>
      </c>
    </row>
    <row r="129" spans="1:9" ht="15" thickBot="1" x14ac:dyDescent="0.35">
      <c r="B129" s="61" t="s">
        <v>38</v>
      </c>
      <c r="C129" s="91">
        <v>34.221922989661152</v>
      </c>
      <c r="D129" s="91">
        <v>583.15099125790243</v>
      </c>
      <c r="E129" s="91">
        <v>0</v>
      </c>
      <c r="F129" s="91">
        <v>37.000014795302057</v>
      </c>
      <c r="G129" s="91"/>
      <c r="H129" s="91">
        <v>0</v>
      </c>
      <c r="I129" s="63">
        <v>0.65437292904286559</v>
      </c>
    </row>
    <row r="130" spans="1:9" ht="15" thickBot="1" x14ac:dyDescent="0.35">
      <c r="B130" s="61" t="s">
        <v>39</v>
      </c>
      <c r="C130" s="91">
        <v>47.441997742645334</v>
      </c>
      <c r="D130" s="91">
        <v>190.15541399409577</v>
      </c>
      <c r="E130" s="91">
        <v>0</v>
      </c>
      <c r="F130" s="91">
        <v>57.395279844909702</v>
      </c>
      <c r="G130" s="91"/>
      <c r="H130" s="91">
        <v>0</v>
      </c>
      <c r="I130" s="63">
        <v>0.29499269158165076</v>
      </c>
    </row>
    <row r="131" spans="1:9" ht="15" thickBot="1" x14ac:dyDescent="0.35">
      <c r="B131" s="61" t="s">
        <v>40</v>
      </c>
      <c r="C131" s="91">
        <v>222.77783987168584</v>
      </c>
      <c r="D131" s="91">
        <v>13.932030000000001</v>
      </c>
      <c r="E131" s="91">
        <v>14.989483667708994</v>
      </c>
      <c r="F131" s="91">
        <v>38.540162445323304</v>
      </c>
      <c r="G131" s="91"/>
      <c r="H131" s="91">
        <v>0</v>
      </c>
      <c r="I131" s="63">
        <v>0.29023951598471814</v>
      </c>
    </row>
    <row r="132" spans="1:9" ht="15" thickBot="1" x14ac:dyDescent="0.35">
      <c r="B132" s="61" t="s">
        <v>41</v>
      </c>
      <c r="C132" s="91">
        <v>735.42456507306883</v>
      </c>
      <c r="D132" s="91">
        <v>17.62054108016002</v>
      </c>
      <c r="E132" s="91">
        <v>0</v>
      </c>
      <c r="F132" s="91">
        <v>28.205277567683765</v>
      </c>
      <c r="G132" s="91"/>
      <c r="H132" s="91">
        <v>0</v>
      </c>
      <c r="I132" s="63">
        <v>0.7812503837209126</v>
      </c>
    </row>
    <row r="133" spans="1:9" ht="15" thickBot="1" x14ac:dyDescent="0.35">
      <c r="B133" s="61" t="s">
        <v>42</v>
      </c>
      <c r="C133" s="91">
        <v>6.4088999999999974</v>
      </c>
      <c r="D133" s="91">
        <v>34.4920917245014</v>
      </c>
      <c r="E133" s="91">
        <v>0</v>
      </c>
      <c r="F133" s="91">
        <v>13.33642642792115</v>
      </c>
      <c r="G133" s="91"/>
      <c r="H133" s="91">
        <v>0</v>
      </c>
      <c r="I133" s="63">
        <v>5.4237418152422549E-2</v>
      </c>
    </row>
    <row r="134" spans="1:9" ht="15" thickBot="1" x14ac:dyDescent="0.35">
      <c r="B134" s="61" t="s">
        <v>43</v>
      </c>
      <c r="C134" s="91">
        <v>1320.8440951571206</v>
      </c>
      <c r="D134" s="91">
        <v>238.4134268597978</v>
      </c>
      <c r="E134" s="91">
        <v>77.392985161989174</v>
      </c>
      <c r="F134" s="91">
        <v>6.9985645819599194</v>
      </c>
      <c r="G134" s="91"/>
      <c r="H134" s="91">
        <v>0</v>
      </c>
      <c r="I134" s="63">
        <v>1.6436490717608674</v>
      </c>
    </row>
    <row r="135" spans="1:9" ht="15" thickBot="1" x14ac:dyDescent="0.35">
      <c r="B135" s="61" t="s">
        <v>44</v>
      </c>
      <c r="C135" s="91">
        <v>43.999370559401505</v>
      </c>
      <c r="D135" s="91">
        <v>34.474847214493046</v>
      </c>
      <c r="E135" s="91">
        <v>104.44400937658996</v>
      </c>
      <c r="F135" s="91">
        <v>0.2222870697122</v>
      </c>
      <c r="G135" s="91"/>
      <c r="H135" s="91">
        <v>0</v>
      </c>
      <c r="I135" s="63">
        <v>0.1831405142201967</v>
      </c>
    </row>
    <row r="136" spans="1:9" ht="15" thickBot="1" x14ac:dyDescent="0.35">
      <c r="B136" s="61" t="s">
        <v>45</v>
      </c>
      <c r="C136" s="91">
        <v>97.614481169062046</v>
      </c>
      <c r="D136" s="91">
        <v>11.360172179203515</v>
      </c>
      <c r="E136" s="91">
        <v>0</v>
      </c>
      <c r="F136" s="91">
        <v>0</v>
      </c>
      <c r="G136" s="91"/>
      <c r="H136" s="91">
        <v>0</v>
      </c>
      <c r="I136" s="63">
        <v>0.10897465334826556</v>
      </c>
    </row>
    <row r="137" spans="1:9" ht="15" thickBot="1" x14ac:dyDescent="0.35">
      <c r="B137" s="61" t="s">
        <v>46</v>
      </c>
      <c r="C137" s="91">
        <v>145.32374334135798</v>
      </c>
      <c r="D137" s="91">
        <v>2.8952669738466992</v>
      </c>
      <c r="E137" s="91">
        <v>81.001608881713977</v>
      </c>
      <c r="F137" s="91">
        <v>0</v>
      </c>
      <c r="G137" s="91"/>
      <c r="H137" s="91">
        <v>0</v>
      </c>
      <c r="I137" s="63">
        <v>0.22922061919691866</v>
      </c>
    </row>
    <row r="138" spans="1:9" x14ac:dyDescent="0.3">
      <c r="B138" s="89"/>
      <c r="C138" s="89"/>
      <c r="D138" s="63"/>
      <c r="E138" s="89"/>
      <c r="F138" s="89"/>
      <c r="G138" s="89"/>
      <c r="H138" s="89"/>
      <c r="I138" s="90">
        <v>7.1023099240143672</v>
      </c>
    </row>
    <row r="139" spans="1:9" ht="15" thickBot="1" x14ac:dyDescent="0.35"/>
    <row r="140" spans="1:9" ht="15" thickBot="1" x14ac:dyDescent="0.35">
      <c r="A140" t="s">
        <v>57</v>
      </c>
      <c r="B140" s="59" t="s">
        <v>31</v>
      </c>
      <c r="C140" s="59" t="s">
        <v>29</v>
      </c>
      <c r="D140" s="59" t="s">
        <v>48</v>
      </c>
      <c r="E140" s="60" t="s">
        <v>30</v>
      </c>
      <c r="F140" s="60" t="s">
        <v>4</v>
      </c>
      <c r="G140" s="60"/>
      <c r="H140" s="60" t="s">
        <v>49</v>
      </c>
      <c r="I140" s="60" t="s">
        <v>32</v>
      </c>
    </row>
    <row r="141" spans="1:9" ht="15" thickBot="1" x14ac:dyDescent="0.35">
      <c r="B141" s="61" t="s">
        <v>33</v>
      </c>
      <c r="C141" s="91">
        <v>3.9278888902849003</v>
      </c>
      <c r="D141" s="91">
        <v>7.2699999999999973E-2</v>
      </c>
      <c r="E141" s="91">
        <v>0</v>
      </c>
      <c r="F141" s="91">
        <v>17.076326178005083</v>
      </c>
      <c r="G141" s="91"/>
      <c r="H141" s="91">
        <v>0</v>
      </c>
      <c r="I141" s="63">
        <v>2.1076915068289986E-2</v>
      </c>
    </row>
    <row r="142" spans="1:9" ht="15" thickBot="1" x14ac:dyDescent="0.35">
      <c r="B142" s="61" t="s">
        <v>34</v>
      </c>
      <c r="C142" s="91">
        <v>1.4842674378802001</v>
      </c>
      <c r="D142" s="91">
        <v>0.19075000000000003</v>
      </c>
      <c r="E142" s="91">
        <v>0</v>
      </c>
      <c r="F142" s="91">
        <v>68.599621707777743</v>
      </c>
      <c r="G142" s="91"/>
      <c r="H142" s="91">
        <v>0</v>
      </c>
      <c r="I142" s="63">
        <v>7.0274639145657944E-2</v>
      </c>
    </row>
    <row r="143" spans="1:9" ht="15" thickBot="1" x14ac:dyDescent="0.35">
      <c r="B143" s="61" t="s">
        <v>35</v>
      </c>
      <c r="C143" s="91">
        <v>0</v>
      </c>
      <c r="D143" s="91">
        <v>1122.9653700000001</v>
      </c>
      <c r="E143" s="91">
        <v>164.59381999999999</v>
      </c>
      <c r="F143" s="91">
        <v>434.04862468584997</v>
      </c>
      <c r="G143" s="105"/>
      <c r="H143" s="91">
        <v>35.751610000000028</v>
      </c>
      <c r="I143" s="63">
        <v>1.7573594246858502</v>
      </c>
    </row>
    <row r="144" spans="1:9" ht="15" thickBot="1" x14ac:dyDescent="0.35">
      <c r="B144" s="61" t="s">
        <v>36</v>
      </c>
      <c r="C144" s="91">
        <v>0.60872499999999952</v>
      </c>
      <c r="D144" s="91">
        <v>176.85887680720049</v>
      </c>
      <c r="E144" s="91">
        <v>290.68783999999897</v>
      </c>
      <c r="F144" s="91">
        <v>321.97519817655331</v>
      </c>
      <c r="G144" s="91"/>
      <c r="H144" s="91">
        <v>0</v>
      </c>
      <c r="I144" s="63">
        <v>0.79013063998375277</v>
      </c>
    </row>
    <row r="145" spans="1:9" ht="15" thickBot="1" x14ac:dyDescent="0.35">
      <c r="B145" s="61" t="s">
        <v>37</v>
      </c>
      <c r="C145" s="91">
        <v>1.9234043571237991</v>
      </c>
      <c r="D145" s="91">
        <v>2.7907167743682999</v>
      </c>
      <c r="E145" s="91">
        <v>169.6972300000003</v>
      </c>
      <c r="F145" s="91">
        <v>56.43597040160541</v>
      </c>
      <c r="G145" s="91"/>
      <c r="H145" s="91">
        <v>0</v>
      </c>
      <c r="I145" s="63">
        <v>0.23084732153309781</v>
      </c>
    </row>
    <row r="146" spans="1:9" ht="15" thickBot="1" x14ac:dyDescent="0.35">
      <c r="B146" s="61" t="s">
        <v>38</v>
      </c>
      <c r="C146" s="91">
        <v>44.324922553920203</v>
      </c>
      <c r="D146" s="91">
        <v>303.21186600618154</v>
      </c>
      <c r="E146" s="91">
        <v>0</v>
      </c>
      <c r="F146" s="91">
        <v>41.061641500093302</v>
      </c>
      <c r="G146" s="91"/>
      <c r="H146" s="91">
        <v>0</v>
      </c>
      <c r="I146" s="63">
        <v>0.38859843006019501</v>
      </c>
    </row>
    <row r="147" spans="1:9" ht="15" thickBot="1" x14ac:dyDescent="0.35">
      <c r="B147" s="61" t="s">
        <v>39</v>
      </c>
      <c r="C147" s="91">
        <v>51.757828275754079</v>
      </c>
      <c r="D147" s="91">
        <v>163.45329850987054</v>
      </c>
      <c r="E147" s="91">
        <v>0</v>
      </c>
      <c r="F147" s="91">
        <v>67.00965244513182</v>
      </c>
      <c r="G147" s="91"/>
      <c r="H147" s="91">
        <v>0</v>
      </c>
      <c r="I147" s="63">
        <v>0.28222077923075645</v>
      </c>
    </row>
    <row r="148" spans="1:9" ht="15" thickBot="1" x14ac:dyDescent="0.35">
      <c r="B148" s="61" t="s">
        <v>40</v>
      </c>
      <c r="C148" s="91">
        <v>259.98794537952585</v>
      </c>
      <c r="D148" s="91">
        <v>39.21179708198536</v>
      </c>
      <c r="E148" s="91">
        <v>9.4125327370683145</v>
      </c>
      <c r="F148" s="91">
        <v>43.699677991349276</v>
      </c>
      <c r="G148" s="91"/>
      <c r="H148" s="91">
        <v>0</v>
      </c>
      <c r="I148" s="63">
        <v>0.35231195318992881</v>
      </c>
    </row>
    <row r="149" spans="1:9" ht="15" thickBot="1" x14ac:dyDescent="0.35">
      <c r="B149" s="61" t="s">
        <v>41</v>
      </c>
      <c r="C149" s="91">
        <v>712.65189621402487</v>
      </c>
      <c r="D149" s="91">
        <v>19.123083448590904</v>
      </c>
      <c r="E149" s="91">
        <v>0</v>
      </c>
      <c r="F149" s="91">
        <v>37.316297023350977</v>
      </c>
      <c r="G149" s="91"/>
      <c r="H149" s="91">
        <v>0</v>
      </c>
      <c r="I149" s="63">
        <v>0.76909127668596677</v>
      </c>
    </row>
    <row r="150" spans="1:9" ht="15" thickBot="1" x14ac:dyDescent="0.35">
      <c r="B150" s="61" t="s">
        <v>42</v>
      </c>
      <c r="C150" s="91">
        <v>11.010299999999992</v>
      </c>
      <c r="D150" s="91">
        <v>31.517247191037502</v>
      </c>
      <c r="E150" s="91">
        <v>0</v>
      </c>
      <c r="F150" s="91">
        <v>19.259067400136267</v>
      </c>
      <c r="G150" s="91"/>
      <c r="H150" s="91">
        <v>0</v>
      </c>
      <c r="I150" s="63">
        <v>6.1786614591173759E-2</v>
      </c>
    </row>
    <row r="151" spans="1:9" ht="15" thickBot="1" x14ac:dyDescent="0.35">
      <c r="B151" s="61" t="s">
        <v>43</v>
      </c>
      <c r="C151" s="91">
        <v>1322.6481121405682</v>
      </c>
      <c r="D151" s="91">
        <v>149.00068824162184</v>
      </c>
      <c r="E151" s="91">
        <v>93.299897096015272</v>
      </c>
      <c r="F151" s="91">
        <v>9.5579361347101095</v>
      </c>
      <c r="G151" s="91"/>
      <c r="H151" s="91">
        <v>0</v>
      </c>
      <c r="I151" s="63">
        <v>1.5745066336129154</v>
      </c>
    </row>
    <row r="152" spans="1:9" ht="15" thickBot="1" x14ac:dyDescent="0.35">
      <c r="B152" s="61" t="s">
        <v>44</v>
      </c>
      <c r="C152" s="91">
        <v>43.273690549259115</v>
      </c>
      <c r="D152" s="91">
        <v>31.694206419395929</v>
      </c>
      <c r="E152" s="91">
        <v>124.52140790055699</v>
      </c>
      <c r="F152" s="91">
        <v>0.31314232834749983</v>
      </c>
      <c r="G152" s="91"/>
      <c r="H152" s="91">
        <v>0</v>
      </c>
      <c r="I152" s="63">
        <v>0.19980244719755955</v>
      </c>
    </row>
    <row r="153" spans="1:9" ht="15" thickBot="1" x14ac:dyDescent="0.35">
      <c r="B153" s="61" t="s">
        <v>45</v>
      </c>
      <c r="C153" s="91">
        <v>89.943221452734846</v>
      </c>
      <c r="D153" s="91">
        <v>14.246790000000013</v>
      </c>
      <c r="E153" s="91">
        <v>0</v>
      </c>
      <c r="F153" s="91">
        <v>0</v>
      </c>
      <c r="G153" s="91"/>
      <c r="H153" s="91">
        <v>0</v>
      </c>
      <c r="I153" s="63">
        <v>0.10419001145273486</v>
      </c>
    </row>
    <row r="154" spans="1:9" ht="15" thickBot="1" x14ac:dyDescent="0.35">
      <c r="B154" s="61" t="s">
        <v>46</v>
      </c>
      <c r="C154" s="91">
        <v>158.05610534179237</v>
      </c>
      <c r="D154" s="91">
        <v>1.1806763253048</v>
      </c>
      <c r="E154" s="91">
        <v>61.817227100000068</v>
      </c>
      <c r="F154" s="91">
        <v>0</v>
      </c>
      <c r="G154" s="91"/>
      <c r="H154" s="91">
        <v>0</v>
      </c>
      <c r="I154" s="63">
        <v>0.22105400876709724</v>
      </c>
    </row>
    <row r="155" spans="1:9" x14ac:dyDescent="0.3">
      <c r="B155" s="89"/>
      <c r="C155" s="89"/>
      <c r="D155" s="63"/>
      <c r="E155" s="89"/>
      <c r="F155" s="89"/>
      <c r="G155" s="89"/>
      <c r="H155" s="89"/>
      <c r="I155" s="90">
        <v>6.8232510952049772</v>
      </c>
    </row>
    <row r="156" spans="1:9" ht="15" thickBot="1" x14ac:dyDescent="0.35"/>
    <row r="157" spans="1:9" ht="15" thickBot="1" x14ac:dyDescent="0.35">
      <c r="A157" t="s">
        <v>58</v>
      </c>
      <c r="B157" s="59" t="s">
        <v>31</v>
      </c>
      <c r="C157" s="59" t="s">
        <v>29</v>
      </c>
      <c r="D157" s="59" t="s">
        <v>48</v>
      </c>
      <c r="E157" s="60" t="s">
        <v>30</v>
      </c>
      <c r="F157" s="60" t="s">
        <v>4</v>
      </c>
      <c r="G157" s="60"/>
      <c r="H157" s="60" t="s">
        <v>49</v>
      </c>
      <c r="I157" s="60" t="s">
        <v>32</v>
      </c>
    </row>
    <row r="158" spans="1:9" ht="15" thickBot="1" x14ac:dyDescent="0.35">
      <c r="B158" s="61" t="s">
        <v>33</v>
      </c>
      <c r="C158" s="62">
        <v>4.338545933062588</v>
      </c>
      <c r="D158" s="62">
        <v>1.2599999999999998E-2</v>
      </c>
      <c r="E158" s="62">
        <v>0</v>
      </c>
      <c r="F158" s="62">
        <v>26.552916845660182</v>
      </c>
      <c r="G158" s="62"/>
      <c r="H158" s="62">
        <v>0</v>
      </c>
      <c r="I158" s="63">
        <v>3.0904062778722766E-2</v>
      </c>
    </row>
    <row r="159" spans="1:9" ht="15" thickBot="1" x14ac:dyDescent="0.35">
      <c r="B159" s="61" t="s">
        <v>34</v>
      </c>
      <c r="C159" s="62">
        <v>1.7368332522064021</v>
      </c>
      <c r="D159" s="62">
        <v>7.8100000000000001E-3</v>
      </c>
      <c r="E159" s="62">
        <v>0</v>
      </c>
      <c r="F159" s="62">
        <v>78.914550941588288</v>
      </c>
      <c r="G159" s="62"/>
      <c r="H159" s="62">
        <v>0</v>
      </c>
      <c r="I159" s="63">
        <v>8.0659194193794692E-2</v>
      </c>
    </row>
    <row r="160" spans="1:9" ht="15" thickBot="1" x14ac:dyDescent="0.35">
      <c r="B160" s="61" t="s">
        <v>35</v>
      </c>
      <c r="C160" s="62">
        <v>0</v>
      </c>
      <c r="D160" s="62">
        <v>1019.0842399999925</v>
      </c>
      <c r="E160" s="62">
        <v>168.52730999999943</v>
      </c>
      <c r="F160" s="62">
        <v>550.68794091372001</v>
      </c>
      <c r="G160" s="105">
        <v>0</v>
      </c>
      <c r="H160" s="62">
        <v>37.862269999999981</v>
      </c>
      <c r="I160" s="63">
        <v>1.7761617609137119</v>
      </c>
    </row>
    <row r="161" spans="1:9" ht="15" thickBot="1" x14ac:dyDescent="0.35">
      <c r="B161" s="61" t="s">
        <v>36</v>
      </c>
      <c r="C161" s="62">
        <v>0.67495000000000216</v>
      </c>
      <c r="D161" s="62">
        <v>117.6009201420068</v>
      </c>
      <c r="E161" s="62">
        <v>203.28761999999875</v>
      </c>
      <c r="F161" s="62">
        <v>405.40435582335726</v>
      </c>
      <c r="G161" s="62"/>
      <c r="H161" s="62">
        <v>0</v>
      </c>
      <c r="I161" s="63">
        <v>0.72696784596536279</v>
      </c>
    </row>
    <row r="162" spans="1:9" ht="15" thickBot="1" x14ac:dyDescent="0.35">
      <c r="B162" s="61" t="s">
        <v>37</v>
      </c>
      <c r="C162" s="62">
        <v>1.6272553248016011</v>
      </c>
      <c r="D162" s="62">
        <v>0.69600124279870013</v>
      </c>
      <c r="E162" s="62">
        <v>147.55592000000013</v>
      </c>
      <c r="F162" s="62">
        <v>72.923693947944486</v>
      </c>
      <c r="G162" s="62"/>
      <c r="H162" s="62">
        <v>0</v>
      </c>
      <c r="I162" s="63">
        <v>0.22280287051554493</v>
      </c>
    </row>
    <row r="163" spans="1:9" ht="15" thickBot="1" x14ac:dyDescent="0.35">
      <c r="B163" s="61" t="s">
        <v>38</v>
      </c>
      <c r="C163" s="62">
        <v>76.264525853887221</v>
      </c>
      <c r="D163" s="62">
        <v>324.05540897500356</v>
      </c>
      <c r="E163" s="62">
        <v>0</v>
      </c>
      <c r="F163" s="62">
        <v>57.829789446197545</v>
      </c>
      <c r="G163" s="62"/>
      <c r="H163" s="62">
        <v>0</v>
      </c>
      <c r="I163" s="63">
        <v>0.45814972427508832</v>
      </c>
    </row>
    <row r="164" spans="1:9" ht="15" thickBot="1" x14ac:dyDescent="0.35">
      <c r="B164" s="61" t="s">
        <v>39</v>
      </c>
      <c r="C164" s="62">
        <v>98.294112459671169</v>
      </c>
      <c r="D164" s="62">
        <v>98.670227221054091</v>
      </c>
      <c r="E164" s="62">
        <v>0</v>
      </c>
      <c r="F164" s="62">
        <v>109.7641683720213</v>
      </c>
      <c r="G164" s="62"/>
      <c r="H164" s="62">
        <v>0</v>
      </c>
      <c r="I164" s="63">
        <v>0.3067285080527466</v>
      </c>
    </row>
    <row r="165" spans="1:9" ht="15" thickBot="1" x14ac:dyDescent="0.35">
      <c r="B165" s="61" t="s">
        <v>40</v>
      </c>
      <c r="C165" s="62">
        <v>183.77577041113133</v>
      </c>
      <c r="D165" s="62">
        <v>21.586023936256382</v>
      </c>
      <c r="E165" s="62">
        <v>8.6527951512281085</v>
      </c>
      <c r="F165" s="62">
        <v>67.246014872703071</v>
      </c>
      <c r="G165" s="62"/>
      <c r="H165" s="62">
        <v>0</v>
      </c>
      <c r="I165" s="63">
        <v>0.28126060437131889</v>
      </c>
    </row>
    <row r="166" spans="1:9" ht="15" thickBot="1" x14ac:dyDescent="0.35">
      <c r="B166" s="61" t="s">
        <v>41</v>
      </c>
      <c r="C166" s="62">
        <v>845.698693038393</v>
      </c>
      <c r="D166" s="62">
        <v>16.99539660352001</v>
      </c>
      <c r="E166" s="62">
        <v>0</v>
      </c>
      <c r="F166" s="62">
        <v>57.892921382593201</v>
      </c>
      <c r="G166" s="62"/>
      <c r="H166" s="62">
        <v>0</v>
      </c>
      <c r="I166" s="63">
        <v>0.92058701102450613</v>
      </c>
    </row>
    <row r="167" spans="1:9" ht="15" thickBot="1" x14ac:dyDescent="0.35">
      <c r="B167" s="61" t="s">
        <v>42</v>
      </c>
      <c r="C167" s="62">
        <v>10.200600000000014</v>
      </c>
      <c r="D167" s="62">
        <v>32.061558544431556</v>
      </c>
      <c r="E167" s="62">
        <v>0</v>
      </c>
      <c r="F167" s="62">
        <v>29.957997258737134</v>
      </c>
      <c r="G167" s="62"/>
      <c r="H167" s="62">
        <v>0</v>
      </c>
      <c r="I167" s="63">
        <v>7.2220155803168706E-2</v>
      </c>
    </row>
    <row r="168" spans="1:9" ht="15" thickBot="1" x14ac:dyDescent="0.35">
      <c r="B168" s="61" t="s">
        <v>43</v>
      </c>
      <c r="C168" s="62">
        <v>1115.7456410810851</v>
      </c>
      <c r="D168" s="62">
        <v>179.38849476086889</v>
      </c>
      <c r="E168" s="62">
        <v>134.77769320641931</v>
      </c>
      <c r="F168" s="62">
        <v>14.654272298429321</v>
      </c>
      <c r="G168" s="62"/>
      <c r="H168" s="62">
        <v>0</v>
      </c>
      <c r="I168" s="63">
        <v>1.4445661013468027</v>
      </c>
    </row>
    <row r="169" spans="1:9" ht="15" thickBot="1" x14ac:dyDescent="0.35">
      <c r="B169" s="61" t="s">
        <v>44</v>
      </c>
      <c r="C169" s="62">
        <v>36.066695102839539</v>
      </c>
      <c r="D169" s="62">
        <v>21.834307927124573</v>
      </c>
      <c r="E169" s="62">
        <v>242.78387111517617</v>
      </c>
      <c r="F169" s="62">
        <v>0.50628180308229953</v>
      </c>
      <c r="G169" s="62"/>
      <c r="H169" s="62">
        <v>0</v>
      </c>
      <c r="I169" s="63">
        <v>0.30119115594822254</v>
      </c>
    </row>
    <row r="170" spans="1:9" ht="15" thickBot="1" x14ac:dyDescent="0.35">
      <c r="B170" s="61" t="s">
        <v>45</v>
      </c>
      <c r="C170" s="62">
        <v>75.83382853575516</v>
      </c>
      <c r="D170" s="62">
        <v>16.131120000005488</v>
      </c>
      <c r="E170" s="62">
        <v>0</v>
      </c>
      <c r="F170" s="62">
        <v>0</v>
      </c>
      <c r="G170" s="62"/>
      <c r="H170" s="62">
        <v>0</v>
      </c>
      <c r="I170" s="63">
        <v>9.1964948535760635E-2</v>
      </c>
    </row>
    <row r="171" spans="1:9" ht="15" thickBot="1" x14ac:dyDescent="0.35">
      <c r="B171" s="61" t="s">
        <v>46</v>
      </c>
      <c r="C171" s="62">
        <v>115.3001527804206</v>
      </c>
      <c r="D171" s="62">
        <v>0.70822000528639995</v>
      </c>
      <c r="E171" s="62">
        <v>60.414909999999971</v>
      </c>
      <c r="F171" s="62">
        <v>0</v>
      </c>
      <c r="G171" s="62"/>
      <c r="H171" s="62">
        <v>0</v>
      </c>
      <c r="I171" s="63">
        <v>0.17642328278570699</v>
      </c>
    </row>
    <row r="172" spans="1:9" x14ac:dyDescent="0.3">
      <c r="B172" s="89"/>
      <c r="C172" s="89"/>
      <c r="D172" s="63"/>
      <c r="E172" s="89"/>
      <c r="F172" s="89"/>
      <c r="G172" s="89"/>
      <c r="H172" s="89"/>
      <c r="I172" s="90">
        <v>6.8905872265104593</v>
      </c>
    </row>
    <row r="173" spans="1:9" ht="15" thickBot="1" x14ac:dyDescent="0.35"/>
    <row r="174" spans="1:9" ht="15" thickBot="1" x14ac:dyDescent="0.35">
      <c r="A174" t="s">
        <v>59</v>
      </c>
      <c r="B174" s="59" t="s">
        <v>31</v>
      </c>
      <c r="C174" s="59" t="s">
        <v>29</v>
      </c>
      <c r="D174" s="59" t="s">
        <v>48</v>
      </c>
      <c r="E174" s="60" t="s">
        <v>30</v>
      </c>
      <c r="F174" s="60" t="s">
        <v>4</v>
      </c>
      <c r="G174" s="60"/>
      <c r="H174" s="60" t="s">
        <v>49</v>
      </c>
      <c r="I174" s="60" t="s">
        <v>32</v>
      </c>
    </row>
    <row r="175" spans="1:9" ht="15" thickBot="1" x14ac:dyDescent="0.35">
      <c r="B175" s="61" t="s">
        <v>33</v>
      </c>
      <c r="C175" s="62">
        <v>3.9936626914329998</v>
      </c>
      <c r="D175" s="62">
        <v>7.0599999999999982E-2</v>
      </c>
      <c r="E175" s="62">
        <v>0</v>
      </c>
      <c r="F175" s="62">
        <v>24.974921419729107</v>
      </c>
      <c r="G175" s="62"/>
      <c r="H175" s="62">
        <v>0</v>
      </c>
      <c r="I175" s="63">
        <v>2.9039184111162106E-2</v>
      </c>
    </row>
    <row r="176" spans="1:9" ht="15" thickBot="1" x14ac:dyDescent="0.35">
      <c r="B176" s="61" t="s">
        <v>34</v>
      </c>
      <c r="C176" s="62">
        <v>1.2866046169363989</v>
      </c>
      <c r="D176" s="62">
        <v>0.15606685712910001</v>
      </c>
      <c r="E176" s="62">
        <v>0</v>
      </c>
      <c r="F176" s="62">
        <v>71.869023142984872</v>
      </c>
      <c r="G176" s="62"/>
      <c r="H176" s="62">
        <v>0</v>
      </c>
      <c r="I176" s="63">
        <v>7.331169461705038E-2</v>
      </c>
    </row>
    <row r="177" spans="1:11" ht="15" thickBot="1" x14ac:dyDescent="0.35">
      <c r="B177" s="61" t="s">
        <v>35</v>
      </c>
      <c r="C177" s="62">
        <v>0</v>
      </c>
      <c r="D177" s="62">
        <v>826.86333667096039</v>
      </c>
      <c r="E177" s="62">
        <v>155.15290999999931</v>
      </c>
      <c r="F177" s="62">
        <v>499.42039824064102</v>
      </c>
      <c r="G177" s="105">
        <v>0</v>
      </c>
      <c r="H177" s="62">
        <v>41.902500000000082</v>
      </c>
      <c r="I177" s="63">
        <v>1.5233391449116009</v>
      </c>
    </row>
    <row r="178" spans="1:11" ht="15" thickBot="1" x14ac:dyDescent="0.35">
      <c r="B178" s="61" t="s">
        <v>36</v>
      </c>
      <c r="C178" s="62">
        <v>0.70899699999999855</v>
      </c>
      <c r="D178" s="62">
        <v>167.45473556772035</v>
      </c>
      <c r="E178" s="62">
        <v>214.1063700000002</v>
      </c>
      <c r="F178" s="62">
        <v>424.6368105578573</v>
      </c>
      <c r="G178" s="62"/>
      <c r="H178" s="62">
        <v>0</v>
      </c>
      <c r="I178" s="63">
        <v>0.80690691312557783</v>
      </c>
    </row>
    <row r="179" spans="1:11" ht="15" thickBot="1" x14ac:dyDescent="0.35">
      <c r="B179" s="61" t="s">
        <v>37</v>
      </c>
      <c r="C179" s="62">
        <v>1.5466136728194981</v>
      </c>
      <c r="D179" s="62">
        <v>0.91514575071210014</v>
      </c>
      <c r="E179" s="62">
        <v>159.51186000000018</v>
      </c>
      <c r="F179" s="62">
        <v>84.036259132191262</v>
      </c>
      <c r="G179" s="62"/>
      <c r="H179" s="62">
        <v>0</v>
      </c>
      <c r="I179" s="63">
        <v>0.24600987855572304</v>
      </c>
    </row>
    <row r="180" spans="1:11" ht="15" thickBot="1" x14ac:dyDescent="0.35">
      <c r="B180" s="61" t="s">
        <v>38</v>
      </c>
      <c r="C180" s="62">
        <v>78.892217946725935</v>
      </c>
      <c r="D180" s="62">
        <v>364.4851978818063</v>
      </c>
      <c r="E180" s="62">
        <v>0</v>
      </c>
      <c r="F180" s="62">
        <v>84.709882057859247</v>
      </c>
      <c r="G180" s="62"/>
      <c r="H180" s="62">
        <v>0</v>
      </c>
      <c r="I180" s="63">
        <v>0.52808729788639142</v>
      </c>
    </row>
    <row r="181" spans="1:11" ht="15" thickBot="1" x14ac:dyDescent="0.35">
      <c r="B181" s="61" t="s">
        <v>39</v>
      </c>
      <c r="C181" s="62">
        <v>119.78367509342675</v>
      </c>
      <c r="D181" s="62">
        <v>62.844898510010673</v>
      </c>
      <c r="E181" s="62">
        <v>0</v>
      </c>
      <c r="F181" s="62">
        <v>126.37745716595485</v>
      </c>
      <c r="G181" s="62"/>
      <c r="H181" s="62">
        <v>0</v>
      </c>
      <c r="I181" s="63">
        <v>0.30900603076939226</v>
      </c>
    </row>
    <row r="182" spans="1:11" ht="15" thickBot="1" x14ac:dyDescent="0.35">
      <c r="B182" s="61" t="s">
        <v>40</v>
      </c>
      <c r="C182" s="62">
        <v>259.15498488787745</v>
      </c>
      <c r="D182" s="62">
        <v>20.40925</v>
      </c>
      <c r="E182" s="62">
        <v>6.4622300000000079</v>
      </c>
      <c r="F182" s="62">
        <v>79.129905597856094</v>
      </c>
      <c r="G182" s="62"/>
      <c r="H182" s="62">
        <v>0</v>
      </c>
      <c r="I182" s="63">
        <v>0.36515637048573352</v>
      </c>
    </row>
    <row r="183" spans="1:11" ht="15" thickBot="1" x14ac:dyDescent="0.35">
      <c r="B183" s="61" t="s">
        <v>41</v>
      </c>
      <c r="C183" s="62">
        <v>882.1995115788103</v>
      </c>
      <c r="D183" s="62">
        <v>9.6455907546265056</v>
      </c>
      <c r="E183" s="62">
        <v>0</v>
      </c>
      <c r="F183" s="62">
        <v>61.280709296490706</v>
      </c>
      <c r="G183" s="62"/>
      <c r="H183" s="62">
        <v>0</v>
      </c>
      <c r="I183" s="63">
        <v>0.95312581162992749</v>
      </c>
      <c r="K183" s="22"/>
    </row>
    <row r="184" spans="1:11" ht="15" thickBot="1" x14ac:dyDescent="0.35">
      <c r="B184" s="61" t="s">
        <v>42</v>
      </c>
      <c r="C184" s="62">
        <v>9.5312999999999963</v>
      </c>
      <c r="D184" s="62">
        <v>31.858421397910977</v>
      </c>
      <c r="E184" s="62">
        <v>0</v>
      </c>
      <c r="F184" s="62">
        <v>33.606172078259561</v>
      </c>
      <c r="G184" s="62"/>
      <c r="H184" s="62">
        <v>0</v>
      </c>
      <c r="I184" s="63">
        <v>7.4995893476170541E-2</v>
      </c>
    </row>
    <row r="185" spans="1:11" ht="15" thickBot="1" x14ac:dyDescent="0.35">
      <c r="B185" s="61" t="s">
        <v>43</v>
      </c>
      <c r="C185" s="62">
        <v>1132.0282072532191</v>
      </c>
      <c r="D185" s="62">
        <v>99.511950952119818</v>
      </c>
      <c r="E185" s="62">
        <v>102.23237854966227</v>
      </c>
      <c r="F185" s="62">
        <v>16.078374634307195</v>
      </c>
      <c r="G185" s="62"/>
      <c r="H185" s="62">
        <v>0</v>
      </c>
      <c r="I185" s="63">
        <v>1.3498509113893085</v>
      </c>
    </row>
    <row r="186" spans="1:11" ht="15" thickBot="1" x14ac:dyDescent="0.35">
      <c r="B186" s="61" t="s">
        <v>44</v>
      </c>
      <c r="C186" s="62">
        <v>37.857752884112415</v>
      </c>
      <c r="D186" s="62">
        <v>14.367708014126613</v>
      </c>
      <c r="E186" s="62">
        <v>173.03518940925983</v>
      </c>
      <c r="F186" s="62">
        <v>0.46462705812679966</v>
      </c>
      <c r="G186" s="62"/>
      <c r="H186" s="62">
        <v>0</v>
      </c>
      <c r="I186" s="63">
        <v>0.22572527736562567</v>
      </c>
    </row>
    <row r="187" spans="1:11" ht="15" thickBot="1" x14ac:dyDescent="0.35">
      <c r="B187" s="61" t="s">
        <v>45</v>
      </c>
      <c r="C187" s="62">
        <v>81.133560274333902</v>
      </c>
      <c r="D187" s="62">
        <v>15.799670000052803</v>
      </c>
      <c r="E187" s="62">
        <v>0</v>
      </c>
      <c r="F187" s="62">
        <v>0</v>
      </c>
      <c r="G187" s="62"/>
      <c r="H187" s="62">
        <v>0</v>
      </c>
      <c r="I187" s="63">
        <v>9.6933230274386703E-2</v>
      </c>
    </row>
    <row r="188" spans="1:11" ht="15" thickBot="1" x14ac:dyDescent="0.35">
      <c r="B188" s="61" t="s">
        <v>46</v>
      </c>
      <c r="C188" s="62">
        <v>145.93596741980647</v>
      </c>
      <c r="D188" s="62">
        <v>0.66386618176660006</v>
      </c>
      <c r="E188" s="62">
        <v>55.726880000000165</v>
      </c>
      <c r="F188" s="62">
        <v>0</v>
      </c>
      <c r="G188" s="62"/>
      <c r="H188" s="62">
        <v>0</v>
      </c>
      <c r="I188" s="63">
        <v>0.20232671360157323</v>
      </c>
    </row>
    <row r="189" spans="1:11" x14ac:dyDescent="0.3">
      <c r="B189" s="89"/>
      <c r="C189" s="89"/>
      <c r="D189" s="63"/>
      <c r="E189" s="89"/>
      <c r="F189" s="89"/>
      <c r="G189" s="89"/>
      <c r="H189" s="89"/>
      <c r="I189" s="90">
        <v>6.7838143521996237</v>
      </c>
    </row>
    <row r="190" spans="1:11" ht="15" thickBot="1" x14ac:dyDescent="0.35"/>
    <row r="191" spans="1:11" ht="15" thickBot="1" x14ac:dyDescent="0.35">
      <c r="A191" t="s">
        <v>60</v>
      </c>
      <c r="B191" s="59" t="s">
        <v>31</v>
      </c>
      <c r="C191" s="59" t="s">
        <v>29</v>
      </c>
      <c r="D191" s="59" t="s">
        <v>48</v>
      </c>
      <c r="E191" s="60" t="s">
        <v>30</v>
      </c>
      <c r="F191" s="60" t="s">
        <v>4</v>
      </c>
      <c r="G191" s="60"/>
      <c r="H191" s="60" t="s">
        <v>49</v>
      </c>
      <c r="I191" s="60" t="s">
        <v>32</v>
      </c>
    </row>
    <row r="192" spans="1:11" ht="15" thickBot="1" x14ac:dyDescent="0.35">
      <c r="B192" s="61" t="s">
        <v>33</v>
      </c>
      <c r="C192" s="91">
        <v>4.4287663659882055</v>
      </c>
      <c r="D192" s="91">
        <v>5.9299999999999992E-2</v>
      </c>
      <c r="E192" s="91">
        <v>0</v>
      </c>
      <c r="F192" s="91">
        <v>15.129197523364283</v>
      </c>
      <c r="G192" s="91"/>
      <c r="H192" s="91">
        <v>0</v>
      </c>
      <c r="I192" s="63">
        <v>1.961726388935249E-2</v>
      </c>
    </row>
    <row r="193" spans="2:9" ht="15" thickBot="1" x14ac:dyDescent="0.35">
      <c r="B193" s="61" t="s">
        <v>34</v>
      </c>
      <c r="C193" s="91">
        <v>1.4276436289172987</v>
      </c>
      <c r="D193" s="91">
        <v>0.2799562764855999</v>
      </c>
      <c r="E193" s="91">
        <v>0</v>
      </c>
      <c r="F193" s="91">
        <v>73.703236965893709</v>
      </c>
      <c r="G193" s="91"/>
      <c r="H193" s="91">
        <v>0</v>
      </c>
      <c r="I193" s="63">
        <v>7.5410836871296613E-2</v>
      </c>
    </row>
    <row r="194" spans="2:9" ht="15" thickBot="1" x14ac:dyDescent="0.35">
      <c r="B194" s="61" t="s">
        <v>35</v>
      </c>
      <c r="C194" s="91">
        <v>0</v>
      </c>
      <c r="D194" s="91">
        <v>898.28660697701491</v>
      </c>
      <c r="E194" s="91">
        <v>150.4109798103589</v>
      </c>
      <c r="F194" s="91">
        <v>568.26390378488497</v>
      </c>
      <c r="G194" s="105">
        <v>0</v>
      </c>
      <c r="H194" s="91">
        <v>40.735770000000009</v>
      </c>
      <c r="I194" s="63">
        <v>1.6576972605722589</v>
      </c>
    </row>
    <row r="195" spans="2:9" ht="15" thickBot="1" x14ac:dyDescent="0.35">
      <c r="B195" s="61" t="s">
        <v>36</v>
      </c>
      <c r="C195" s="91">
        <v>0.746165999999999</v>
      </c>
      <c r="D195" s="91">
        <v>238.48270397564909</v>
      </c>
      <c r="E195" s="91">
        <v>164.84405000000007</v>
      </c>
      <c r="F195" s="91">
        <v>491.81445831742531</v>
      </c>
      <c r="G195" s="91"/>
      <c r="H195" s="91">
        <v>0</v>
      </c>
      <c r="I195" s="63">
        <v>0.89588737829307441</v>
      </c>
    </row>
    <row r="196" spans="2:9" ht="15" thickBot="1" x14ac:dyDescent="0.35">
      <c r="B196" s="61" t="s">
        <v>37</v>
      </c>
      <c r="C196" s="91">
        <v>1.3956175717395995</v>
      </c>
      <c r="D196" s="91">
        <v>1.5592324337897996</v>
      </c>
      <c r="E196" s="91">
        <v>129.49286000000021</v>
      </c>
      <c r="F196" s="91">
        <v>94.244735464612532</v>
      </c>
      <c r="G196" s="91"/>
      <c r="H196" s="91">
        <v>0</v>
      </c>
      <c r="I196" s="63">
        <v>0.22669244547014217</v>
      </c>
    </row>
    <row r="197" spans="2:9" ht="15" thickBot="1" x14ac:dyDescent="0.35">
      <c r="B197" s="61" t="s">
        <v>38</v>
      </c>
      <c r="C197" s="91">
        <v>103.61863097652355</v>
      </c>
      <c r="D197" s="91">
        <v>378.13754808255163</v>
      </c>
      <c r="E197" s="91">
        <v>0</v>
      </c>
      <c r="F197" s="91">
        <v>101.77704972617217</v>
      </c>
      <c r="G197" s="91"/>
      <c r="H197" s="91">
        <v>0</v>
      </c>
      <c r="I197" s="63">
        <v>0.58353322878524738</v>
      </c>
    </row>
    <row r="198" spans="2:9" ht="15" thickBot="1" x14ac:dyDescent="0.35">
      <c r="B198" s="61" t="s">
        <v>39</v>
      </c>
      <c r="C198" s="91">
        <v>156.65924399134698</v>
      </c>
      <c r="D198" s="91">
        <v>111.87483169566084</v>
      </c>
      <c r="E198" s="91">
        <v>0</v>
      </c>
      <c r="F198" s="91">
        <v>145.39209022282765</v>
      </c>
      <c r="G198" s="91"/>
      <c r="H198" s="91">
        <v>0</v>
      </c>
      <c r="I198" s="63">
        <v>0.4139261659098355</v>
      </c>
    </row>
    <row r="199" spans="2:9" ht="15" thickBot="1" x14ac:dyDescent="0.35">
      <c r="B199" s="61" t="s">
        <v>40</v>
      </c>
      <c r="C199" s="91">
        <v>397.77479285172149</v>
      </c>
      <c r="D199" s="91">
        <v>14.996899999999997</v>
      </c>
      <c r="E199" s="91">
        <v>6.6501500000000107</v>
      </c>
      <c r="F199" s="91">
        <v>99.448052026172974</v>
      </c>
      <c r="G199" s="91"/>
      <c r="H199" s="91">
        <v>0</v>
      </c>
      <c r="I199" s="63">
        <v>0.51886989487789448</v>
      </c>
    </row>
    <row r="200" spans="2:9" ht="15" thickBot="1" x14ac:dyDescent="0.35">
      <c r="B200" s="61" t="s">
        <v>41</v>
      </c>
      <c r="C200" s="91">
        <v>956.02475762631127</v>
      </c>
      <c r="D200" s="91">
        <v>13.036926694265398</v>
      </c>
      <c r="E200" s="91">
        <v>0</v>
      </c>
      <c r="F200" s="91">
        <v>76.102915800657115</v>
      </c>
      <c r="G200" s="91"/>
      <c r="H200" s="91">
        <v>0</v>
      </c>
      <c r="I200" s="63">
        <v>1.0451646001212338</v>
      </c>
    </row>
    <row r="201" spans="2:9" ht="15" thickBot="1" x14ac:dyDescent="0.35">
      <c r="B201" s="61" t="s">
        <v>42</v>
      </c>
      <c r="C201" s="91">
        <v>0.71479999999999999</v>
      </c>
      <c r="D201" s="91">
        <v>33.17246752901486</v>
      </c>
      <c r="E201" s="91">
        <v>0</v>
      </c>
      <c r="F201" s="91">
        <v>41.758258307594033</v>
      </c>
      <c r="G201" s="91"/>
      <c r="H201" s="91">
        <v>0</v>
      </c>
      <c r="I201" s="63">
        <v>7.5645525836608898E-2</v>
      </c>
    </row>
    <row r="202" spans="2:9" ht="15" thickBot="1" x14ac:dyDescent="0.35">
      <c r="B202" s="61" t="s">
        <v>43</v>
      </c>
      <c r="C202" s="91">
        <v>887.2595738982385</v>
      </c>
      <c r="D202" s="91">
        <v>110.92025213414558</v>
      </c>
      <c r="E202" s="91">
        <v>134.98451740263607</v>
      </c>
      <c r="F202" s="91">
        <v>18.865179533239427</v>
      </c>
      <c r="G202" s="91"/>
      <c r="H202" s="91">
        <v>0</v>
      </c>
      <c r="I202" s="63">
        <v>1.1520295229682596</v>
      </c>
    </row>
    <row r="203" spans="2:9" ht="15" thickBot="1" x14ac:dyDescent="0.35">
      <c r="B203" s="61" t="s">
        <v>44</v>
      </c>
      <c r="C203" s="91">
        <v>27.386407504441745</v>
      </c>
      <c r="D203" s="91">
        <v>25.036160465760481</v>
      </c>
      <c r="E203" s="91">
        <v>206.67316833946637</v>
      </c>
      <c r="F203" s="91">
        <v>0.74420603810019981</v>
      </c>
      <c r="G203" s="91"/>
      <c r="H203" s="91">
        <v>0</v>
      </c>
      <c r="I203" s="63">
        <v>0.2598399423477688</v>
      </c>
    </row>
    <row r="204" spans="2:9" ht="15" thickBot="1" x14ac:dyDescent="0.35">
      <c r="B204" s="61" t="s">
        <v>45</v>
      </c>
      <c r="C204" s="91">
        <v>70.258679438798509</v>
      </c>
      <c r="D204" s="91">
        <v>19.387246148109206</v>
      </c>
      <c r="E204" s="91">
        <v>0</v>
      </c>
      <c r="F204" s="91">
        <v>0</v>
      </c>
      <c r="G204" s="91"/>
      <c r="H204" s="91">
        <v>0</v>
      </c>
      <c r="I204" s="63">
        <v>8.9645925586907704E-2</v>
      </c>
    </row>
    <row r="205" spans="2:9" ht="15" thickBot="1" x14ac:dyDescent="0.35">
      <c r="B205" s="61" t="s">
        <v>46</v>
      </c>
      <c r="C205" s="91">
        <v>111.46162496217453</v>
      </c>
      <c r="D205" s="91">
        <v>1.8922293305972007</v>
      </c>
      <c r="E205" s="91">
        <v>61.739059999999959</v>
      </c>
      <c r="F205" s="91">
        <v>0</v>
      </c>
      <c r="G205" s="91"/>
      <c r="H205" s="91">
        <v>0</v>
      </c>
      <c r="I205" s="63">
        <v>0.17509291429277168</v>
      </c>
    </row>
    <row r="206" spans="2:9" x14ac:dyDescent="0.3">
      <c r="B206" s="89"/>
      <c r="C206" s="89"/>
      <c r="D206" s="63"/>
      <c r="E206" s="89"/>
      <c r="F206" s="89"/>
      <c r="G206" s="89"/>
      <c r="H206" s="89"/>
      <c r="I206" s="90">
        <v>7.1890529058226527</v>
      </c>
    </row>
  </sheetData>
  <mergeCells count="1">
    <mergeCell ref="B2:I2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1BB400-08B2-41DF-A10E-6438E13BCF9F}">
  <sheetPr codeName="Hoja14">
    <tabColor theme="9"/>
  </sheetPr>
  <dimension ref="A1:P23"/>
  <sheetViews>
    <sheetView zoomScale="115" zoomScaleNormal="115" workbookViewId="0">
      <selection activeCell="F27" sqref="F27"/>
    </sheetView>
  </sheetViews>
  <sheetFormatPr baseColWidth="10" defaultColWidth="11.44140625" defaultRowHeight="14.4" x14ac:dyDescent="0.3"/>
  <cols>
    <col min="1" max="1" width="14.44140625" bestFit="1" customWidth="1"/>
    <col min="2" max="2" width="11.33203125" bestFit="1" customWidth="1"/>
    <col min="7" max="7" width="10.6640625" customWidth="1"/>
    <col min="12" max="12" width="10.6640625" customWidth="1"/>
  </cols>
  <sheetData>
    <row r="1" spans="1:16" x14ac:dyDescent="0.3">
      <c r="B1" s="161">
        <v>2023</v>
      </c>
      <c r="C1" s="161"/>
      <c r="D1" s="161"/>
      <c r="E1" s="161"/>
      <c r="F1" s="161"/>
      <c r="G1" s="161"/>
      <c r="H1" s="161"/>
      <c r="I1" s="161"/>
      <c r="J1" s="161"/>
      <c r="K1" s="161"/>
      <c r="L1" s="161"/>
      <c r="M1" s="161"/>
    </row>
    <row r="2" spans="1:16" x14ac:dyDescent="0.3">
      <c r="B2" t="s">
        <v>17</v>
      </c>
      <c r="C2" t="s">
        <v>18</v>
      </c>
      <c r="D2" t="s">
        <v>19</v>
      </c>
      <c r="E2" t="s">
        <v>20</v>
      </c>
      <c r="F2" t="s">
        <v>21</v>
      </c>
      <c r="G2" t="s">
        <v>22</v>
      </c>
      <c r="H2" t="s">
        <v>23</v>
      </c>
      <c r="I2" t="s">
        <v>24</v>
      </c>
      <c r="J2" t="s">
        <v>25</v>
      </c>
      <c r="K2" t="s">
        <v>26</v>
      </c>
      <c r="L2" t="s">
        <v>27</v>
      </c>
      <c r="M2" t="s">
        <v>28</v>
      </c>
    </row>
    <row r="3" spans="1:16" x14ac:dyDescent="0.3">
      <c r="A3" s="2" t="s">
        <v>61</v>
      </c>
      <c r="B3" s="57">
        <v>142.83081704382991</v>
      </c>
      <c r="C3" s="57">
        <v>128.31</v>
      </c>
      <c r="D3" s="57">
        <v>146.69285469323066</v>
      </c>
      <c r="E3" s="57">
        <v>161.20360054349462</v>
      </c>
      <c r="F3" s="57">
        <v>168.84607627939278</v>
      </c>
      <c r="G3" s="57">
        <v>158.3422746342068</v>
      </c>
      <c r="H3" s="57">
        <v>134.99468814175015</v>
      </c>
      <c r="I3" s="57">
        <v>149.88112243320418</v>
      </c>
      <c r="J3" s="57">
        <v>143.38218891460153</v>
      </c>
      <c r="K3" s="57">
        <v>142.17592958220257</v>
      </c>
      <c r="L3" s="57">
        <v>112.42621510178428</v>
      </c>
      <c r="M3" s="57">
        <v>142.17737882041436</v>
      </c>
      <c r="N3" s="41">
        <f>+SUM(B3:M3)</f>
        <v>1731.2631461881117</v>
      </c>
    </row>
    <row r="4" spans="1:16" x14ac:dyDescent="0.3">
      <c r="A4" s="2" t="s">
        <v>29</v>
      </c>
      <c r="B4" s="57">
        <v>162.85183599199084</v>
      </c>
      <c r="C4" s="57">
        <v>130.32</v>
      </c>
      <c r="D4" s="57">
        <v>140.7192687872311</v>
      </c>
      <c r="E4" s="57">
        <v>118.76161747771999</v>
      </c>
      <c r="F4" s="57">
        <v>150.66314493722493</v>
      </c>
      <c r="G4" s="57">
        <v>186.76051981749899</v>
      </c>
      <c r="H4" s="57">
        <v>223.24686525498205</v>
      </c>
      <c r="I4" s="57">
        <v>223.60232194194478</v>
      </c>
      <c r="J4" s="57">
        <v>228.39341807286627</v>
      </c>
      <c r="K4" s="57">
        <v>224.88455956072278</v>
      </c>
      <c r="L4" s="57">
        <v>263.88929437308201</v>
      </c>
      <c r="M4" s="57">
        <v>262.91580369408484</v>
      </c>
      <c r="N4" s="41">
        <f t="shared" ref="N4:N8" si="0">+SUM(B4:M4)</f>
        <v>2317.0086499093491</v>
      </c>
    </row>
    <row r="5" spans="1:16" x14ac:dyDescent="0.3">
      <c r="A5" s="2" t="s">
        <v>30</v>
      </c>
      <c r="B5" s="57">
        <v>833.74433400889995</v>
      </c>
      <c r="C5" s="57">
        <v>739.00076087964419</v>
      </c>
      <c r="D5" s="57">
        <v>729.55634339956237</v>
      </c>
      <c r="E5" s="57">
        <v>663.51997358908727</v>
      </c>
      <c r="F5" s="57">
        <v>858.47848539644997</v>
      </c>
      <c r="G5" s="57">
        <v>965.69554331132213</v>
      </c>
      <c r="H5" s="57">
        <v>740.9070145632702</v>
      </c>
      <c r="I5" s="57">
        <v>780.05862372810611</v>
      </c>
      <c r="J5" s="57">
        <v>914.0299548336402</v>
      </c>
      <c r="K5" s="57">
        <v>965.10623092185085</v>
      </c>
      <c r="L5" s="57">
        <v>866.22781795892752</v>
      </c>
      <c r="M5" s="57">
        <v>854.79478555247317</v>
      </c>
      <c r="N5" s="41">
        <f t="shared" si="0"/>
        <v>9911.1198681432325</v>
      </c>
      <c r="O5" s="41"/>
    </row>
    <row r="6" spans="1:16" x14ac:dyDescent="0.3">
      <c r="A6" s="2" t="s">
        <v>4</v>
      </c>
      <c r="B6" s="57">
        <v>1670.013840399236</v>
      </c>
      <c r="C6" s="57">
        <v>1464.8127123242289</v>
      </c>
      <c r="D6" s="57">
        <v>1485.0004151314031</v>
      </c>
      <c r="E6" s="57">
        <v>1255.8577482328983</v>
      </c>
      <c r="F6" s="57">
        <v>1140.4340312645431</v>
      </c>
      <c r="G6" s="57">
        <v>1010.0471968997628</v>
      </c>
      <c r="H6" s="57">
        <v>1072.9699619554829</v>
      </c>
      <c r="I6" s="57">
        <v>1120.892228891232</v>
      </c>
      <c r="J6" s="57">
        <v>1126.5675191655089</v>
      </c>
      <c r="K6" s="57">
        <v>1473.9611777162265</v>
      </c>
      <c r="L6" s="57">
        <v>1516.796995840582</v>
      </c>
      <c r="M6" s="57">
        <v>1737.4576469035505</v>
      </c>
      <c r="N6" s="41">
        <f t="shared" si="0"/>
        <v>16074.811474724656</v>
      </c>
      <c r="O6" s="41"/>
    </row>
    <row r="7" spans="1:16" x14ac:dyDescent="0.3">
      <c r="A7" s="2" t="s">
        <v>5</v>
      </c>
      <c r="B7" s="57">
        <v>44.334069999999983</v>
      </c>
      <c r="C7" s="57">
        <v>33</v>
      </c>
      <c r="D7" s="57">
        <v>112.04520999999987</v>
      </c>
      <c r="E7" s="57">
        <v>86.020709999999994</v>
      </c>
      <c r="F7" s="57">
        <v>85.710249999999959</v>
      </c>
      <c r="G7" s="57">
        <v>55.652920000000009</v>
      </c>
      <c r="H7" s="57">
        <v>59.386110000000016</v>
      </c>
      <c r="I7" s="57">
        <v>62.137829999999965</v>
      </c>
      <c r="J7" s="57">
        <v>48.718059999999944</v>
      </c>
      <c r="K7" s="57">
        <v>0</v>
      </c>
      <c r="L7" s="57">
        <v>0</v>
      </c>
      <c r="M7" s="57">
        <v>0</v>
      </c>
      <c r="N7" s="41">
        <f t="shared" si="0"/>
        <v>587.00515999999971</v>
      </c>
    </row>
    <row r="8" spans="1:16" x14ac:dyDescent="0.3">
      <c r="A8" s="2" t="s">
        <v>6</v>
      </c>
      <c r="B8" s="57">
        <v>34.428250000000006</v>
      </c>
      <c r="C8" s="57">
        <v>29.84</v>
      </c>
      <c r="D8" s="57">
        <v>34.312150000000038</v>
      </c>
      <c r="E8" s="57">
        <v>32.328499999999984</v>
      </c>
      <c r="F8" s="57">
        <v>34.096610000000034</v>
      </c>
      <c r="G8" s="57">
        <v>38.183130000000041</v>
      </c>
      <c r="H8" s="57">
        <v>45.004079999999995</v>
      </c>
      <c r="I8" s="57">
        <v>33.450949999999978</v>
      </c>
      <c r="J8" s="57">
        <v>35.751609999999992</v>
      </c>
      <c r="K8" s="57">
        <v>37.862269999999995</v>
      </c>
      <c r="L8" s="57">
        <v>41.902500000000053</v>
      </c>
      <c r="M8" s="57">
        <v>40.735770000000009</v>
      </c>
      <c r="N8" s="41">
        <f t="shared" si="0"/>
        <v>437.89582000000007</v>
      </c>
      <c r="P8" s="136"/>
    </row>
    <row r="9" spans="1:16" x14ac:dyDescent="0.3">
      <c r="A9" s="152" t="s">
        <v>7</v>
      </c>
      <c r="B9" s="153">
        <f>+SUM(B3:B8)</f>
        <v>2888.2031474439564</v>
      </c>
      <c r="C9" s="153">
        <f t="shared" ref="C9:M9" si="1">+SUM(C3:C8)</f>
        <v>2525.2834732038732</v>
      </c>
      <c r="D9" s="153">
        <f t="shared" si="1"/>
        <v>2648.326242011427</v>
      </c>
      <c r="E9" s="153">
        <f t="shared" si="1"/>
        <v>2317.6921498431998</v>
      </c>
      <c r="F9" s="153">
        <f t="shared" si="1"/>
        <v>2438.2285978776108</v>
      </c>
      <c r="G9" s="153">
        <f t="shared" si="1"/>
        <v>2414.6815846627906</v>
      </c>
      <c r="H9" s="153">
        <f t="shared" si="1"/>
        <v>2276.508719915485</v>
      </c>
      <c r="I9" s="153">
        <f t="shared" si="1"/>
        <v>2370.0230769944874</v>
      </c>
      <c r="J9" s="153">
        <f t="shared" si="1"/>
        <v>2496.8427509866165</v>
      </c>
      <c r="K9" s="153">
        <f t="shared" si="1"/>
        <v>2843.9901677810026</v>
      </c>
      <c r="L9" s="153">
        <f t="shared" si="1"/>
        <v>2801.242823274376</v>
      </c>
      <c r="M9" s="153">
        <f t="shared" si="1"/>
        <v>3038.0813849705232</v>
      </c>
      <c r="N9" s="154">
        <f>+SUM(B9:M9)</f>
        <v>31059.104118965344</v>
      </c>
      <c r="O9" s="155"/>
      <c r="P9" s="127"/>
    </row>
    <row r="10" spans="1:16" x14ac:dyDescent="0.3">
      <c r="B10" s="156"/>
      <c r="C10" s="156"/>
      <c r="D10" s="156"/>
      <c r="E10" s="156"/>
      <c r="F10" s="156"/>
      <c r="G10" s="156"/>
      <c r="H10" s="156"/>
      <c r="I10" s="156"/>
      <c r="J10" s="156"/>
      <c r="K10" s="156"/>
      <c r="L10" s="156"/>
      <c r="M10" s="156"/>
    </row>
    <row r="11" spans="1:16" x14ac:dyDescent="0.3">
      <c r="A11" t="s">
        <v>62</v>
      </c>
      <c r="B11" s="65" cm="1">
        <f t="array" ref="B11:M11">TRANSPOSE('Gx Real'!I19:I30)</f>
        <v>7076.1275779898815</v>
      </c>
      <c r="C11" s="65">
        <v>6521.7843100939899</v>
      </c>
      <c r="D11" s="65">
        <v>7255.4882132667017</v>
      </c>
      <c r="E11" s="65">
        <v>6660.5939988728314</v>
      </c>
      <c r="F11" s="65">
        <v>7045.2743813419866</v>
      </c>
      <c r="G11" s="65">
        <v>7048.8184014150274</v>
      </c>
      <c r="H11" s="65">
        <v>7172.4249571975652</v>
      </c>
      <c r="I11" s="65">
        <v>7114.2186272069357</v>
      </c>
      <c r="J11" s="65">
        <v>6835.701668397538</v>
      </c>
      <c r="K11" s="65">
        <v>6894.6033165039325</v>
      </c>
      <c r="L11" s="65">
        <v>6802.9972376579035</v>
      </c>
      <c r="M11" s="65">
        <v>7209.0919490152273</v>
      </c>
      <c r="N11" s="154">
        <f>+SUM(B11:M11)</f>
        <v>83637.124638959533</v>
      </c>
    </row>
    <row r="12" spans="1:16" x14ac:dyDescent="0.3">
      <c r="O12" s="157"/>
      <c r="P12" s="1"/>
    </row>
    <row r="13" spans="1:16" x14ac:dyDescent="0.3">
      <c r="B13" s="161">
        <v>2023</v>
      </c>
      <c r="C13" s="161"/>
      <c r="D13" s="161"/>
      <c r="E13" s="161"/>
      <c r="F13" s="161"/>
      <c r="G13" s="161"/>
      <c r="H13" s="161"/>
      <c r="I13" s="161"/>
      <c r="J13" s="161"/>
      <c r="K13" s="161"/>
      <c r="L13" s="161"/>
      <c r="M13" s="161"/>
    </row>
    <row r="14" spans="1:16" x14ac:dyDescent="0.3">
      <c r="B14" t="s">
        <v>17</v>
      </c>
      <c r="C14" t="s">
        <v>18</v>
      </c>
      <c r="D14" t="s">
        <v>19</v>
      </c>
      <c r="E14" t="s">
        <v>20</v>
      </c>
      <c r="F14" t="s">
        <v>21</v>
      </c>
      <c r="G14" t="s">
        <v>22</v>
      </c>
      <c r="H14" t="s">
        <v>23</v>
      </c>
      <c r="I14" t="s">
        <v>24</v>
      </c>
      <c r="J14" t="s">
        <v>25</v>
      </c>
      <c r="K14" t="s">
        <v>26</v>
      </c>
      <c r="L14" t="s">
        <v>27</v>
      </c>
      <c r="M14" t="s">
        <v>28</v>
      </c>
    </row>
    <row r="15" spans="1:16" x14ac:dyDescent="0.3">
      <c r="A15" s="2" t="str">
        <f>+A3</f>
        <v>Biocombustibles</v>
      </c>
      <c r="B15" s="157">
        <f t="shared" ref="B15:M15" si="2">+B3/B$11</f>
        <v>2.0184884383388113E-2</v>
      </c>
      <c r="C15" s="157">
        <f t="shared" si="2"/>
        <v>1.9674063706984331E-2</v>
      </c>
      <c r="D15" s="157">
        <f t="shared" si="2"/>
        <v>2.0218192130062582E-2</v>
      </c>
      <c r="E15" s="157">
        <f t="shared" si="2"/>
        <v>2.420258622140533E-2</v>
      </c>
      <c r="F15" s="157">
        <f t="shared" si="2"/>
        <v>2.396586238380554E-2</v>
      </c>
      <c r="G15" s="157">
        <f t="shared" si="2"/>
        <v>2.2463662080217602E-2</v>
      </c>
      <c r="H15" s="157">
        <f t="shared" si="2"/>
        <v>1.8821345492960828E-2</v>
      </c>
      <c r="I15" s="157">
        <f t="shared" si="2"/>
        <v>2.1067826318973835E-2</v>
      </c>
      <c r="J15" s="157">
        <f t="shared" si="2"/>
        <v>2.0975489550323509E-2</v>
      </c>
      <c r="K15" s="157">
        <f t="shared" si="2"/>
        <v>2.0621335710768077E-2</v>
      </c>
      <c r="L15" s="157">
        <f t="shared" si="2"/>
        <v>1.6525982765280341E-2</v>
      </c>
      <c r="M15" s="157">
        <f t="shared" si="2"/>
        <v>1.9721953864083534E-2</v>
      </c>
    </row>
    <row r="16" spans="1:16" x14ac:dyDescent="0.3">
      <c r="A16" s="2" t="str">
        <f>+A4</f>
        <v>Hídrica</v>
      </c>
      <c r="B16" s="157">
        <f t="shared" ref="B16:M16" si="3">+B4/B$11</f>
        <v>2.3014259451530725E-2</v>
      </c>
      <c r="C16" s="157">
        <f t="shared" si="3"/>
        <v>1.9982261571928905E-2</v>
      </c>
      <c r="D16" s="157">
        <f t="shared" si="3"/>
        <v>1.9394872495268493E-2</v>
      </c>
      <c r="E16" s="157">
        <f t="shared" si="3"/>
        <v>1.7830484412924428E-2</v>
      </c>
      <c r="F16" s="157">
        <f t="shared" si="3"/>
        <v>2.1384993228400928E-2</v>
      </c>
      <c r="G16" s="157">
        <f t="shared" si="3"/>
        <v>2.6495294556036147E-2</v>
      </c>
      <c r="H16" s="157">
        <f t="shared" si="3"/>
        <v>3.112571641909654E-2</v>
      </c>
      <c r="I16" s="157">
        <f t="shared" si="3"/>
        <v>3.1430341638197835E-2</v>
      </c>
      <c r="J16" s="157">
        <f t="shared" si="3"/>
        <v>3.3411846969384706E-2</v>
      </c>
      <c r="K16" s="157">
        <f t="shared" si="3"/>
        <v>3.2617476196550158E-2</v>
      </c>
      <c r="L16" s="157">
        <f t="shared" si="3"/>
        <v>3.8790151627921619E-2</v>
      </c>
      <c r="M16" s="157">
        <f t="shared" si="3"/>
        <v>3.6470030560506239E-2</v>
      </c>
    </row>
    <row r="17" spans="1:14" x14ac:dyDescent="0.3">
      <c r="A17" s="2" t="str">
        <f>+A5</f>
        <v>Eólica</v>
      </c>
      <c r="B17" s="157">
        <f t="shared" ref="B17:M17" si="4">+B5/B$11</f>
        <v>0.11782494377323566</v>
      </c>
      <c r="C17" s="157">
        <f t="shared" si="4"/>
        <v>0.11331266502264838</v>
      </c>
      <c r="D17" s="157">
        <f t="shared" si="4"/>
        <v>0.10055234354396227</v>
      </c>
      <c r="E17" s="157">
        <f t="shared" si="4"/>
        <v>9.9618738764346598E-2</v>
      </c>
      <c r="F17" s="157">
        <f t="shared" si="4"/>
        <v>0.12185167516966552</v>
      </c>
      <c r="G17" s="157">
        <f t="shared" si="4"/>
        <v>0.1370010529874712</v>
      </c>
      <c r="H17" s="157">
        <f t="shared" si="4"/>
        <v>0.10329937489548305</v>
      </c>
      <c r="I17" s="157">
        <f t="shared" si="4"/>
        <v>0.10964782846916241</v>
      </c>
      <c r="J17" s="157">
        <f t="shared" si="4"/>
        <v>0.13371413779792879</v>
      </c>
      <c r="K17" s="157">
        <f t="shared" si="4"/>
        <v>0.13997995049427009</v>
      </c>
      <c r="L17" s="157">
        <f t="shared" si="4"/>
        <v>0.12733032040112183</v>
      </c>
      <c r="M17" s="157">
        <f t="shared" si="4"/>
        <v>0.11857176903801864</v>
      </c>
    </row>
    <row r="18" spans="1:14" x14ac:dyDescent="0.3">
      <c r="A18" s="2" t="str">
        <f>+A6</f>
        <v>Solar</v>
      </c>
      <c r="B18" s="157">
        <f t="shared" ref="B18:M18" si="5">+B6/B$11</f>
        <v>0.23600674549647357</v>
      </c>
      <c r="C18" s="157">
        <f t="shared" si="5"/>
        <v>0.22460305994129365</v>
      </c>
      <c r="D18" s="157">
        <f t="shared" si="5"/>
        <v>0.20467270726400896</v>
      </c>
      <c r="E18" s="157">
        <f t="shared" si="5"/>
        <v>0.18855041283786797</v>
      </c>
      <c r="F18" s="157">
        <f t="shared" si="5"/>
        <v>0.16187219539451247</v>
      </c>
      <c r="G18" s="157">
        <f t="shared" si="5"/>
        <v>0.14329312224826207</v>
      </c>
      <c r="H18" s="157">
        <f t="shared" si="5"/>
        <v>0.14959654069001474</v>
      </c>
      <c r="I18" s="157">
        <f t="shared" si="5"/>
        <v>0.15755661831990925</v>
      </c>
      <c r="J18" s="157">
        <f t="shared" si="5"/>
        <v>0.16480641985500882</v>
      </c>
      <c r="K18" s="157">
        <f t="shared" si="5"/>
        <v>0.21378476905088029</v>
      </c>
      <c r="L18" s="157">
        <f t="shared" si="5"/>
        <v>0.22296010756029294</v>
      </c>
      <c r="M18" s="157">
        <f t="shared" si="5"/>
        <v>0.24100922268592923</v>
      </c>
      <c r="N18" s="157"/>
    </row>
    <row r="19" spans="1:14" x14ac:dyDescent="0.3">
      <c r="A19" s="2" t="s">
        <v>5</v>
      </c>
      <c r="B19" s="157">
        <f t="shared" ref="B19:M19" si="6">+B7/B$11</f>
        <v>6.2653011143976546E-3</v>
      </c>
      <c r="C19" s="157">
        <f t="shared" si="6"/>
        <v>5.0599649468512416E-3</v>
      </c>
      <c r="D19" s="157">
        <f t="shared" si="6"/>
        <v>1.5442821586440532E-2</v>
      </c>
      <c r="E19" s="157">
        <f t="shared" si="6"/>
        <v>1.2914870657865835E-2</v>
      </c>
      <c r="F19" s="157">
        <f t="shared" si="6"/>
        <v>1.2165636902231455E-2</v>
      </c>
      <c r="G19" s="157">
        <f t="shared" si="6"/>
        <v>7.8953544878994E-3</v>
      </c>
      <c r="H19" s="157">
        <f t="shared" si="6"/>
        <v>8.2797812949448497E-3</v>
      </c>
      <c r="I19" s="157">
        <f t="shared" si="6"/>
        <v>8.7343154963450253E-3</v>
      </c>
      <c r="J19" s="157">
        <f t="shared" si="6"/>
        <v>7.1270020786938018E-3</v>
      </c>
      <c r="K19" s="157">
        <f t="shared" si="6"/>
        <v>0</v>
      </c>
      <c r="L19" s="157">
        <f t="shared" si="6"/>
        <v>0</v>
      </c>
      <c r="M19" s="157">
        <f t="shared" si="6"/>
        <v>0</v>
      </c>
      <c r="N19" s="157"/>
    </row>
    <row r="20" spans="1:14" x14ac:dyDescent="0.3">
      <c r="A20" s="2" t="str">
        <f t="shared" ref="A20:A21" si="7">+A8</f>
        <v>Geotérmico</v>
      </c>
      <c r="B20" s="157">
        <f t="shared" ref="B20:M20" si="8">+B8/B$11</f>
        <v>4.8654083212247646E-3</v>
      </c>
      <c r="C20" s="157">
        <f t="shared" si="8"/>
        <v>4.5754349701224561E-3</v>
      </c>
      <c r="D20" s="157">
        <f t="shared" si="8"/>
        <v>4.7291304170627799E-3</v>
      </c>
      <c r="E20" s="157">
        <f t="shared" si="8"/>
        <v>4.8536962327190214E-3</v>
      </c>
      <c r="F20" s="157">
        <f t="shared" si="8"/>
        <v>4.8396425965038566E-3</v>
      </c>
      <c r="G20" s="157">
        <f t="shared" si="8"/>
        <v>5.4169547043990953E-3</v>
      </c>
      <c r="H20" s="157">
        <f t="shared" si="8"/>
        <v>6.2745975410782332E-3</v>
      </c>
      <c r="I20" s="157">
        <f t="shared" si="8"/>
        <v>4.7019851023517006E-3</v>
      </c>
      <c r="J20" s="157">
        <f t="shared" si="8"/>
        <v>5.2301302389021719E-3</v>
      </c>
      <c r="K20" s="157">
        <f t="shared" si="8"/>
        <v>5.4915806264542177E-3</v>
      </c>
      <c r="L20" s="157">
        <f t="shared" si="8"/>
        <v>6.1594174650034111E-3</v>
      </c>
      <c r="M20" s="157">
        <f t="shared" si="8"/>
        <v>5.6506104080923224E-3</v>
      </c>
    </row>
    <row r="21" spans="1:14" x14ac:dyDescent="0.3">
      <c r="A21" s="2" t="str">
        <f t="shared" si="7"/>
        <v>Total</v>
      </c>
      <c r="B21" s="157">
        <f t="shared" ref="B21:M21" si="9">+B9/B$11</f>
        <v>0.40816154254025044</v>
      </c>
      <c r="C21" s="157">
        <f t="shared" si="9"/>
        <v>0.38720745015982899</v>
      </c>
      <c r="D21" s="157">
        <f t="shared" si="9"/>
        <v>0.36501006743680559</v>
      </c>
      <c r="E21" s="157">
        <f t="shared" si="9"/>
        <v>0.34797078912712914</v>
      </c>
      <c r="F21" s="157">
        <f t="shared" si="9"/>
        <v>0.34608000567511982</v>
      </c>
      <c r="G21" s="157">
        <f t="shared" si="9"/>
        <v>0.34256544106428549</v>
      </c>
      <c r="H21" s="157">
        <f t="shared" si="9"/>
        <v>0.31739735633357818</v>
      </c>
      <c r="I21" s="157">
        <f t="shared" si="9"/>
        <v>0.33313891534494011</v>
      </c>
      <c r="J21" s="157">
        <f t="shared" si="9"/>
        <v>0.36526502649024173</v>
      </c>
      <c r="K21" s="157">
        <f t="shared" si="9"/>
        <v>0.41249511207892281</v>
      </c>
      <c r="L21" s="157">
        <f t="shared" si="9"/>
        <v>0.41176597981962015</v>
      </c>
      <c r="M21" s="157">
        <f t="shared" si="9"/>
        <v>0.42142358655663004</v>
      </c>
      <c r="N21" s="158">
        <f>+N9/N$11</f>
        <v>0.37135547465362656</v>
      </c>
    </row>
    <row r="22" spans="1:14" x14ac:dyDescent="0.3">
      <c r="A22" s="2" t="s">
        <v>63</v>
      </c>
      <c r="B22" s="57">
        <v>0</v>
      </c>
      <c r="C22" s="57">
        <v>0</v>
      </c>
      <c r="D22" s="57">
        <v>0</v>
      </c>
      <c r="E22" s="57">
        <v>0</v>
      </c>
      <c r="F22" s="57">
        <v>0</v>
      </c>
      <c r="G22" s="57">
        <v>0</v>
      </c>
      <c r="H22" s="57">
        <v>0</v>
      </c>
      <c r="I22" s="57">
        <v>0</v>
      </c>
      <c r="J22" s="57">
        <v>0</v>
      </c>
      <c r="K22" s="57">
        <v>0</v>
      </c>
      <c r="L22" s="57">
        <v>0</v>
      </c>
      <c r="M22" s="57">
        <v>0</v>
      </c>
      <c r="N22" s="57"/>
    </row>
    <row r="23" spans="1:14" x14ac:dyDescent="0.3">
      <c r="B23" s="35"/>
    </row>
  </sheetData>
  <mergeCells count="2">
    <mergeCell ref="B1:M1"/>
    <mergeCell ref="B13:M13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5F575-4EFC-44D0-9820-C5724FB6485E}">
  <sheetPr codeName="Hoja10">
    <tabColor theme="9"/>
  </sheetPr>
  <dimension ref="A2:Q28"/>
  <sheetViews>
    <sheetView zoomScale="97" zoomScaleNormal="70" workbookViewId="0">
      <selection activeCell="B21" sqref="B21"/>
    </sheetView>
  </sheetViews>
  <sheetFormatPr baseColWidth="10" defaultColWidth="11.44140625" defaultRowHeight="14.4" x14ac:dyDescent="0.3"/>
  <cols>
    <col min="1" max="1" width="40.44140625" customWidth="1"/>
    <col min="14" max="14" width="12.33203125" bestFit="1" customWidth="1"/>
    <col min="15" max="15" width="11.33203125" bestFit="1" customWidth="1"/>
    <col min="17" max="17" width="12.109375" bestFit="1" customWidth="1"/>
  </cols>
  <sheetData>
    <row r="2" spans="1:16" x14ac:dyDescent="0.3">
      <c r="A2" t="s">
        <v>64</v>
      </c>
      <c r="B2" s="6" t="s">
        <v>17</v>
      </c>
      <c r="C2" s="6" t="s">
        <v>18</v>
      </c>
      <c r="D2" s="6" t="s">
        <v>19</v>
      </c>
      <c r="E2" s="6" t="s">
        <v>20</v>
      </c>
      <c r="F2" s="6" t="s">
        <v>21</v>
      </c>
      <c r="G2" s="6" t="s">
        <v>22</v>
      </c>
      <c r="H2" s="6" t="s">
        <v>23</v>
      </c>
      <c r="I2" s="6" t="s">
        <v>24</v>
      </c>
      <c r="J2" s="6" t="s">
        <v>25</v>
      </c>
      <c r="K2" s="6" t="s">
        <v>26</v>
      </c>
      <c r="L2" s="6" t="s">
        <v>27</v>
      </c>
      <c r="M2" s="6" t="s">
        <v>28</v>
      </c>
      <c r="N2" s="6" t="s">
        <v>7</v>
      </c>
    </row>
    <row r="3" spans="1:16" x14ac:dyDescent="0.3">
      <c r="A3" t="s">
        <v>65</v>
      </c>
      <c r="B3" s="40">
        <v>4003.3515367583987</v>
      </c>
      <c r="C3" s="40">
        <v>3665.0532219714978</v>
      </c>
      <c r="D3" s="40">
        <v>4137.899925896565</v>
      </c>
      <c r="E3" s="40">
        <v>3801.5081686512167</v>
      </c>
      <c r="F3" s="40">
        <v>3892.8589181014804</v>
      </c>
      <c r="G3" s="40">
        <v>3841.0349791141894</v>
      </c>
      <c r="H3" s="40">
        <v>3848.6296729455757</v>
      </c>
      <c r="I3" s="40">
        <v>3905.0742971049644</v>
      </c>
      <c r="J3" s="40">
        <v>3852.2486396843678</v>
      </c>
      <c r="K3" s="40">
        <v>3987.5371128680199</v>
      </c>
      <c r="L3" s="40">
        <v>4000.1659289840245</v>
      </c>
      <c r="M3" s="40">
        <v>4204.7659554697811</v>
      </c>
      <c r="N3" s="37">
        <f>+SUM(B3:M3)</f>
        <v>47140.128357550086</v>
      </c>
      <c r="O3" s="1">
        <f>+N3/N5</f>
        <v>0.60998378753338345</v>
      </c>
    </row>
    <row r="4" spans="1:16" x14ac:dyDescent="0.3">
      <c r="A4" t="s">
        <v>66</v>
      </c>
      <c r="B4" s="40">
        <v>2561.0867134698733</v>
      </c>
      <c r="C4" s="40">
        <v>2373.8428111570815</v>
      </c>
      <c r="D4" s="40">
        <v>2559.7487686007944</v>
      </c>
      <c r="E4" s="40">
        <v>2313.1003168143534</v>
      </c>
      <c r="F4" s="40">
        <v>2576.0930503774202</v>
      </c>
      <c r="G4" s="40">
        <v>2655.4466283881702</v>
      </c>
      <c r="H4" s="40">
        <v>2778.3552179201811</v>
      </c>
      <c r="I4" s="40">
        <v>2648.3292017475155</v>
      </c>
      <c r="J4" s="40">
        <v>2459.7241610760675</v>
      </c>
      <c r="K4" s="40">
        <v>2392.6791128106424</v>
      </c>
      <c r="L4" s="40">
        <v>2329.0419521190456</v>
      </c>
      <c r="M4" s="40">
        <v>2493.3766135739502</v>
      </c>
      <c r="N4" s="37">
        <v>30264.038291571793</v>
      </c>
      <c r="O4" s="1">
        <f>+N4/N5</f>
        <v>0.39161057354634071</v>
      </c>
    </row>
    <row r="5" spans="1:16" x14ac:dyDescent="0.3">
      <c r="B5" s="39">
        <f>+SUM(B3:B4)</f>
        <v>6564.4382502282715</v>
      </c>
      <c r="C5" s="39">
        <f t="shared" ref="C5:M5" si="0">+SUM(C3:C4)</f>
        <v>6038.8960331285798</v>
      </c>
      <c r="D5" s="39">
        <f t="shared" si="0"/>
        <v>6697.6486944973594</v>
      </c>
      <c r="E5" s="39">
        <f t="shared" si="0"/>
        <v>6114.6084854655701</v>
      </c>
      <c r="F5" s="39">
        <f t="shared" si="0"/>
        <v>6468.9519684789011</v>
      </c>
      <c r="G5" s="39">
        <f t="shared" si="0"/>
        <v>6496.4816075023591</v>
      </c>
      <c r="H5" s="39">
        <f t="shared" si="0"/>
        <v>6626.9848908657568</v>
      </c>
      <c r="I5" s="39">
        <f t="shared" si="0"/>
        <v>6553.40349885248</v>
      </c>
      <c r="J5" s="39">
        <f t="shared" si="0"/>
        <v>6311.9728007604353</v>
      </c>
      <c r="K5" s="39">
        <f t="shared" si="0"/>
        <v>6380.2162256786623</v>
      </c>
      <c r="L5" s="39">
        <f t="shared" si="0"/>
        <v>6329.2078811030697</v>
      </c>
      <c r="M5" s="39">
        <f t="shared" si="0"/>
        <v>6698.1425690437318</v>
      </c>
      <c r="N5" s="41">
        <f>+SUM(B5:M5)</f>
        <v>77280.952905605183</v>
      </c>
      <c r="O5" s="1"/>
    </row>
    <row r="6" spans="1:16" x14ac:dyDescent="0.3">
      <c r="A6" t="str">
        <f>+A2</f>
        <v>Tipo de Cliente</v>
      </c>
      <c r="B6" t="str">
        <f>+B2</f>
        <v>ene</v>
      </c>
      <c r="C6" t="str">
        <f t="shared" ref="C6:M6" si="1">+C2</f>
        <v>feb</v>
      </c>
      <c r="D6" t="str">
        <f t="shared" si="1"/>
        <v>mar</v>
      </c>
      <c r="E6" t="str">
        <f t="shared" si="1"/>
        <v>abr</v>
      </c>
      <c r="F6" t="str">
        <f t="shared" si="1"/>
        <v>may</v>
      </c>
      <c r="G6" t="str">
        <f t="shared" si="1"/>
        <v>jun</v>
      </c>
      <c r="H6" t="str">
        <f t="shared" si="1"/>
        <v>jul</v>
      </c>
      <c r="I6" t="str">
        <f t="shared" si="1"/>
        <v>ago</v>
      </c>
      <c r="J6" t="str">
        <f t="shared" si="1"/>
        <v>sept</v>
      </c>
      <c r="K6" t="str">
        <f t="shared" si="1"/>
        <v>oct</v>
      </c>
      <c r="L6" t="str">
        <f t="shared" si="1"/>
        <v>nov</v>
      </c>
      <c r="M6" t="str">
        <f t="shared" si="1"/>
        <v>dic</v>
      </c>
      <c r="N6" s="45"/>
    </row>
    <row r="7" spans="1:16" x14ac:dyDescent="0.3">
      <c r="A7" t="str">
        <f>+A3</f>
        <v>Libre</v>
      </c>
      <c r="B7" s="1">
        <f>+B3/B5</f>
        <v>0.60985439791732166</v>
      </c>
      <c r="C7" s="1">
        <f t="shared" ref="C7:M7" si="2">+C3/C5</f>
        <v>0.6069078192215106</v>
      </c>
      <c r="D7" s="1">
        <f t="shared" si="2"/>
        <v>0.61781382013902464</v>
      </c>
      <c r="E7" s="1">
        <f t="shared" si="2"/>
        <v>0.62170917037246209</v>
      </c>
      <c r="F7" s="1">
        <f t="shared" si="2"/>
        <v>0.60177582660531659</v>
      </c>
      <c r="G7" s="1">
        <f t="shared" si="2"/>
        <v>0.59124849590560391</v>
      </c>
      <c r="H7" s="1">
        <f t="shared" si="2"/>
        <v>0.58075123699924214</v>
      </c>
      <c r="I7" s="1">
        <f t="shared" si="2"/>
        <v>0.59588491656110509</v>
      </c>
      <c r="J7" s="1">
        <f t="shared" si="2"/>
        <v>0.6103081811791502</v>
      </c>
      <c r="K7" s="1">
        <f t="shared" si="2"/>
        <v>0.62498463560204287</v>
      </c>
      <c r="L7" s="1">
        <f t="shared" si="2"/>
        <v>0.63201683435413814</v>
      </c>
      <c r="M7" s="1">
        <f t="shared" si="2"/>
        <v>0.62775103875850757</v>
      </c>
    </row>
    <row r="8" spans="1:16" x14ac:dyDescent="0.3">
      <c r="A8" t="str">
        <f>+A4</f>
        <v>Regulado</v>
      </c>
      <c r="B8" s="1">
        <f>+B4/B5</f>
        <v>0.39014560208267846</v>
      </c>
      <c r="C8" s="1">
        <f t="shared" ref="C8:M8" si="3">+C4/C5</f>
        <v>0.39309218077848929</v>
      </c>
      <c r="D8" s="1">
        <f t="shared" si="3"/>
        <v>0.38218617986097531</v>
      </c>
      <c r="E8" s="1">
        <f t="shared" si="3"/>
        <v>0.37829082962753791</v>
      </c>
      <c r="F8" s="1">
        <f t="shared" si="3"/>
        <v>0.39822417339468336</v>
      </c>
      <c r="G8" s="1">
        <f t="shared" si="3"/>
        <v>0.4087515040943962</v>
      </c>
      <c r="H8" s="1">
        <f t="shared" si="3"/>
        <v>0.41924876300075792</v>
      </c>
      <c r="I8" s="1">
        <f t="shared" si="3"/>
        <v>0.40411508343889485</v>
      </c>
      <c r="J8" s="1">
        <f t="shared" si="3"/>
        <v>0.3896918188208498</v>
      </c>
      <c r="K8" s="1">
        <f t="shared" si="3"/>
        <v>0.37501536439795718</v>
      </c>
      <c r="L8" s="1">
        <f t="shared" si="3"/>
        <v>0.36798316564586192</v>
      </c>
      <c r="M8" s="1">
        <f t="shared" si="3"/>
        <v>0.37224896124149237</v>
      </c>
    </row>
    <row r="9" spans="1:16" x14ac:dyDescent="0.3">
      <c r="A9" t="s">
        <v>63</v>
      </c>
      <c r="B9" s="38">
        <v>0</v>
      </c>
      <c r="C9" s="38">
        <v>0</v>
      </c>
      <c r="D9" s="38">
        <v>0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8">
        <v>0</v>
      </c>
      <c r="L9" s="38">
        <v>0</v>
      </c>
      <c r="M9" s="38">
        <v>0</v>
      </c>
    </row>
    <row r="12" spans="1:16" x14ac:dyDescent="0.3">
      <c r="A12" t="s">
        <v>216</v>
      </c>
      <c r="B12" t="s">
        <v>215</v>
      </c>
      <c r="C12" s="6" t="s">
        <v>17</v>
      </c>
      <c r="D12" s="6" t="s">
        <v>18</v>
      </c>
      <c r="E12" s="6" t="s">
        <v>19</v>
      </c>
      <c r="F12" s="6" t="s">
        <v>20</v>
      </c>
      <c r="G12" s="6" t="s">
        <v>21</v>
      </c>
      <c r="H12" s="6" t="s">
        <v>22</v>
      </c>
      <c r="I12" s="6" t="s">
        <v>23</v>
      </c>
      <c r="J12" s="6" t="s">
        <v>24</v>
      </c>
      <c r="K12" s="6" t="s">
        <v>25</v>
      </c>
      <c r="L12" s="6" t="s">
        <v>26</v>
      </c>
      <c r="M12" s="6" t="s">
        <v>27</v>
      </c>
      <c r="N12" s="6" t="s">
        <v>28</v>
      </c>
      <c r="O12" s="6" t="s">
        <v>7</v>
      </c>
    </row>
    <row r="13" spans="1:16" x14ac:dyDescent="0.3">
      <c r="A13" t="s">
        <v>72</v>
      </c>
      <c r="B13" s="134"/>
      <c r="C13" s="40">
        <v>314.66472569347604</v>
      </c>
      <c r="D13" s="40">
        <v>292.07815679671756</v>
      </c>
      <c r="E13" s="40">
        <v>318.74326831040861</v>
      </c>
      <c r="F13" s="40">
        <v>272.05992626683138</v>
      </c>
      <c r="G13" s="40">
        <v>273.11499658044386</v>
      </c>
      <c r="H13" s="40">
        <v>268.92815247126686</v>
      </c>
      <c r="I13" s="40">
        <v>277.36012916051743</v>
      </c>
      <c r="J13" s="40">
        <v>274.23120270781101</v>
      </c>
      <c r="K13" s="40">
        <v>257.23196787336423</v>
      </c>
      <c r="L13" s="40">
        <v>269.21726101031157</v>
      </c>
      <c r="M13" s="40">
        <v>272.85083768912017</v>
      </c>
      <c r="N13" s="40">
        <v>299.6306642410741</v>
      </c>
      <c r="O13" s="40">
        <f>+SUM(C13:N13)</f>
        <v>3390.1112888013427</v>
      </c>
      <c r="P13" s="42"/>
    </row>
    <row r="14" spans="1:16" x14ac:dyDescent="0.3">
      <c r="A14" t="s">
        <v>70</v>
      </c>
      <c r="B14" s="134"/>
      <c r="C14" s="40">
        <v>10.938987749902402</v>
      </c>
      <c r="D14" s="40">
        <v>9.7586396733659289</v>
      </c>
      <c r="E14" s="40">
        <v>36.793170665228473</v>
      </c>
      <c r="F14" s="40">
        <v>17.646033242065659</v>
      </c>
      <c r="G14" s="40">
        <v>14.278325004131501</v>
      </c>
      <c r="H14" s="40">
        <v>20.702006838191394</v>
      </c>
      <c r="I14" s="40">
        <v>13.725535841554848</v>
      </c>
      <c r="J14" s="40">
        <v>12.756524535873179</v>
      </c>
      <c r="K14" s="40">
        <v>11.754838586728745</v>
      </c>
      <c r="L14" s="40">
        <v>15.412289429511098</v>
      </c>
      <c r="M14" s="40">
        <v>11.582555420940588</v>
      </c>
      <c r="N14" s="40">
        <v>15.269578122262674</v>
      </c>
      <c r="O14" s="40">
        <f t="shared" ref="O14:O18" si="4">+SUM(C14:N14)</f>
        <v>190.61848510975651</v>
      </c>
      <c r="P14" s="42"/>
    </row>
    <row r="15" spans="1:16" x14ac:dyDescent="0.3">
      <c r="A15" t="s">
        <v>71</v>
      </c>
      <c r="B15" s="134"/>
      <c r="C15" s="40">
        <v>1199.8897320461522</v>
      </c>
      <c r="D15" s="40">
        <v>1125.0351377678703</v>
      </c>
      <c r="E15" s="40">
        <v>1253.4863245772058</v>
      </c>
      <c r="F15" s="40">
        <v>1104.2852315685932</v>
      </c>
      <c r="G15" s="40">
        <v>1123.1557405740173</v>
      </c>
      <c r="H15" s="40">
        <v>1049.0028393464859</v>
      </c>
      <c r="I15" s="40">
        <v>1072.2958494059942</v>
      </c>
      <c r="J15" s="40">
        <v>1049.9297023285681</v>
      </c>
      <c r="K15" s="40">
        <v>1008.8128921008122</v>
      </c>
      <c r="L15" s="40">
        <v>1108.8947913044435</v>
      </c>
      <c r="M15" s="40">
        <v>1120.3654538177029</v>
      </c>
      <c r="N15" s="40">
        <v>1189.7827958542618</v>
      </c>
      <c r="O15" s="40">
        <f t="shared" si="4"/>
        <v>13404.936490692107</v>
      </c>
      <c r="P15" s="42"/>
    </row>
    <row r="16" spans="1:16" x14ac:dyDescent="0.3">
      <c r="A16" t="s">
        <v>73</v>
      </c>
      <c r="B16" s="134"/>
      <c r="C16" s="40">
        <v>2429.2584913173064</v>
      </c>
      <c r="D16" s="40">
        <v>2193.2488188589177</v>
      </c>
      <c r="E16" s="40">
        <v>2476.2081244781398</v>
      </c>
      <c r="F16" s="40">
        <v>2359.2485669582047</v>
      </c>
      <c r="G16" s="40">
        <v>2430.4181340853979</v>
      </c>
      <c r="H16" s="40">
        <v>2454.0320013904179</v>
      </c>
      <c r="I16" s="40">
        <v>2435.1600299117413</v>
      </c>
      <c r="J16" s="40">
        <v>2518.9424807061637</v>
      </c>
      <c r="K16" s="40">
        <v>2526.8142796232778</v>
      </c>
      <c r="L16" s="40">
        <v>2543.3500242980567</v>
      </c>
      <c r="M16" s="40">
        <v>2544.9177353206987</v>
      </c>
      <c r="N16" s="40">
        <v>2647.8050556422331</v>
      </c>
      <c r="O16" s="40">
        <f t="shared" si="4"/>
        <v>29559.403742590555</v>
      </c>
      <c r="P16" s="42"/>
    </row>
    <row r="17" spans="1:17" x14ac:dyDescent="0.3">
      <c r="A17" t="s">
        <v>270</v>
      </c>
      <c r="B17" s="134"/>
      <c r="C17" s="40">
        <v>2561.0867134698528</v>
      </c>
      <c r="D17" s="40">
        <v>2373.8428111570738</v>
      </c>
      <c r="E17" s="40">
        <v>2559.748768600793</v>
      </c>
      <c r="F17" s="40">
        <v>2313.1003168143397</v>
      </c>
      <c r="G17" s="40">
        <v>2576.17</v>
      </c>
      <c r="H17" s="40">
        <v>2655.4466283881748</v>
      </c>
      <c r="I17" s="40">
        <v>2778.355217920197</v>
      </c>
      <c r="J17" s="40">
        <v>2648.3292017475324</v>
      </c>
      <c r="K17" s="40">
        <v>2459.7241610760584</v>
      </c>
      <c r="L17" s="40">
        <v>2392.6791128106242</v>
      </c>
      <c r="M17" s="40">
        <v>2329.0419521190393</v>
      </c>
      <c r="N17" s="40">
        <v>2493.3766135739597</v>
      </c>
      <c r="O17" s="40">
        <f t="shared" si="4"/>
        <v>30140.901497677645</v>
      </c>
      <c r="P17" s="42"/>
    </row>
    <row r="18" spans="1:17" x14ac:dyDescent="0.3">
      <c r="A18" t="s">
        <v>69</v>
      </c>
      <c r="B18" s="134"/>
      <c r="C18" s="40">
        <v>48.599599951556215</v>
      </c>
      <c r="D18" s="40">
        <v>44.932468874623574</v>
      </c>
      <c r="E18" s="40">
        <v>52.669037865584677</v>
      </c>
      <c r="F18" s="40">
        <v>48.268410615527785</v>
      </c>
      <c r="G18" s="40">
        <v>51.89</v>
      </c>
      <c r="H18" s="40">
        <v>48.369979067817582</v>
      </c>
      <c r="I18" s="40">
        <v>50.088128625771262</v>
      </c>
      <c r="J18" s="40">
        <v>49.214386826552825</v>
      </c>
      <c r="K18" s="40">
        <v>47.6346615001953</v>
      </c>
      <c r="L18" s="40">
        <v>50.662746825693411</v>
      </c>
      <c r="M18" s="40">
        <v>50.449346735563395</v>
      </c>
      <c r="N18" s="40">
        <v>52.277861609952602</v>
      </c>
      <c r="O18" s="40">
        <f t="shared" si="4"/>
        <v>595.05662849883879</v>
      </c>
      <c r="P18" s="42"/>
    </row>
    <row r="19" spans="1:17" x14ac:dyDescent="0.3">
      <c r="B19" s="134"/>
      <c r="C19" s="40">
        <f>+SUM(C13:C18)</f>
        <v>6564.438250228246</v>
      </c>
      <c r="D19" s="40">
        <f t="shared" ref="D19:N19" si="5">+SUM(D13:D18)</f>
        <v>6038.8960331285689</v>
      </c>
      <c r="E19" s="40">
        <f t="shared" si="5"/>
        <v>6697.6486944973612</v>
      </c>
      <c r="F19" s="40">
        <f t="shared" si="5"/>
        <v>6114.6084854655619</v>
      </c>
      <c r="G19" s="40">
        <f t="shared" si="5"/>
        <v>6469.0271962439911</v>
      </c>
      <c r="H19" s="40">
        <f t="shared" si="5"/>
        <v>6496.4816075023546</v>
      </c>
      <c r="I19" s="40">
        <f t="shared" si="5"/>
        <v>6626.9848908657759</v>
      </c>
      <c r="J19" s="40">
        <f t="shared" si="5"/>
        <v>6553.4034988525009</v>
      </c>
      <c r="K19" s="40">
        <f t="shared" si="5"/>
        <v>6311.9728007604363</v>
      </c>
      <c r="L19" s="40">
        <f t="shared" si="5"/>
        <v>6380.2162256786414</v>
      </c>
      <c r="M19" s="40">
        <f t="shared" si="5"/>
        <v>6329.2078811030651</v>
      </c>
      <c r="N19" s="40">
        <f t="shared" si="5"/>
        <v>6698.1425690437436</v>
      </c>
      <c r="O19" s="40">
        <f>+SUM(O13:O18)</f>
        <v>77281.028133370259</v>
      </c>
    </row>
    <row r="20" spans="1:17" x14ac:dyDescent="0.3">
      <c r="J20" s="22"/>
    </row>
    <row r="21" spans="1:17" x14ac:dyDescent="0.3">
      <c r="A21" t="s">
        <v>67</v>
      </c>
      <c r="B21" s="43">
        <f>+O17</f>
        <v>30140.901497677645</v>
      </c>
      <c r="J21" s="22"/>
    </row>
    <row r="22" spans="1:17" x14ac:dyDescent="0.3">
      <c r="A22" t="s">
        <v>68</v>
      </c>
      <c r="B22" s="43">
        <f>+O19-O17</f>
        <v>47140.126635692613</v>
      </c>
      <c r="J22" s="22"/>
    </row>
    <row r="23" spans="1:17" x14ac:dyDescent="0.3">
      <c r="A23" t="s">
        <v>69</v>
      </c>
      <c r="B23" s="43">
        <f>+O18</f>
        <v>595.05662849883879</v>
      </c>
      <c r="J23" s="22"/>
    </row>
    <row r="24" spans="1:17" x14ac:dyDescent="0.3">
      <c r="A24" t="s">
        <v>70</v>
      </c>
      <c r="B24" s="43">
        <f>+O14</f>
        <v>190.61848510975651</v>
      </c>
      <c r="J24" s="22"/>
    </row>
    <row r="25" spans="1:17" x14ac:dyDescent="0.3">
      <c r="A25" t="s">
        <v>71</v>
      </c>
      <c r="B25" s="43">
        <f>+O15</f>
        <v>13404.936490692107</v>
      </c>
      <c r="J25" s="22"/>
    </row>
    <row r="26" spans="1:17" x14ac:dyDescent="0.3">
      <c r="A26" t="s">
        <v>72</v>
      </c>
      <c r="B26" s="43">
        <f>+O13</f>
        <v>3390.1112888013427</v>
      </c>
      <c r="J26" s="22"/>
    </row>
    <row r="27" spans="1:17" x14ac:dyDescent="0.3">
      <c r="A27" t="s">
        <v>73</v>
      </c>
      <c r="B27" s="43">
        <f>+O16</f>
        <v>29559.403742590555</v>
      </c>
    </row>
    <row r="28" spans="1:17" x14ac:dyDescent="0.3">
      <c r="A28" t="s">
        <v>7</v>
      </c>
      <c r="B28" s="43">
        <f>+SUM(B21:B22)</f>
        <v>77281.028133370259</v>
      </c>
      <c r="Q28" s="137"/>
    </row>
  </sheetData>
  <pageMargins left="0.7" right="0.7" top="0.75" bottom="0.75" header="0.3" footer="0.3"/>
  <pageSetup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49342-D65D-475C-AECF-340C283E7208}">
  <sheetPr codeName="Hoja3">
    <tabColor theme="9"/>
  </sheetPr>
  <dimension ref="A2:M15"/>
  <sheetViews>
    <sheetView zoomScale="85" zoomScaleNormal="85" workbookViewId="0">
      <selection activeCell="T16" sqref="T16"/>
    </sheetView>
  </sheetViews>
  <sheetFormatPr baseColWidth="10" defaultColWidth="11.44140625" defaultRowHeight="14.4" x14ac:dyDescent="0.3"/>
  <cols>
    <col min="4" max="4" width="15.6640625" customWidth="1"/>
  </cols>
  <sheetData>
    <row r="2" spans="1:13" x14ac:dyDescent="0.3">
      <c r="B2" s="162" t="s">
        <v>74</v>
      </c>
      <c r="C2" s="163"/>
      <c r="D2" s="164"/>
      <c r="E2" s="165" t="s">
        <v>75</v>
      </c>
      <c r="F2" s="163"/>
      <c r="G2" s="164"/>
      <c r="H2" s="165" t="s">
        <v>76</v>
      </c>
      <c r="I2" s="163"/>
      <c r="J2" s="164"/>
      <c r="K2" s="166" t="s">
        <v>77</v>
      </c>
      <c r="L2" s="167"/>
      <c r="M2" s="168"/>
    </row>
    <row r="3" spans="1:13" x14ac:dyDescent="0.3">
      <c r="B3" s="3" t="s">
        <v>78</v>
      </c>
      <c r="C3" s="3" t="s">
        <v>79</v>
      </c>
      <c r="D3" s="128" t="s">
        <v>214</v>
      </c>
      <c r="E3" s="130" t="s">
        <v>78</v>
      </c>
      <c r="F3" s="3" t="s">
        <v>79</v>
      </c>
      <c r="G3" s="128" t="s">
        <v>214</v>
      </c>
      <c r="H3" s="130" t="s">
        <v>78</v>
      </c>
      <c r="I3" s="3" t="s">
        <v>79</v>
      </c>
      <c r="J3" s="128" t="s">
        <v>214</v>
      </c>
      <c r="K3" s="132" t="s">
        <v>78</v>
      </c>
      <c r="L3" s="4" t="s">
        <v>79</v>
      </c>
      <c r="M3" s="128" t="s">
        <v>214</v>
      </c>
    </row>
    <row r="4" spans="1:13" x14ac:dyDescent="0.3">
      <c r="A4" s="2" t="s">
        <v>17</v>
      </c>
      <c r="B4" s="5">
        <v>95.796169354838725</v>
      </c>
      <c r="C4" s="5"/>
      <c r="D4" s="129">
        <v>0.39847160158274875</v>
      </c>
      <c r="E4">
        <v>90.575483870967744</v>
      </c>
      <c r="F4" s="5"/>
      <c r="G4" s="129">
        <v>0.33970301080578769</v>
      </c>
      <c r="H4" s="131">
        <v>92.019422043010707</v>
      </c>
      <c r="I4" s="5"/>
      <c r="J4" s="129">
        <v>0.36099916744660465</v>
      </c>
      <c r="K4" s="131">
        <v>197.52354838709692</v>
      </c>
      <c r="L4" s="5"/>
      <c r="M4" s="129">
        <v>-7.4394644448740777E-2</v>
      </c>
    </row>
    <row r="5" spans="1:13" x14ac:dyDescent="0.3">
      <c r="A5" s="2" t="s">
        <v>18</v>
      </c>
      <c r="B5" s="5">
        <v>114.14933035714289</v>
      </c>
      <c r="C5" s="5"/>
      <c r="D5" s="129">
        <v>0.70399550292183477</v>
      </c>
      <c r="E5">
        <v>111.18933035714281</v>
      </c>
      <c r="F5" s="5"/>
      <c r="G5" s="129">
        <v>0.69438266476635069</v>
      </c>
      <c r="H5" s="131">
        <v>111.62388392857153</v>
      </c>
      <c r="I5" s="5"/>
      <c r="J5" s="129">
        <v>0.72542707375988735</v>
      </c>
      <c r="K5" s="131">
        <v>215.11502976190474</v>
      </c>
      <c r="L5" s="5"/>
      <c r="M5" s="129">
        <v>-0.24253235007236829</v>
      </c>
    </row>
    <row r="6" spans="1:13" x14ac:dyDescent="0.3">
      <c r="A6" s="2" t="s">
        <v>19</v>
      </c>
      <c r="B6" s="5">
        <v>106.27557795698927</v>
      </c>
      <c r="C6" s="5"/>
      <c r="D6" s="129">
        <v>0.12405436185213947</v>
      </c>
      <c r="E6">
        <v>106.22498655913977</v>
      </c>
      <c r="F6" s="5"/>
      <c r="G6" s="129">
        <v>8.2472607199609804E-2</v>
      </c>
      <c r="H6" s="131">
        <v>130.44288978494629</v>
      </c>
      <c r="I6" s="5"/>
      <c r="J6" s="129">
        <v>0.31406199668835644</v>
      </c>
      <c r="K6" s="131">
        <v>206.45383064516147</v>
      </c>
      <c r="L6" s="5"/>
      <c r="M6" s="129">
        <v>-1.8580574787413484E-2</v>
      </c>
    </row>
    <row r="7" spans="1:13" x14ac:dyDescent="0.3">
      <c r="A7" s="2" t="s">
        <v>20</v>
      </c>
      <c r="B7" s="5">
        <v>109.01755555555566</v>
      </c>
      <c r="C7" s="5"/>
      <c r="D7" s="129">
        <v>-1.3646510539977119E-2</v>
      </c>
      <c r="E7">
        <v>110.30205555555557</v>
      </c>
      <c r="F7" s="5"/>
      <c r="G7" s="129">
        <v>-6.5754970222575149E-2</v>
      </c>
      <c r="H7" s="131">
        <v>130.47316666666657</v>
      </c>
      <c r="I7" s="5"/>
      <c r="J7" s="129">
        <v>7.2562556575408221E-2</v>
      </c>
      <c r="K7" s="131">
        <v>159.97995833333329</v>
      </c>
      <c r="L7" s="5"/>
      <c r="M7" s="129">
        <v>-0.3258126168516875</v>
      </c>
    </row>
    <row r="8" spans="1:13" x14ac:dyDescent="0.3">
      <c r="A8" s="2" t="s">
        <v>21</v>
      </c>
      <c r="B8" s="5">
        <v>106.32922043010763</v>
      </c>
      <c r="C8" s="5"/>
      <c r="D8" s="129">
        <v>0.11169454816901681</v>
      </c>
      <c r="E8">
        <v>109.98641129032266</v>
      </c>
      <c r="F8" s="5"/>
      <c r="G8" s="129">
        <v>0.10712740438278656</v>
      </c>
      <c r="H8" s="131">
        <v>120.34604838709689</v>
      </c>
      <c r="I8" s="5"/>
      <c r="J8" s="129">
        <v>0.20816012934184047</v>
      </c>
      <c r="K8" s="131">
        <v>138.39904569892491</v>
      </c>
      <c r="L8" s="5"/>
      <c r="M8" s="129">
        <v>-0.26126095941977923</v>
      </c>
    </row>
    <row r="9" spans="1:13" x14ac:dyDescent="0.3">
      <c r="A9" s="2" t="s">
        <v>22</v>
      </c>
      <c r="B9" s="5">
        <v>93.345819444444459</v>
      </c>
      <c r="C9" s="5"/>
      <c r="D9" s="129">
        <v>-0.50757843127414048</v>
      </c>
      <c r="E9">
        <v>92.22880555555561</v>
      </c>
      <c r="F9" s="5"/>
      <c r="G9" s="129">
        <v>-0.51765797825373783</v>
      </c>
      <c r="H9" s="131">
        <v>102.26069444444428</v>
      </c>
      <c r="I9" s="5"/>
      <c r="J9" s="129">
        <v>-0.47589101666366984</v>
      </c>
      <c r="K9" s="131">
        <v>85.719833333333227</v>
      </c>
      <c r="L9" s="5"/>
      <c r="M9" s="129">
        <v>-0.61707025765337986</v>
      </c>
    </row>
    <row r="10" spans="1:13" x14ac:dyDescent="0.3">
      <c r="A10" s="2" t="s">
        <v>23</v>
      </c>
      <c r="B10" s="5">
        <v>59.970672043010772</v>
      </c>
      <c r="C10" s="5"/>
      <c r="D10" s="129">
        <v>-0.48174499466275356</v>
      </c>
      <c r="E10">
        <v>57.098239247311852</v>
      </c>
      <c r="F10" s="5"/>
      <c r="G10" s="129">
        <v>-0.50603940862527441</v>
      </c>
      <c r="H10" s="131">
        <v>58.546384408602201</v>
      </c>
      <c r="I10" s="5"/>
      <c r="J10" s="129">
        <v>-0.6152899564104013</v>
      </c>
      <c r="K10" s="131">
        <v>47.775228494623612</v>
      </c>
      <c r="L10" s="5"/>
      <c r="M10" s="129">
        <v>-0.80186767886024024</v>
      </c>
    </row>
    <row r="11" spans="1:13" x14ac:dyDescent="0.3">
      <c r="A11" s="2" t="s">
        <v>24</v>
      </c>
      <c r="B11" s="5">
        <v>53.702392473118302</v>
      </c>
      <c r="C11" s="5"/>
      <c r="D11" s="129">
        <v>-0.46933711134395306</v>
      </c>
      <c r="E11">
        <v>51.952983870967806</v>
      </c>
      <c r="F11" s="5"/>
      <c r="G11" s="129">
        <v>-0.52268749043751539</v>
      </c>
      <c r="H11" s="131">
        <v>51.745752688172075</v>
      </c>
      <c r="I11" s="5"/>
      <c r="J11" s="129">
        <v>-0.53287817714593988</v>
      </c>
      <c r="K11" s="131">
        <v>36.290120967741913</v>
      </c>
      <c r="L11" s="5"/>
      <c r="M11" s="129">
        <v>-0.81757155170648921</v>
      </c>
    </row>
    <row r="12" spans="1:13" x14ac:dyDescent="0.3">
      <c r="A12" s="2" t="s">
        <v>25</v>
      </c>
      <c r="B12" s="5">
        <v>53.248027777777821</v>
      </c>
      <c r="C12" s="5"/>
      <c r="D12" s="129">
        <v>-0.36373985150642396</v>
      </c>
      <c r="E12">
        <v>49.726319444444449</v>
      </c>
      <c r="F12" s="5"/>
      <c r="G12" s="129">
        <v>-0.38925149345626053</v>
      </c>
      <c r="H12" s="131">
        <v>50.17647222222228</v>
      </c>
      <c r="I12" s="5"/>
      <c r="J12" s="129">
        <v>-0.41593868238472709</v>
      </c>
      <c r="K12" s="131">
        <v>32.334249999999997</v>
      </c>
      <c r="L12" s="5"/>
      <c r="M12" s="129">
        <v>-0.83726037226588246</v>
      </c>
    </row>
    <row r="13" spans="1:13" x14ac:dyDescent="0.3">
      <c r="A13" s="2" t="s">
        <v>26</v>
      </c>
      <c r="B13" s="5">
        <v>43.909408602150492</v>
      </c>
      <c r="C13" s="5"/>
      <c r="D13" s="129">
        <v>-0.47368005561476423</v>
      </c>
      <c r="E13">
        <v>41.145564516129035</v>
      </c>
      <c r="F13" s="5"/>
      <c r="G13" s="129">
        <v>-0.4637754170799141</v>
      </c>
      <c r="H13" s="131">
        <v>41.287271505376395</v>
      </c>
      <c r="I13" s="5"/>
      <c r="J13" s="129">
        <v>-0.39550745408951027</v>
      </c>
      <c r="K13" s="131">
        <v>35.298817204301088</v>
      </c>
      <c r="L13" s="5"/>
      <c r="M13" s="129">
        <v>-0.53899622751071674</v>
      </c>
    </row>
    <row r="14" spans="1:13" x14ac:dyDescent="0.3">
      <c r="A14" s="2" t="s">
        <v>27</v>
      </c>
      <c r="B14" s="5">
        <v>46.848499999999994</v>
      </c>
      <c r="C14" s="5"/>
      <c r="D14" s="129">
        <v>-0.58161700307769171</v>
      </c>
      <c r="E14">
        <v>38.938874999999953</v>
      </c>
      <c r="F14" s="5"/>
      <c r="G14" s="129">
        <v>-0.62320965387851246</v>
      </c>
      <c r="H14" s="131">
        <v>38.650513888888881</v>
      </c>
      <c r="I14" s="5"/>
      <c r="J14" s="129">
        <v>-0.5865383072484095</v>
      </c>
      <c r="K14" s="131">
        <v>23.899625</v>
      </c>
      <c r="L14" s="5"/>
      <c r="M14" s="129">
        <v>-0.76014898093079208</v>
      </c>
    </row>
    <row r="15" spans="1:13" x14ac:dyDescent="0.3">
      <c r="A15" s="2" t="s">
        <v>28</v>
      </c>
      <c r="B15" s="5">
        <v>47.241129032258108</v>
      </c>
      <c r="C15" s="5"/>
      <c r="D15" s="129">
        <v>-0.50835570375449546</v>
      </c>
      <c r="E15">
        <v>43.888037634408619</v>
      </c>
      <c r="F15" s="5"/>
      <c r="G15" s="129">
        <v>-0.50846765683552775</v>
      </c>
      <c r="H15" s="131">
        <v>41.421357526881749</v>
      </c>
      <c r="I15" s="5"/>
      <c r="J15" s="129">
        <v>-0.53575364678489945</v>
      </c>
      <c r="K15" s="131">
        <v>48.703400537634408</v>
      </c>
      <c r="L15" s="5"/>
      <c r="M15" s="129">
        <v>-0.41289639461557914</v>
      </c>
    </row>
  </sheetData>
  <mergeCells count="4">
    <mergeCell ref="B2:D2"/>
    <mergeCell ref="E2:G2"/>
    <mergeCell ref="H2:J2"/>
    <mergeCell ref="K2:M2"/>
  </mergeCells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33040F-8B1A-48A1-862C-40F2F7429820}">
  <sheetPr codeName="Hoja7">
    <tabColor rgb="FF70AD47"/>
  </sheetPr>
  <dimension ref="B1:L36"/>
  <sheetViews>
    <sheetView topLeftCell="B1" zoomScale="80" zoomScaleNormal="85" workbookViewId="0">
      <selection activeCell="M13" sqref="M13"/>
    </sheetView>
  </sheetViews>
  <sheetFormatPr baseColWidth="10" defaultRowHeight="14.4" x14ac:dyDescent="0.3"/>
  <cols>
    <col min="1" max="1" width="6.33203125" customWidth="1"/>
    <col min="2" max="2" width="24.109375" customWidth="1"/>
    <col min="3" max="3" width="12.33203125" customWidth="1"/>
    <col min="4" max="4" width="15.33203125" bestFit="1" customWidth="1"/>
    <col min="5" max="5" width="12.6640625" customWidth="1"/>
    <col min="8" max="8" width="24.33203125" customWidth="1"/>
    <col min="9" max="9" width="12.44140625" customWidth="1"/>
    <col min="10" max="10" width="15.33203125" bestFit="1" customWidth="1"/>
    <col min="11" max="11" width="12.6640625" customWidth="1"/>
  </cols>
  <sheetData>
    <row r="1" spans="2:12" ht="15" thickBot="1" x14ac:dyDescent="0.35"/>
    <row r="2" spans="2:12" ht="43.2" x14ac:dyDescent="0.3">
      <c r="B2" s="139" t="s">
        <v>256</v>
      </c>
      <c r="C2" s="140" t="s">
        <v>257</v>
      </c>
      <c r="D2" s="140" t="s">
        <v>258</v>
      </c>
      <c r="E2" s="140" t="s">
        <v>259</v>
      </c>
      <c r="F2" s="141" t="s">
        <v>260</v>
      </c>
      <c r="H2" s="139" t="s">
        <v>256</v>
      </c>
      <c r="I2" s="140" t="s">
        <v>257</v>
      </c>
      <c r="J2" s="140" t="s">
        <v>258</v>
      </c>
      <c r="K2" s="140" t="s">
        <v>259</v>
      </c>
      <c r="L2" s="141" t="s">
        <v>260</v>
      </c>
    </row>
    <row r="3" spans="2:12" x14ac:dyDescent="0.3">
      <c r="B3" s="142" t="s">
        <v>100</v>
      </c>
      <c r="C3" s="143">
        <f>+F3-E3</f>
        <v>19.554166666668607</v>
      </c>
      <c r="D3" s="144">
        <v>142.31</v>
      </c>
      <c r="E3" s="145">
        <v>44932</v>
      </c>
      <c r="F3" s="146">
        <v>44951.554166666669</v>
      </c>
      <c r="H3" s="142" t="s">
        <v>80</v>
      </c>
      <c r="I3" s="143">
        <f t="shared" ref="I3:I36" si="0">+L3-K3</f>
        <v>3.3354166666686069</v>
      </c>
      <c r="J3" s="144">
        <v>123.79</v>
      </c>
      <c r="K3" s="145">
        <v>45111.002083333333</v>
      </c>
      <c r="L3" s="146">
        <v>45114.337500000001</v>
      </c>
    </row>
    <row r="4" spans="2:12" x14ac:dyDescent="0.3">
      <c r="B4" s="142" t="s">
        <v>90</v>
      </c>
      <c r="C4" s="143">
        <f t="shared" ref="C4:C36" si="1">+F4-E4</f>
        <v>53.474999999998545</v>
      </c>
      <c r="D4" s="144">
        <v>158.69999999999999</v>
      </c>
      <c r="E4" s="145">
        <v>44936.958333333336</v>
      </c>
      <c r="F4" s="146">
        <v>44990.433333333334</v>
      </c>
      <c r="H4" s="142" t="s">
        <v>98</v>
      </c>
      <c r="I4" s="143">
        <f t="shared" si="0"/>
        <v>1.4111111111124046</v>
      </c>
      <c r="J4" s="144">
        <v>148.67699999999999</v>
      </c>
      <c r="K4" s="145">
        <v>45118.549305555556</v>
      </c>
      <c r="L4" s="146">
        <v>45119.960416666669</v>
      </c>
    </row>
    <row r="5" spans="2:12" x14ac:dyDescent="0.3">
      <c r="B5" s="142" t="s">
        <v>198</v>
      </c>
      <c r="C5" s="143">
        <f t="shared" si="1"/>
        <v>1.788888888884685</v>
      </c>
      <c r="D5" s="144">
        <v>148.48099999999999</v>
      </c>
      <c r="E5" s="145">
        <v>44937.009722222225</v>
      </c>
      <c r="F5" s="146">
        <v>44938.798611111109</v>
      </c>
      <c r="H5" s="142" t="s">
        <v>81</v>
      </c>
      <c r="I5" s="143">
        <f t="shared" si="0"/>
        <v>1.7173611111138598</v>
      </c>
      <c r="J5" s="144">
        <v>242.035</v>
      </c>
      <c r="K5" s="145">
        <v>45122</v>
      </c>
      <c r="L5" s="146">
        <v>45123.717361111114</v>
      </c>
    </row>
    <row r="6" spans="2:12" x14ac:dyDescent="0.3">
      <c r="B6" s="142" t="s">
        <v>203</v>
      </c>
      <c r="C6" s="143">
        <f t="shared" si="1"/>
        <v>11.972916666665697</v>
      </c>
      <c r="D6" s="144">
        <v>133.19999999999999</v>
      </c>
      <c r="E6" s="145">
        <v>44942.026388888888</v>
      </c>
      <c r="F6" s="146">
        <v>44953.999305555553</v>
      </c>
      <c r="H6" s="142" t="s">
        <v>204</v>
      </c>
      <c r="I6" s="143">
        <f t="shared" si="0"/>
        <v>1.7173611111138598</v>
      </c>
      <c r="J6" s="144">
        <v>145.334</v>
      </c>
      <c r="K6" s="145">
        <v>45122</v>
      </c>
      <c r="L6" s="146">
        <v>45123.717361111114</v>
      </c>
    </row>
    <row r="7" spans="2:12" x14ac:dyDescent="0.3">
      <c r="B7" s="142" t="s">
        <v>261</v>
      </c>
      <c r="C7" s="143">
        <f t="shared" si="1"/>
        <v>13.676388888889051</v>
      </c>
      <c r="D7" s="144">
        <v>165.55</v>
      </c>
      <c r="E7" s="145">
        <v>44943.001388888886</v>
      </c>
      <c r="F7" s="146">
        <v>44956.677777777775</v>
      </c>
      <c r="H7" s="142" t="s">
        <v>200</v>
      </c>
      <c r="I7" s="143">
        <f t="shared" si="0"/>
        <v>22.267361111109494</v>
      </c>
      <c r="J7" s="144">
        <v>114.407</v>
      </c>
      <c r="K7" s="145">
        <v>45125.008333333331</v>
      </c>
      <c r="L7" s="146">
        <v>45147.275694444441</v>
      </c>
    </row>
    <row r="8" spans="2:12" x14ac:dyDescent="0.3">
      <c r="B8" s="142" t="s">
        <v>262</v>
      </c>
      <c r="C8" s="143">
        <f t="shared" si="1"/>
        <v>13.630555555559113</v>
      </c>
      <c r="D8" s="144">
        <v>176.7</v>
      </c>
      <c r="E8" s="145">
        <v>44943.001388888886</v>
      </c>
      <c r="F8" s="146">
        <v>44956.631944444445</v>
      </c>
      <c r="H8" s="142" t="s">
        <v>101</v>
      </c>
      <c r="I8" s="143">
        <f t="shared" si="0"/>
        <v>7.6826388888948713</v>
      </c>
      <c r="J8" s="144">
        <v>124.11</v>
      </c>
      <c r="K8" s="145">
        <v>45132.025694444441</v>
      </c>
      <c r="L8" s="146">
        <v>45139.708333333336</v>
      </c>
    </row>
    <row r="9" spans="2:12" x14ac:dyDescent="0.3">
      <c r="B9" s="142" t="s">
        <v>263</v>
      </c>
      <c r="C9" s="143">
        <f t="shared" si="1"/>
        <v>22</v>
      </c>
      <c r="D9" s="144">
        <v>146.51</v>
      </c>
      <c r="E9" s="145">
        <v>44949</v>
      </c>
      <c r="F9" s="146">
        <v>44971</v>
      </c>
      <c r="H9" s="142" t="s">
        <v>86</v>
      </c>
      <c r="I9" s="143">
        <f t="shared" si="0"/>
        <v>16.743055555554747</v>
      </c>
      <c r="J9" s="144">
        <v>347.95</v>
      </c>
      <c r="K9" s="145">
        <v>45135</v>
      </c>
      <c r="L9" s="146">
        <v>45151.743055555555</v>
      </c>
    </row>
    <row r="10" spans="2:12" x14ac:dyDescent="0.3">
      <c r="B10" s="142" t="s">
        <v>91</v>
      </c>
      <c r="C10" s="143">
        <f t="shared" si="1"/>
        <v>5.1027777777781012</v>
      </c>
      <c r="D10" s="144">
        <v>212.9</v>
      </c>
      <c r="E10" s="145">
        <v>44953.75</v>
      </c>
      <c r="F10" s="146">
        <v>44958.852777777778</v>
      </c>
      <c r="H10" s="142" t="s">
        <v>85</v>
      </c>
      <c r="I10" s="143">
        <f t="shared" si="0"/>
        <v>4.1048611111109494</v>
      </c>
      <c r="J10" s="144">
        <v>140.6</v>
      </c>
      <c r="K10" s="145">
        <v>45156.020138888889</v>
      </c>
      <c r="L10" s="146">
        <v>45160.125</v>
      </c>
    </row>
    <row r="11" spans="2:12" x14ac:dyDescent="0.3">
      <c r="B11" s="142" t="s">
        <v>85</v>
      </c>
      <c r="C11" s="143">
        <f t="shared" si="1"/>
        <v>8.8965277777824667</v>
      </c>
      <c r="D11" s="144">
        <v>140.6</v>
      </c>
      <c r="E11" s="145">
        <v>44954.034722222219</v>
      </c>
      <c r="F11" s="146">
        <v>44962.931250000001</v>
      </c>
      <c r="H11" s="142" t="s">
        <v>84</v>
      </c>
      <c r="I11" s="143">
        <f t="shared" si="0"/>
        <v>13.422222222223354</v>
      </c>
      <c r="J11" s="144">
        <v>106.41</v>
      </c>
      <c r="K11" s="145">
        <v>45159.376388888886</v>
      </c>
      <c r="L11" s="146">
        <v>45172.798611111109</v>
      </c>
    </row>
    <row r="12" spans="2:12" x14ac:dyDescent="0.3">
      <c r="B12" s="142" t="s">
        <v>81</v>
      </c>
      <c r="C12" s="143">
        <f t="shared" si="1"/>
        <v>3.1305555555591127</v>
      </c>
      <c r="D12" s="144">
        <v>242.035</v>
      </c>
      <c r="E12" s="145">
        <v>44960.994444444441</v>
      </c>
      <c r="F12" s="146">
        <v>44964.125</v>
      </c>
      <c r="H12" s="142" t="s">
        <v>83</v>
      </c>
      <c r="I12" s="143">
        <f t="shared" si="0"/>
        <v>2.1041666666642413</v>
      </c>
      <c r="J12" s="144">
        <v>121.29300000000001</v>
      </c>
      <c r="K12" s="145">
        <v>45161</v>
      </c>
      <c r="L12" s="146">
        <v>45163.104166666664</v>
      </c>
    </row>
    <row r="13" spans="2:12" x14ac:dyDescent="0.3">
      <c r="B13" s="142" t="s">
        <v>204</v>
      </c>
      <c r="C13" s="143">
        <f t="shared" si="1"/>
        <v>3.1305555555591127</v>
      </c>
      <c r="D13" s="144">
        <v>145.334</v>
      </c>
      <c r="E13" s="145">
        <v>44960.994444444441</v>
      </c>
      <c r="F13" s="146">
        <v>44964.125</v>
      </c>
      <c r="H13" s="142" t="s">
        <v>204</v>
      </c>
      <c r="I13" s="143">
        <f t="shared" si="0"/>
        <v>1.3125</v>
      </c>
      <c r="J13" s="144">
        <v>145.334</v>
      </c>
      <c r="K13" s="145">
        <v>45178.291666666664</v>
      </c>
      <c r="L13" s="146">
        <v>45179.604166666664</v>
      </c>
    </row>
    <row r="14" spans="2:12" x14ac:dyDescent="0.3">
      <c r="B14" s="142" t="s">
        <v>95</v>
      </c>
      <c r="C14" s="143">
        <f t="shared" si="1"/>
        <v>76.934027777781012</v>
      </c>
      <c r="D14" s="144">
        <v>128.28299999999999</v>
      </c>
      <c r="E14" s="145">
        <v>44970</v>
      </c>
      <c r="F14" s="146">
        <v>45046.934027777781</v>
      </c>
      <c r="H14" s="142" t="s">
        <v>81</v>
      </c>
      <c r="I14" s="143">
        <f t="shared" si="0"/>
        <v>1.3125</v>
      </c>
      <c r="J14" s="144">
        <v>242.035</v>
      </c>
      <c r="K14" s="145">
        <v>45178.291666666664</v>
      </c>
      <c r="L14" s="146">
        <v>45179.604166666664</v>
      </c>
    </row>
    <row r="15" spans="2:12" x14ac:dyDescent="0.3">
      <c r="B15" s="142" t="s">
        <v>264</v>
      </c>
      <c r="C15" s="143">
        <f t="shared" si="1"/>
        <v>9.5826388888890506</v>
      </c>
      <c r="D15" s="144">
        <v>120.639</v>
      </c>
      <c r="E15" s="145">
        <v>44972.339583333334</v>
      </c>
      <c r="F15" s="146">
        <v>44981.922222222223</v>
      </c>
      <c r="H15" s="142" t="s">
        <v>82</v>
      </c>
      <c r="I15" s="143">
        <f t="shared" si="0"/>
        <v>1.8006944444496185</v>
      </c>
      <c r="J15" s="144">
        <v>127.104</v>
      </c>
      <c r="K15" s="145">
        <v>45181.751388888886</v>
      </c>
      <c r="L15" s="146">
        <v>45183.552083333336</v>
      </c>
    </row>
    <row r="16" spans="2:12" x14ac:dyDescent="0.3">
      <c r="B16" s="142" t="s">
        <v>265</v>
      </c>
      <c r="C16" s="143">
        <f t="shared" si="1"/>
        <v>8.8618055555489263</v>
      </c>
      <c r="D16" s="144">
        <v>121.69</v>
      </c>
      <c r="E16" s="145">
        <v>44982.382638888892</v>
      </c>
      <c r="F16" s="146">
        <v>44991.244444444441</v>
      </c>
      <c r="H16" s="142" t="s">
        <v>199</v>
      </c>
      <c r="I16" s="143">
        <f t="shared" si="0"/>
        <v>2.7638888888905058</v>
      </c>
      <c r="J16" s="144">
        <v>115.84</v>
      </c>
      <c r="K16" s="145">
        <v>45190.111111111109</v>
      </c>
      <c r="L16" s="146">
        <v>45192.875</v>
      </c>
    </row>
    <row r="17" spans="2:12" x14ac:dyDescent="0.3">
      <c r="B17" s="142" t="s">
        <v>82</v>
      </c>
      <c r="C17" s="143">
        <f t="shared" si="1"/>
        <v>3.1513888888875954</v>
      </c>
      <c r="D17" s="144">
        <v>127.104</v>
      </c>
      <c r="E17" s="145">
        <v>44992</v>
      </c>
      <c r="F17" s="146">
        <v>44995.151388888888</v>
      </c>
      <c r="H17" s="142" t="s">
        <v>98</v>
      </c>
      <c r="I17" s="143">
        <f t="shared" si="0"/>
        <v>5.6666666666642413</v>
      </c>
      <c r="J17" s="144">
        <v>148.67699999999999</v>
      </c>
      <c r="K17" s="145">
        <v>45195</v>
      </c>
      <c r="L17" s="146">
        <v>45200.666666666664</v>
      </c>
    </row>
    <row r="18" spans="2:12" x14ac:dyDescent="0.3">
      <c r="B18" s="142" t="s">
        <v>201</v>
      </c>
      <c r="C18" s="143">
        <f t="shared" si="1"/>
        <v>1.7895833333313931</v>
      </c>
      <c r="D18" s="144">
        <v>165.92</v>
      </c>
      <c r="E18" s="145">
        <v>45002.958333333336</v>
      </c>
      <c r="F18" s="146">
        <v>45004.747916666667</v>
      </c>
      <c r="H18" s="142" t="s">
        <v>94</v>
      </c>
      <c r="I18" s="143">
        <f t="shared" si="0"/>
        <v>20.693055555559113</v>
      </c>
      <c r="J18" s="144">
        <v>243.09299999999999</v>
      </c>
      <c r="K18" s="145">
        <v>45200</v>
      </c>
      <c r="L18" s="146">
        <v>45220.693055555559</v>
      </c>
    </row>
    <row r="19" spans="2:12" x14ac:dyDescent="0.3">
      <c r="B19" s="142" t="s">
        <v>87</v>
      </c>
      <c r="C19" s="143">
        <f t="shared" si="1"/>
        <v>1.7895833333313931</v>
      </c>
      <c r="D19" s="144">
        <v>204.96</v>
      </c>
      <c r="E19" s="145">
        <v>45002.958333333336</v>
      </c>
      <c r="F19" s="146">
        <v>45004.747916666667</v>
      </c>
      <c r="H19" s="142" t="s">
        <v>101</v>
      </c>
      <c r="I19" s="143">
        <f t="shared" si="0"/>
        <v>18.979166666664241</v>
      </c>
      <c r="J19" s="144">
        <v>124.11</v>
      </c>
      <c r="K19" s="145">
        <v>45209</v>
      </c>
      <c r="L19" s="146">
        <v>45227.979166666664</v>
      </c>
    </row>
    <row r="20" spans="2:12" x14ac:dyDescent="0.3">
      <c r="B20" s="142" t="s">
        <v>96</v>
      </c>
      <c r="C20" s="143">
        <f t="shared" si="1"/>
        <v>15.864583333335759</v>
      </c>
      <c r="D20" s="144">
        <v>142.673</v>
      </c>
      <c r="E20" s="145">
        <v>45009</v>
      </c>
      <c r="F20" s="146">
        <v>45024.864583333336</v>
      </c>
      <c r="H20" s="142" t="s">
        <v>88</v>
      </c>
      <c r="I20" s="143">
        <f t="shared" si="0"/>
        <v>7.515277777776646</v>
      </c>
      <c r="J20" s="144">
        <v>351.52</v>
      </c>
      <c r="K20" s="145">
        <v>45214</v>
      </c>
      <c r="L20" s="146">
        <v>45221.515277777777</v>
      </c>
    </row>
    <row r="21" spans="2:12" x14ac:dyDescent="0.3">
      <c r="B21" s="142" t="s">
        <v>266</v>
      </c>
      <c r="C21" s="143">
        <f t="shared" si="1"/>
        <v>9.6986111111109494</v>
      </c>
      <c r="D21" s="144">
        <v>106.92</v>
      </c>
      <c r="E21" s="145">
        <v>45012.300694444442</v>
      </c>
      <c r="F21" s="146">
        <v>45021.999305555553</v>
      </c>
      <c r="H21" s="142" t="s">
        <v>264</v>
      </c>
      <c r="I21" s="143">
        <f t="shared" si="0"/>
        <v>3.0798611111094942</v>
      </c>
      <c r="J21" s="144">
        <v>120.639</v>
      </c>
      <c r="K21" s="145">
        <v>45217.829861111109</v>
      </c>
      <c r="L21" s="146">
        <v>45220.909722222219</v>
      </c>
    </row>
    <row r="22" spans="2:12" x14ac:dyDescent="0.3">
      <c r="B22" s="142" t="s">
        <v>263</v>
      </c>
      <c r="C22" s="143">
        <f t="shared" si="1"/>
        <v>118.53263888888614</v>
      </c>
      <c r="D22" s="144">
        <v>146.51</v>
      </c>
      <c r="E22" s="145">
        <v>45021.071527777778</v>
      </c>
      <c r="F22" s="146">
        <v>45139.604166666664</v>
      </c>
      <c r="H22" s="142" t="s">
        <v>80</v>
      </c>
      <c r="I22" s="143">
        <f t="shared" si="0"/>
        <v>32.979166666671517</v>
      </c>
      <c r="J22" s="144">
        <v>123.79</v>
      </c>
      <c r="K22" s="145">
        <v>45229.001388888886</v>
      </c>
      <c r="L22" s="146">
        <v>45261.980555555558</v>
      </c>
    </row>
    <row r="23" spans="2:12" x14ac:dyDescent="0.3">
      <c r="B23" s="142" t="s">
        <v>81</v>
      </c>
      <c r="C23" s="143">
        <f t="shared" si="1"/>
        <v>6.953472222223354</v>
      </c>
      <c r="D23" s="144">
        <v>242.035</v>
      </c>
      <c r="E23" s="145">
        <v>45022.020833333336</v>
      </c>
      <c r="F23" s="146">
        <v>45028.974305555559</v>
      </c>
      <c r="H23" s="142" t="s">
        <v>89</v>
      </c>
      <c r="I23" s="143">
        <f t="shared" si="0"/>
        <v>5.3090277777810115</v>
      </c>
      <c r="J23" s="144">
        <v>133.83000000000001</v>
      </c>
      <c r="K23" s="145">
        <v>45229.002083333333</v>
      </c>
      <c r="L23" s="146">
        <v>45234.311111111114</v>
      </c>
    </row>
    <row r="24" spans="2:12" x14ac:dyDescent="0.3">
      <c r="B24" s="142" t="s">
        <v>204</v>
      </c>
      <c r="C24" s="143">
        <f t="shared" si="1"/>
        <v>6.953472222223354</v>
      </c>
      <c r="D24" s="144">
        <v>145.334</v>
      </c>
      <c r="E24" s="145">
        <v>45022.020833333336</v>
      </c>
      <c r="F24" s="146">
        <v>45028.974305555559</v>
      </c>
      <c r="H24" s="142" t="s">
        <v>197</v>
      </c>
      <c r="I24" s="143">
        <f t="shared" si="0"/>
        <v>49.733333333329938</v>
      </c>
      <c r="J24" s="144">
        <v>244.74299999999999</v>
      </c>
      <c r="K24" s="145">
        <v>45229.00277777778</v>
      </c>
      <c r="L24" s="146">
        <v>45278.736111111109</v>
      </c>
    </row>
    <row r="25" spans="2:12" x14ac:dyDescent="0.3">
      <c r="B25" s="142" t="s">
        <v>88</v>
      </c>
      <c r="C25" s="143">
        <f t="shared" si="1"/>
        <v>6.7520833333328483</v>
      </c>
      <c r="D25" s="144">
        <v>351.52</v>
      </c>
      <c r="E25" s="145">
        <v>45022.351388888892</v>
      </c>
      <c r="F25" s="146">
        <v>45029.103472222225</v>
      </c>
      <c r="H25" s="142" t="s">
        <v>102</v>
      </c>
      <c r="I25" s="143">
        <f t="shared" si="0"/>
        <v>23.775694444440887</v>
      </c>
      <c r="J25" s="144">
        <v>161.15</v>
      </c>
      <c r="K25" s="145">
        <v>45233</v>
      </c>
      <c r="L25" s="146">
        <v>45256.775694444441</v>
      </c>
    </row>
    <row r="26" spans="2:12" x14ac:dyDescent="0.3">
      <c r="B26" s="142" t="s">
        <v>89</v>
      </c>
      <c r="C26" s="143">
        <f t="shared" si="1"/>
        <v>28.829861111109494</v>
      </c>
      <c r="D26" s="144">
        <v>133.83000000000001</v>
      </c>
      <c r="E26" s="145">
        <v>45027</v>
      </c>
      <c r="F26" s="146">
        <v>45055.829861111109</v>
      </c>
      <c r="H26" s="142" t="s">
        <v>85</v>
      </c>
      <c r="I26" s="143">
        <f t="shared" si="0"/>
        <v>29.256944444445253</v>
      </c>
      <c r="J26" s="144">
        <v>140.6</v>
      </c>
      <c r="K26" s="145">
        <v>45238</v>
      </c>
      <c r="L26" s="146">
        <v>45267.256944444445</v>
      </c>
    </row>
    <row r="27" spans="2:12" x14ac:dyDescent="0.3">
      <c r="B27" s="142" t="s">
        <v>198</v>
      </c>
      <c r="C27" s="143">
        <f t="shared" si="1"/>
        <v>4.9583333333357587</v>
      </c>
      <c r="D27" s="144">
        <v>148.48099999999999</v>
      </c>
      <c r="E27" s="145">
        <v>45034</v>
      </c>
      <c r="F27" s="146">
        <v>45038.958333333336</v>
      </c>
      <c r="H27" s="142" t="s">
        <v>202</v>
      </c>
      <c r="I27" s="143">
        <f t="shared" si="0"/>
        <v>8.25</v>
      </c>
      <c r="J27" s="144">
        <v>125.63</v>
      </c>
      <c r="K27" s="145">
        <v>45248</v>
      </c>
      <c r="L27" s="146">
        <v>45256.25</v>
      </c>
    </row>
    <row r="28" spans="2:12" x14ac:dyDescent="0.3">
      <c r="B28" s="142" t="s">
        <v>91</v>
      </c>
      <c r="C28" s="143">
        <f t="shared" si="1"/>
        <v>2.5743055555576575</v>
      </c>
      <c r="D28" s="144">
        <v>212.9</v>
      </c>
      <c r="E28" s="145">
        <v>45037</v>
      </c>
      <c r="F28" s="146">
        <v>45039.574305555558</v>
      </c>
      <c r="H28" s="142" t="s">
        <v>88</v>
      </c>
      <c r="I28" s="143">
        <f t="shared" si="0"/>
        <v>7.2986111111094942</v>
      </c>
      <c r="J28" s="144">
        <v>351.52</v>
      </c>
      <c r="K28" s="145">
        <v>45249.296527777777</v>
      </c>
      <c r="L28" s="146">
        <v>45256.595138888886</v>
      </c>
    </row>
    <row r="29" spans="2:12" x14ac:dyDescent="0.3">
      <c r="B29" s="142" t="s">
        <v>203</v>
      </c>
      <c r="C29" s="143">
        <f t="shared" si="1"/>
        <v>2.7451388888875954</v>
      </c>
      <c r="D29" s="144">
        <v>133.19999999999999</v>
      </c>
      <c r="E29" s="145">
        <v>45054.254166666666</v>
      </c>
      <c r="F29" s="146">
        <v>45056.999305555553</v>
      </c>
      <c r="H29" s="142" t="s">
        <v>199</v>
      </c>
      <c r="I29" s="143">
        <f t="shared" si="0"/>
        <v>4.9375</v>
      </c>
      <c r="J29" s="144">
        <v>115.84</v>
      </c>
      <c r="K29" s="145">
        <v>45250</v>
      </c>
      <c r="L29" s="146">
        <v>45254.9375</v>
      </c>
    </row>
    <row r="30" spans="2:12" x14ac:dyDescent="0.3">
      <c r="B30" s="142" t="s">
        <v>267</v>
      </c>
      <c r="C30" s="143">
        <f t="shared" si="1"/>
        <v>15.034027777779556</v>
      </c>
      <c r="D30" s="144">
        <v>119.18</v>
      </c>
      <c r="E30" s="145">
        <v>45054.254861111112</v>
      </c>
      <c r="F30" s="146">
        <v>45069.288888888892</v>
      </c>
      <c r="H30" s="142" t="s">
        <v>91</v>
      </c>
      <c r="I30" s="143">
        <f t="shared" si="0"/>
        <v>6.492361111115315</v>
      </c>
      <c r="J30" s="144">
        <v>212.9</v>
      </c>
      <c r="K30" s="145">
        <v>45261.856944444444</v>
      </c>
      <c r="L30" s="146">
        <v>45268.349305555559</v>
      </c>
    </row>
    <row r="31" spans="2:12" x14ac:dyDescent="0.3">
      <c r="B31" s="142" t="s">
        <v>96</v>
      </c>
      <c r="C31" s="143">
        <f t="shared" si="1"/>
        <v>6.3000000000029104</v>
      </c>
      <c r="D31" s="144">
        <v>142.673</v>
      </c>
      <c r="E31" s="145">
        <v>45057.940972222219</v>
      </c>
      <c r="F31" s="146">
        <v>45064.240972222222</v>
      </c>
      <c r="H31" s="142" t="s">
        <v>90</v>
      </c>
      <c r="I31" s="143">
        <f t="shared" si="0"/>
        <v>6.492361111115315</v>
      </c>
      <c r="J31" s="144">
        <v>158.69999999999999</v>
      </c>
      <c r="K31" s="145">
        <v>45261.856944444444</v>
      </c>
      <c r="L31" s="146">
        <v>45268.349305555559</v>
      </c>
    </row>
    <row r="32" spans="2:12" x14ac:dyDescent="0.3">
      <c r="B32" s="142" t="s">
        <v>99</v>
      </c>
      <c r="C32" s="143">
        <f t="shared" si="1"/>
        <v>10.049305555556202</v>
      </c>
      <c r="D32" s="144">
        <v>140.88</v>
      </c>
      <c r="E32" s="145">
        <v>45061</v>
      </c>
      <c r="F32" s="146">
        <v>45071.049305555556</v>
      </c>
      <c r="H32" s="142" t="s">
        <v>92</v>
      </c>
      <c r="I32" s="143">
        <f t="shared" si="0"/>
        <v>1.3041666666686069</v>
      </c>
      <c r="J32" s="144">
        <v>248.57499999999999</v>
      </c>
      <c r="K32" s="145">
        <v>45261.87222222222</v>
      </c>
      <c r="L32" s="146">
        <v>45263.176388888889</v>
      </c>
    </row>
    <row r="33" spans="2:12" x14ac:dyDescent="0.3">
      <c r="B33" s="142" t="s">
        <v>200</v>
      </c>
      <c r="C33" s="143">
        <f t="shared" si="1"/>
        <v>1.8868055555576575</v>
      </c>
      <c r="D33" s="144">
        <v>114.407</v>
      </c>
      <c r="E33" s="145">
        <v>45065</v>
      </c>
      <c r="F33" s="146">
        <v>45066.886805555558</v>
      </c>
      <c r="H33" s="142" t="s">
        <v>81</v>
      </c>
      <c r="I33" s="143">
        <f t="shared" si="0"/>
        <v>17.077777777783922</v>
      </c>
      <c r="J33" s="144">
        <v>242.035</v>
      </c>
      <c r="K33" s="145">
        <v>45262.001388888886</v>
      </c>
      <c r="L33" s="146">
        <v>45279.07916666667</v>
      </c>
    </row>
    <row r="34" spans="2:12" x14ac:dyDescent="0.3">
      <c r="B34" s="142" t="s">
        <v>81</v>
      </c>
      <c r="C34" s="143">
        <f t="shared" si="1"/>
        <v>2.9562500000029104</v>
      </c>
      <c r="D34" s="144">
        <v>242.035</v>
      </c>
      <c r="E34" s="145">
        <v>45066.041666666664</v>
      </c>
      <c r="F34" s="146">
        <v>45068.997916666667</v>
      </c>
      <c r="H34" s="142" t="s">
        <v>204</v>
      </c>
      <c r="I34" s="143">
        <f t="shared" si="0"/>
        <v>17.077777777783922</v>
      </c>
      <c r="J34" s="144">
        <v>145.334</v>
      </c>
      <c r="K34" s="145">
        <v>45262.001388888886</v>
      </c>
      <c r="L34" s="146">
        <v>45279.07916666667</v>
      </c>
    </row>
    <row r="35" spans="2:12" x14ac:dyDescent="0.3">
      <c r="B35" s="142" t="s">
        <v>87</v>
      </c>
      <c r="C35" s="143">
        <f t="shared" si="1"/>
        <v>13.793055555557657</v>
      </c>
      <c r="D35" s="144">
        <v>204.96</v>
      </c>
      <c r="E35" s="145">
        <v>45075</v>
      </c>
      <c r="F35" s="146">
        <v>45088.793055555558</v>
      </c>
      <c r="H35" s="142" t="s">
        <v>93</v>
      </c>
      <c r="I35" s="143">
        <f t="shared" si="0"/>
        <v>12.656944444446708</v>
      </c>
      <c r="J35" s="144">
        <v>156.60599999999999</v>
      </c>
      <c r="K35" s="145">
        <v>45271.051388888889</v>
      </c>
      <c r="L35" s="146">
        <v>45283.708333333336</v>
      </c>
    </row>
    <row r="36" spans="2:12" ht="15" thickBot="1" x14ac:dyDescent="0.35">
      <c r="B36" s="147" t="s">
        <v>88</v>
      </c>
      <c r="C36" s="148">
        <f t="shared" si="1"/>
        <v>13.645138888889051</v>
      </c>
      <c r="D36" s="149">
        <v>351.52</v>
      </c>
      <c r="E36" s="150">
        <v>45106.387499999997</v>
      </c>
      <c r="F36" s="151">
        <v>45120.032638888886</v>
      </c>
      <c r="H36" s="147" t="s">
        <v>84</v>
      </c>
      <c r="I36" s="148">
        <f t="shared" si="0"/>
        <v>4.2152777777737356</v>
      </c>
      <c r="J36" s="149">
        <v>106.41</v>
      </c>
      <c r="K36" s="150">
        <v>45272.37777777778</v>
      </c>
      <c r="L36" s="151">
        <v>45276.593055555553</v>
      </c>
    </row>
  </sheetData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3F40B3-F0D1-471E-8134-6D6982753D30}">
  <sheetPr codeName="Hoja13">
    <tabColor rgb="FF70AD47"/>
  </sheetPr>
  <dimension ref="A1:P15"/>
  <sheetViews>
    <sheetView showGridLines="0" zoomScale="74" zoomScaleNormal="40" workbookViewId="0">
      <selection activeCell="M33" sqref="M33"/>
    </sheetView>
  </sheetViews>
  <sheetFormatPr baseColWidth="10" defaultColWidth="10.6640625" defaultRowHeight="14.4" x14ac:dyDescent="0.3"/>
  <cols>
    <col min="1" max="1" width="6.6640625" style="46" customWidth="1"/>
    <col min="2" max="14" width="8.6640625" customWidth="1"/>
    <col min="15" max="15" width="6.33203125" customWidth="1"/>
    <col min="16" max="16" width="11.33203125" customWidth="1"/>
    <col min="17" max="17" width="8.33203125" bestFit="1" customWidth="1"/>
    <col min="18" max="18" width="10.33203125" bestFit="1" customWidth="1"/>
    <col min="19" max="19" width="6.33203125" bestFit="1" customWidth="1"/>
    <col min="24" max="24" width="8.44140625" customWidth="1"/>
  </cols>
  <sheetData>
    <row r="1" spans="2:16" x14ac:dyDescent="0.3">
      <c r="B1" s="46"/>
      <c r="C1" s="46"/>
      <c r="D1" s="46"/>
      <c r="E1" s="46"/>
      <c r="F1" s="46"/>
      <c r="G1" s="46"/>
      <c r="H1" s="46"/>
      <c r="I1" s="46"/>
      <c r="J1" s="46"/>
      <c r="K1" s="46"/>
      <c r="L1" s="46"/>
      <c r="M1" s="46"/>
      <c r="N1" s="46"/>
    </row>
    <row r="2" spans="2:16" x14ac:dyDescent="0.3">
      <c r="P2" t="s">
        <v>104</v>
      </c>
    </row>
    <row r="3" spans="2:16" x14ac:dyDescent="0.3">
      <c r="N3" t="s">
        <v>103</v>
      </c>
      <c r="O3" t="s">
        <v>103</v>
      </c>
      <c r="P3" t="s">
        <v>219</v>
      </c>
    </row>
    <row r="4" spans="2:16" x14ac:dyDescent="0.3">
      <c r="M4" s="34" t="s">
        <v>17</v>
      </c>
      <c r="N4" s="66"/>
      <c r="O4" s="56"/>
      <c r="P4" s="67">
        <v>-1.0576929977862836E-2</v>
      </c>
    </row>
    <row r="5" spans="2:16" x14ac:dyDescent="0.3">
      <c r="M5" s="34" t="s">
        <v>18</v>
      </c>
      <c r="N5" s="66"/>
      <c r="O5" s="56"/>
      <c r="P5" s="67">
        <v>-5.525602627579685E-2</v>
      </c>
    </row>
    <row r="6" spans="2:16" x14ac:dyDescent="0.3">
      <c r="M6" s="34" t="s">
        <v>19</v>
      </c>
      <c r="N6" s="66"/>
      <c r="O6" s="56"/>
      <c r="P6" s="67">
        <v>-2.1742178680466427E-2</v>
      </c>
    </row>
    <row r="7" spans="2:16" x14ac:dyDescent="0.3">
      <c r="M7" s="34" t="s">
        <v>20</v>
      </c>
      <c r="N7" s="66"/>
      <c r="O7" s="56"/>
      <c r="P7" s="67">
        <v>-1.9473917794418486E-2</v>
      </c>
    </row>
    <row r="8" spans="2:16" x14ac:dyDescent="0.3">
      <c r="M8" s="34" t="s">
        <v>21</v>
      </c>
      <c r="N8" s="66"/>
      <c r="O8" s="56"/>
      <c r="P8" s="67">
        <v>-6.592963582021448E-2</v>
      </c>
    </row>
    <row r="9" spans="2:16" x14ac:dyDescent="0.3">
      <c r="M9" s="34" t="s">
        <v>22</v>
      </c>
      <c r="N9" s="66"/>
      <c r="O9" s="56"/>
      <c r="P9" s="67">
        <v>5.7465336429798272E-3</v>
      </c>
    </row>
    <row r="10" spans="2:16" x14ac:dyDescent="0.3">
      <c r="M10" s="34" t="s">
        <v>23</v>
      </c>
      <c r="N10" s="66"/>
      <c r="O10" s="56"/>
      <c r="P10" s="67">
        <v>-3.4704883123885012E-2</v>
      </c>
    </row>
    <row r="11" spans="2:16" x14ac:dyDescent="0.3">
      <c r="M11" s="34" t="s">
        <v>24</v>
      </c>
      <c r="N11" s="66"/>
      <c r="O11" s="56"/>
      <c r="P11" s="67">
        <v>-0.10784585178059743</v>
      </c>
    </row>
    <row r="12" spans="2:16" x14ac:dyDescent="0.3">
      <c r="M12" s="34" t="s">
        <v>105</v>
      </c>
      <c r="N12" s="66"/>
      <c r="O12" s="56"/>
      <c r="P12" s="67">
        <v>-0.16839885092350904</v>
      </c>
    </row>
    <row r="13" spans="2:16" x14ac:dyDescent="0.3">
      <c r="M13" s="34" t="s">
        <v>26</v>
      </c>
      <c r="N13" s="66"/>
      <c r="O13" s="56"/>
      <c r="P13" s="67">
        <v>-5.1109528986926306E-2</v>
      </c>
    </row>
    <row r="14" spans="2:16" x14ac:dyDescent="0.3">
      <c r="M14" s="34" t="s">
        <v>27</v>
      </c>
      <c r="N14" s="66"/>
      <c r="O14" s="56"/>
      <c r="P14" s="67">
        <v>-4.6426301055146731E-2</v>
      </c>
    </row>
    <row r="15" spans="2:16" x14ac:dyDescent="0.3">
      <c r="M15" s="34" t="s">
        <v>28</v>
      </c>
      <c r="N15" s="66"/>
      <c r="O15" s="56"/>
      <c r="P15" s="67">
        <v>-4.1940685004061694E-2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B23656-0225-47DC-9B4C-170FEA0BDC9D}">
  <sheetPr codeName="Hoja16">
    <tabColor theme="9"/>
  </sheetPr>
  <dimension ref="A2:AX129"/>
  <sheetViews>
    <sheetView topLeftCell="B70" zoomScale="70" zoomScaleNormal="70" zoomScaleSheetLayoutView="70" workbookViewId="0">
      <selection activeCell="B88" sqref="B88"/>
    </sheetView>
  </sheetViews>
  <sheetFormatPr baseColWidth="10" defaultColWidth="11.44140625" defaultRowHeight="14.4" outlineLevelRow="1" x14ac:dyDescent="0.3"/>
  <cols>
    <col min="1" max="1" width="13.33203125" customWidth="1"/>
    <col min="2" max="2" width="27.6640625" bestFit="1" customWidth="1"/>
    <col min="3" max="7" width="11.5546875" bestFit="1" customWidth="1"/>
    <col min="8" max="8" width="11.88671875" bestFit="1" customWidth="1"/>
    <col min="9" max="9" width="10" bestFit="1" customWidth="1"/>
    <col min="10" max="46" width="11.5546875" bestFit="1" customWidth="1"/>
  </cols>
  <sheetData>
    <row r="2" spans="2:50" ht="28.8" x14ac:dyDescent="0.55000000000000004">
      <c r="B2" s="93" t="s">
        <v>106</v>
      </c>
    </row>
    <row r="3" spans="2:50" outlineLevel="1" x14ac:dyDescent="0.3"/>
    <row r="4" spans="2:50" outlineLevel="1" x14ac:dyDescent="0.3">
      <c r="B4" s="34"/>
      <c r="C4" s="22"/>
      <c r="D4" s="22"/>
      <c r="E4" s="22"/>
      <c r="F4" s="22"/>
      <c r="H4" s="37"/>
      <c r="J4" s="34"/>
      <c r="K4" s="56"/>
      <c r="L4" s="56"/>
      <c r="M4" s="56"/>
      <c r="N4" s="56"/>
      <c r="O4" s="1"/>
    </row>
    <row r="5" spans="2:50" outlineLevel="1" x14ac:dyDescent="0.3">
      <c r="B5" s="169" t="s">
        <v>107</v>
      </c>
      <c r="C5" t="s">
        <v>108</v>
      </c>
      <c r="G5" t="s">
        <v>109</v>
      </c>
      <c r="J5" s="92"/>
      <c r="K5" t="s">
        <v>110</v>
      </c>
      <c r="N5" s="92"/>
      <c r="O5" t="s">
        <v>111</v>
      </c>
      <c r="R5" s="92"/>
      <c r="S5" t="s">
        <v>112</v>
      </c>
      <c r="V5" s="92"/>
    </row>
    <row r="6" spans="2:50" outlineLevel="1" x14ac:dyDescent="0.3">
      <c r="B6" s="169"/>
      <c r="C6" t="s">
        <v>113</v>
      </c>
      <c r="D6" t="s">
        <v>114</v>
      </c>
      <c r="E6" t="s">
        <v>115</v>
      </c>
      <c r="F6" t="s">
        <v>116</v>
      </c>
      <c r="G6" t="s">
        <v>113</v>
      </c>
      <c r="H6" t="s">
        <v>114</v>
      </c>
      <c r="I6" t="s">
        <v>115</v>
      </c>
      <c r="J6" t="s">
        <v>116</v>
      </c>
      <c r="K6" t="s">
        <v>113</v>
      </c>
      <c r="L6" t="s">
        <v>114</v>
      </c>
      <c r="M6" t="s">
        <v>115</v>
      </c>
      <c r="N6" t="s">
        <v>116</v>
      </c>
      <c r="O6" t="s">
        <v>113</v>
      </c>
      <c r="P6" t="s">
        <v>114</v>
      </c>
      <c r="Q6" t="s">
        <v>115</v>
      </c>
      <c r="R6" t="s">
        <v>116</v>
      </c>
      <c r="S6" t="s">
        <v>113</v>
      </c>
      <c r="T6" t="s">
        <v>114</v>
      </c>
      <c r="U6" t="s">
        <v>115</v>
      </c>
      <c r="V6" t="s">
        <v>116</v>
      </c>
    </row>
    <row r="7" spans="2:50" outlineLevel="1" x14ac:dyDescent="0.3">
      <c r="B7" t="s">
        <v>117</v>
      </c>
      <c r="C7" s="118">
        <v>528.46999999999957</v>
      </c>
      <c r="D7" s="118">
        <v>490.34</v>
      </c>
      <c r="E7" s="118">
        <v>528.85999999999979</v>
      </c>
      <c r="F7" s="118">
        <v>589.42000000000064</v>
      </c>
      <c r="G7" s="118">
        <v>526.00999999999942</v>
      </c>
      <c r="H7" s="118">
        <v>582.17000000000019</v>
      </c>
      <c r="I7" s="118">
        <v>525.3299999999997</v>
      </c>
      <c r="J7" s="118">
        <v>488.46999999999991</v>
      </c>
      <c r="K7" s="118">
        <v>355.50999999999965</v>
      </c>
      <c r="L7" s="118">
        <v>436.67999999999984</v>
      </c>
      <c r="M7" s="118">
        <v>371.73999999999944</v>
      </c>
      <c r="N7" s="118">
        <v>412.21000000000015</v>
      </c>
      <c r="O7" s="118">
        <v>440.8299999999997</v>
      </c>
      <c r="P7" s="118">
        <v>539.63</v>
      </c>
      <c r="Q7" s="118">
        <v>559.32999999999993</v>
      </c>
      <c r="R7" s="118">
        <v>589.69999999999993</v>
      </c>
      <c r="S7" s="118">
        <v>530.7600000000001</v>
      </c>
      <c r="T7" s="118">
        <v>664.18999999999971</v>
      </c>
      <c r="U7" s="118">
        <v>597.6899999999996</v>
      </c>
      <c r="V7" s="118">
        <v>684.40999999999963</v>
      </c>
      <c r="W7" s="118">
        <v>590.1899999999996</v>
      </c>
      <c r="X7" s="118">
        <v>714.20999999999958</v>
      </c>
      <c r="Y7" s="118">
        <v>691.7299999999999</v>
      </c>
      <c r="Z7" s="118">
        <v>663.32000000000028</v>
      </c>
      <c r="AA7" s="118">
        <v>515.10999999999979</v>
      </c>
      <c r="AB7" s="118">
        <v>535.85999999999979</v>
      </c>
      <c r="AC7" s="118">
        <v>515.84</v>
      </c>
      <c r="AD7" s="118">
        <v>518.4599999999997</v>
      </c>
      <c r="AE7" s="118">
        <v>464.40999999999968</v>
      </c>
      <c r="AF7" s="118">
        <v>543.45000000000005</v>
      </c>
      <c r="AG7" s="118">
        <v>499.09999999999997</v>
      </c>
      <c r="AH7" s="118">
        <v>556.15000000000032</v>
      </c>
      <c r="AI7" s="118">
        <v>463.42999999999989</v>
      </c>
      <c r="AJ7" s="118">
        <v>565.42999999999984</v>
      </c>
      <c r="AK7" s="118">
        <v>627.77</v>
      </c>
      <c r="AL7" s="118">
        <v>612.85000000000036</v>
      </c>
      <c r="AM7" s="118">
        <v>529.97000000000025</v>
      </c>
      <c r="AN7" s="118">
        <v>594.88</v>
      </c>
      <c r="AO7" s="118">
        <v>530.81999999999982</v>
      </c>
      <c r="AP7" s="118">
        <v>586.37999999999954</v>
      </c>
      <c r="AQ7" s="118">
        <v>527.03000000000031</v>
      </c>
      <c r="AR7" s="118">
        <v>622.66999999999996</v>
      </c>
      <c r="AS7" s="118">
        <v>605.86999999999989</v>
      </c>
      <c r="AT7" s="118">
        <v>580.42999999999984</v>
      </c>
      <c r="AU7" s="113">
        <v>482.53999999999945</v>
      </c>
      <c r="AV7" s="113">
        <v>579.14999999999986</v>
      </c>
      <c r="AW7" s="113">
        <v>561.06999999999994</v>
      </c>
      <c r="AX7" s="113">
        <v>532.34</v>
      </c>
    </row>
    <row r="8" spans="2:50" outlineLevel="1" x14ac:dyDescent="0.3">
      <c r="B8" t="s">
        <v>118</v>
      </c>
      <c r="C8" s="118">
        <v>448.49000000000018</v>
      </c>
      <c r="D8" s="118">
        <v>465.71999999999986</v>
      </c>
      <c r="E8" s="118">
        <v>444.6699999999999</v>
      </c>
      <c r="F8" s="118">
        <v>384.7999999999999</v>
      </c>
      <c r="G8" s="118">
        <v>596.15999999999985</v>
      </c>
      <c r="H8" s="118">
        <v>754.31999999999982</v>
      </c>
      <c r="I8" s="118">
        <v>676.05999999999983</v>
      </c>
      <c r="J8" s="118">
        <v>459.4700000000002</v>
      </c>
      <c r="K8" s="118">
        <v>463.96999999999991</v>
      </c>
      <c r="L8" s="118">
        <v>579.1500000000002</v>
      </c>
      <c r="M8" s="118">
        <v>564.33999999999992</v>
      </c>
      <c r="N8" s="118">
        <v>688.9000000000002</v>
      </c>
      <c r="O8" s="118">
        <v>550.28</v>
      </c>
      <c r="P8" s="118">
        <v>646.96999999999991</v>
      </c>
      <c r="Q8" s="118">
        <v>638.76</v>
      </c>
      <c r="R8" s="118">
        <v>660.82999999999993</v>
      </c>
      <c r="S8" s="118">
        <v>595.77999999999986</v>
      </c>
      <c r="T8" s="118">
        <v>602.16999999999996</v>
      </c>
      <c r="U8" s="118">
        <v>512.08999999999992</v>
      </c>
      <c r="V8" s="118">
        <v>570.93999999999994</v>
      </c>
      <c r="W8" s="118">
        <v>477.98</v>
      </c>
      <c r="X8" s="118">
        <v>504.8599999999999</v>
      </c>
      <c r="Y8" s="118">
        <v>477.37</v>
      </c>
      <c r="Z8" s="118">
        <v>527.07999999999981</v>
      </c>
      <c r="AA8" s="118">
        <v>486.52</v>
      </c>
      <c r="AB8" s="118">
        <v>577.52</v>
      </c>
      <c r="AC8" s="118">
        <v>620.24000000000012</v>
      </c>
      <c r="AD8" s="118">
        <v>574.57999999999993</v>
      </c>
      <c r="AE8" s="118">
        <v>425.1699999999999</v>
      </c>
      <c r="AF8" s="118">
        <v>480.24</v>
      </c>
      <c r="AG8" s="118">
        <v>371.83999999999992</v>
      </c>
      <c r="AH8" s="118">
        <v>494.37999999999994</v>
      </c>
      <c r="AI8" s="118">
        <v>371.36999999999995</v>
      </c>
      <c r="AJ8" s="118">
        <v>398.39</v>
      </c>
      <c r="AK8" s="118">
        <v>349.96999999999997</v>
      </c>
      <c r="AL8" s="118">
        <v>351.95</v>
      </c>
      <c r="AM8" s="118">
        <v>289.97999999999996</v>
      </c>
      <c r="AN8" s="118">
        <v>362.64999999999992</v>
      </c>
      <c r="AO8" s="118">
        <v>312.52000000000004</v>
      </c>
      <c r="AP8" s="118">
        <v>352.36999999999989</v>
      </c>
      <c r="AQ8" s="118">
        <v>324.04000000000002</v>
      </c>
      <c r="AR8" s="118">
        <v>343.83</v>
      </c>
      <c r="AS8" s="118">
        <v>376.46000000000004</v>
      </c>
      <c r="AT8" s="118">
        <v>398.05000000000013</v>
      </c>
      <c r="AU8" s="113">
        <v>390.52999999999992</v>
      </c>
      <c r="AV8" s="113">
        <v>444.67</v>
      </c>
      <c r="AW8" s="113">
        <v>433.29</v>
      </c>
      <c r="AX8" s="113">
        <v>470.35000000000008</v>
      </c>
    </row>
    <row r="9" spans="2:50" outlineLevel="1" x14ac:dyDescent="0.3">
      <c r="B9" t="s">
        <v>119</v>
      </c>
      <c r="C9" s="118">
        <v>205.60000000000002</v>
      </c>
      <c r="D9" s="118">
        <v>203.45000000000005</v>
      </c>
      <c r="E9" s="118">
        <v>205.09000000000003</v>
      </c>
      <c r="F9" s="118">
        <v>229.45000000000002</v>
      </c>
      <c r="G9" s="118">
        <v>198.14999999999998</v>
      </c>
      <c r="H9" s="118">
        <v>227.94000000000003</v>
      </c>
      <c r="I9" s="118">
        <v>228.74</v>
      </c>
      <c r="J9" s="118">
        <v>219.07</v>
      </c>
      <c r="K9" s="118">
        <v>186.32999999999998</v>
      </c>
      <c r="L9" s="118">
        <v>219.61000000000004</v>
      </c>
      <c r="M9" s="118">
        <v>190.48999999999998</v>
      </c>
      <c r="N9" s="118">
        <v>218.46</v>
      </c>
      <c r="O9" s="118">
        <v>197.29</v>
      </c>
      <c r="P9" s="118">
        <v>226.63000000000002</v>
      </c>
      <c r="Q9" s="118">
        <v>225.16000000000005</v>
      </c>
      <c r="R9" s="118">
        <v>225.11000000000004</v>
      </c>
      <c r="S9" s="118">
        <v>214.60000000000002</v>
      </c>
      <c r="T9" s="118">
        <v>244.58999999999995</v>
      </c>
      <c r="U9" s="118">
        <v>217.57000000000008</v>
      </c>
      <c r="V9" s="118">
        <v>248.51999999999995</v>
      </c>
      <c r="W9" s="118">
        <v>242.79999999999998</v>
      </c>
      <c r="X9" s="118">
        <v>276.78000000000003</v>
      </c>
      <c r="Y9" s="118">
        <v>276.21000000000004</v>
      </c>
      <c r="Z9" s="118">
        <v>277.74</v>
      </c>
      <c r="AA9" s="118">
        <v>241.20000000000007</v>
      </c>
      <c r="AB9" s="118">
        <v>274.35000000000002</v>
      </c>
      <c r="AC9" s="118">
        <v>274.87000000000012</v>
      </c>
      <c r="AD9" s="118">
        <v>274.12000000000012</v>
      </c>
      <c r="AE9" s="118">
        <v>247.47</v>
      </c>
      <c r="AF9" s="118">
        <v>281.38999999999993</v>
      </c>
      <c r="AG9" s="118">
        <v>248.59000000000003</v>
      </c>
      <c r="AH9" s="118">
        <v>283.80999999999995</v>
      </c>
      <c r="AI9" s="118">
        <v>243.85999999999996</v>
      </c>
      <c r="AJ9" s="118">
        <v>278.19999999999987</v>
      </c>
      <c r="AK9" s="118">
        <v>278.10999999999996</v>
      </c>
      <c r="AL9" s="118">
        <v>273.32</v>
      </c>
      <c r="AM9" s="118">
        <v>257.78000000000003</v>
      </c>
      <c r="AN9" s="118">
        <v>303.39000000000004</v>
      </c>
      <c r="AO9" s="118">
        <v>266.08</v>
      </c>
      <c r="AP9" s="118">
        <v>307.96999999999997</v>
      </c>
      <c r="AQ9" s="118">
        <v>263.14000000000004</v>
      </c>
      <c r="AR9" s="118">
        <v>296.17999999999995</v>
      </c>
      <c r="AS9" s="118">
        <v>300.90000000000003</v>
      </c>
      <c r="AT9" s="118">
        <v>299.80000000000007</v>
      </c>
      <c r="AU9" s="113">
        <v>253.76000000000005</v>
      </c>
      <c r="AV9" s="113">
        <v>295.62999999999994</v>
      </c>
      <c r="AW9" s="113">
        <v>298.89</v>
      </c>
      <c r="AX9" s="113">
        <v>298.15999999999997</v>
      </c>
    </row>
    <row r="10" spans="2:50" outlineLevel="1" x14ac:dyDescent="0.3">
      <c r="B10" t="s">
        <v>120</v>
      </c>
      <c r="C10" s="118">
        <v>423.75000000000006</v>
      </c>
      <c r="D10" s="118">
        <v>418.62000000000006</v>
      </c>
      <c r="E10" s="118">
        <v>422.31000000000017</v>
      </c>
      <c r="F10" s="118">
        <v>440.91999999999973</v>
      </c>
      <c r="G10" s="118">
        <v>453.69000000000017</v>
      </c>
      <c r="H10" s="118">
        <v>511.11000000000098</v>
      </c>
      <c r="I10" s="118">
        <v>506.9300000000008</v>
      </c>
      <c r="J10" s="118">
        <v>456.62</v>
      </c>
      <c r="K10" s="118">
        <v>366.66999999999945</v>
      </c>
      <c r="L10" s="118">
        <v>434.44000000000136</v>
      </c>
      <c r="M10" s="118">
        <v>414.94999999999936</v>
      </c>
      <c r="N10" s="118">
        <v>478.29000000000099</v>
      </c>
      <c r="O10" s="118">
        <v>327.67999999999961</v>
      </c>
      <c r="P10" s="118">
        <v>379.17999999999961</v>
      </c>
      <c r="Q10" s="118">
        <v>385.0699999999996</v>
      </c>
      <c r="R10" s="118">
        <v>385.76999999999958</v>
      </c>
      <c r="S10" s="118">
        <v>311.54000000000048</v>
      </c>
      <c r="T10" s="118">
        <v>356.22000000000031</v>
      </c>
      <c r="U10" s="118">
        <v>315.50000000000034</v>
      </c>
      <c r="V10" s="118">
        <v>362.46000000000038</v>
      </c>
      <c r="W10" s="118">
        <v>334.01000000000022</v>
      </c>
      <c r="X10" s="118">
        <v>379.81999999999977</v>
      </c>
      <c r="Y10" s="118">
        <v>379.08999999999958</v>
      </c>
      <c r="Z10" s="118">
        <v>385.53999999999985</v>
      </c>
      <c r="AA10" s="118">
        <v>388.91999999999996</v>
      </c>
      <c r="AB10" s="118">
        <v>445.65999999999821</v>
      </c>
      <c r="AC10" s="118">
        <v>443.77999999999827</v>
      </c>
      <c r="AD10" s="118">
        <v>442.44999999999806</v>
      </c>
      <c r="AE10" s="118">
        <v>445.80000000000018</v>
      </c>
      <c r="AF10" s="118">
        <v>506.43999999999943</v>
      </c>
      <c r="AG10" s="118">
        <v>432.52000000000004</v>
      </c>
      <c r="AH10" s="118">
        <v>514.75000000000011</v>
      </c>
      <c r="AI10" s="118">
        <v>489.2399999999987</v>
      </c>
      <c r="AJ10" s="118">
        <v>546.08999999999935</v>
      </c>
      <c r="AK10" s="118">
        <v>530.29000000000019</v>
      </c>
      <c r="AL10" s="118">
        <v>526.43000000000052</v>
      </c>
      <c r="AM10" s="118">
        <v>485.60999999999882</v>
      </c>
      <c r="AN10" s="118">
        <v>561.64999999999941</v>
      </c>
      <c r="AO10" s="118">
        <v>501.04000000000082</v>
      </c>
      <c r="AP10" s="118">
        <v>578.53000000000031</v>
      </c>
      <c r="AQ10" s="118">
        <v>526.99</v>
      </c>
      <c r="AR10" s="118">
        <v>594.35999999999899</v>
      </c>
      <c r="AS10" s="118">
        <v>600.6700000000003</v>
      </c>
      <c r="AT10" s="118">
        <v>599.55999999999938</v>
      </c>
      <c r="AU10" s="113">
        <v>504.64000000000044</v>
      </c>
      <c r="AV10" s="113">
        <v>597.27999999999975</v>
      </c>
      <c r="AW10" s="113">
        <v>588.32999999999947</v>
      </c>
      <c r="AX10" s="113">
        <v>625.82999999999993</v>
      </c>
    </row>
    <row r="11" spans="2:50" outlineLevel="1" x14ac:dyDescent="0.3">
      <c r="B11" t="s">
        <v>121</v>
      </c>
      <c r="C11" s="118">
        <v>9.66</v>
      </c>
      <c r="D11" s="118">
        <v>9.68</v>
      </c>
      <c r="E11" s="118">
        <v>9.64</v>
      </c>
      <c r="F11" s="118">
        <v>9.5</v>
      </c>
      <c r="G11" s="118">
        <v>11.54</v>
      </c>
      <c r="H11" s="118">
        <v>13.459999999999999</v>
      </c>
      <c r="I11" s="118">
        <v>12.8</v>
      </c>
      <c r="J11" s="118">
        <v>11.28</v>
      </c>
      <c r="K11" s="118">
        <v>0</v>
      </c>
      <c r="L11" s="118">
        <v>4.4800000000000004</v>
      </c>
      <c r="M11" s="118">
        <v>10.34</v>
      </c>
      <c r="N11" s="118">
        <v>11.92</v>
      </c>
      <c r="O11" s="118">
        <v>11.870000000000001</v>
      </c>
      <c r="P11" s="118">
        <v>14.620000000000001</v>
      </c>
      <c r="Q11" s="118">
        <v>13.58</v>
      </c>
      <c r="R11" s="118">
        <v>13.629999999999999</v>
      </c>
      <c r="S11" s="118">
        <v>11.77</v>
      </c>
      <c r="T11" s="118">
        <v>13.24</v>
      </c>
      <c r="U11" s="118">
        <v>11.77</v>
      </c>
      <c r="V11" s="118">
        <v>13.45</v>
      </c>
      <c r="W11" s="118">
        <v>6.5499999999999989</v>
      </c>
      <c r="X11" s="118">
        <v>7.4799999999999995</v>
      </c>
      <c r="Y11" s="118">
        <v>7.45</v>
      </c>
      <c r="Z11" s="118">
        <v>7.4799999999999995</v>
      </c>
      <c r="AA11" s="118">
        <v>7.73</v>
      </c>
      <c r="AB11" s="118">
        <v>8.84</v>
      </c>
      <c r="AC11" s="118">
        <v>9.2899999999999991</v>
      </c>
      <c r="AD11" s="118">
        <v>9.02</v>
      </c>
      <c r="AE11" s="118">
        <v>7.9499999999999993</v>
      </c>
      <c r="AF11" s="118">
        <v>9.01</v>
      </c>
      <c r="AG11" s="118">
        <v>7.6</v>
      </c>
      <c r="AH11" s="118">
        <v>9.18</v>
      </c>
      <c r="AI11" s="118">
        <v>7.68</v>
      </c>
      <c r="AJ11" s="118">
        <v>8.77</v>
      </c>
      <c r="AK11" s="118">
        <v>8.4</v>
      </c>
      <c r="AL11" s="118">
        <v>8.44</v>
      </c>
      <c r="AM11" s="118">
        <v>8.5499999999999989</v>
      </c>
      <c r="AN11" s="118">
        <v>9.879999999999999</v>
      </c>
      <c r="AO11" s="118">
        <v>8.6199999999999992</v>
      </c>
      <c r="AP11" s="118">
        <v>9.7199999999999989</v>
      </c>
      <c r="AQ11" s="118">
        <v>9.98</v>
      </c>
      <c r="AR11" s="118">
        <v>11.36</v>
      </c>
      <c r="AS11" s="118">
        <v>11.48</v>
      </c>
      <c r="AT11" s="118">
        <v>11.28</v>
      </c>
      <c r="AU11" s="113">
        <v>6.63</v>
      </c>
      <c r="AV11" s="113">
        <v>7.6199999999999992</v>
      </c>
      <c r="AW11" s="113">
        <v>7.6499999999999995</v>
      </c>
      <c r="AX11" s="113">
        <v>7.6899999999999995</v>
      </c>
    </row>
    <row r="12" spans="2:50" outlineLevel="1" x14ac:dyDescent="0.3">
      <c r="C12" s="113"/>
      <c r="D12" s="113"/>
      <c r="E12" s="113"/>
      <c r="F12" s="113"/>
      <c r="G12" s="113"/>
      <c r="H12" s="113"/>
      <c r="I12" s="113"/>
      <c r="J12" s="114"/>
      <c r="K12" s="113"/>
      <c r="L12" s="113"/>
      <c r="M12" s="113"/>
      <c r="N12" s="113"/>
      <c r="O12" s="113"/>
      <c r="P12" s="113"/>
      <c r="Q12" s="113"/>
      <c r="R12" s="113"/>
      <c r="S12" s="113"/>
      <c r="T12" s="113"/>
      <c r="U12" s="113"/>
      <c r="V12" s="113"/>
      <c r="W12" s="113"/>
      <c r="X12" s="113"/>
      <c r="Y12" s="113"/>
      <c r="Z12" s="113"/>
      <c r="AA12" s="113"/>
      <c r="AB12" s="113"/>
      <c r="AC12" s="113"/>
      <c r="AD12" s="113"/>
      <c r="AE12" s="113"/>
      <c r="AF12" s="113"/>
      <c r="AG12" s="113"/>
      <c r="AH12" s="113"/>
      <c r="AI12" s="113"/>
      <c r="AJ12" s="113"/>
      <c r="AK12" s="113"/>
      <c r="AL12" s="113"/>
      <c r="AM12" s="113"/>
      <c r="AN12" s="113"/>
      <c r="AO12" s="113"/>
      <c r="AP12" s="113"/>
      <c r="AQ12" s="113"/>
      <c r="AR12" s="113"/>
      <c r="AS12" s="113"/>
      <c r="AT12" s="113"/>
      <c r="AU12" s="113"/>
      <c r="AV12" s="113"/>
      <c r="AW12" s="113"/>
      <c r="AX12" s="113"/>
    </row>
    <row r="13" spans="2:50" outlineLevel="1" x14ac:dyDescent="0.3">
      <c r="B13" s="34"/>
      <c r="C13" s="22"/>
      <c r="D13" s="22"/>
      <c r="E13" s="22"/>
      <c r="F13" s="22"/>
      <c r="H13" s="37"/>
      <c r="J13" s="34"/>
      <c r="K13" s="56"/>
      <c r="L13" s="56"/>
      <c r="M13" s="56"/>
      <c r="N13" s="56"/>
      <c r="O13" s="1"/>
    </row>
    <row r="14" spans="2:50" outlineLevel="1" x14ac:dyDescent="0.3">
      <c r="B14" s="169" t="s">
        <v>122</v>
      </c>
      <c r="J14" s="92"/>
      <c r="O14" s="1"/>
    </row>
    <row r="15" spans="2:50" outlineLevel="1" x14ac:dyDescent="0.3">
      <c r="B15" s="169"/>
      <c r="C15" t="s">
        <v>123</v>
      </c>
      <c r="D15" t="s">
        <v>109</v>
      </c>
      <c r="E15" t="s">
        <v>110</v>
      </c>
      <c r="F15" t="s">
        <v>111</v>
      </c>
      <c r="G15" t="s">
        <v>112</v>
      </c>
      <c r="H15" t="s">
        <v>124</v>
      </c>
      <c r="I15" t="s">
        <v>125</v>
      </c>
      <c r="J15" t="s">
        <v>126</v>
      </c>
      <c r="K15" t="s">
        <v>127</v>
      </c>
      <c r="L15" t="s">
        <v>128</v>
      </c>
      <c r="M15" t="s">
        <v>129</v>
      </c>
      <c r="N15" t="s">
        <v>130</v>
      </c>
      <c r="O15" s="1"/>
    </row>
    <row r="16" spans="2:50" outlineLevel="1" x14ac:dyDescent="0.3">
      <c r="B16" t="s">
        <v>117</v>
      </c>
      <c r="C16">
        <f ca="1">SUM(OFFSET($C7,,(COLUMNS($C$16:C16)-1)*4,,4))</f>
        <v>2137.0899999999997</v>
      </c>
      <c r="D16">
        <f ca="1">SUM(OFFSET($C7,,(COLUMNS($C$16:D16)-1)*4,,4))</f>
        <v>2121.9799999999991</v>
      </c>
      <c r="E16">
        <f ca="1">SUM(OFFSET($C7,,(COLUMNS($C$16:E16)-1)*4,,4))</f>
        <v>1576.139999999999</v>
      </c>
      <c r="F16">
        <f ca="1">SUM(OFFSET($C7,,(COLUMNS($C$16:F16)-1)*4,,4))</f>
        <v>2129.4899999999993</v>
      </c>
      <c r="G16">
        <f ca="1">SUM(OFFSET($C7,,(COLUMNS($C$16:G16)-1)*4,,4))</f>
        <v>2477.0499999999993</v>
      </c>
      <c r="H16">
        <f ca="1">SUM(OFFSET($C7,,(COLUMNS($C$16:H16)-1)*4,,4))</f>
        <v>2659.4499999999994</v>
      </c>
      <c r="I16">
        <f ca="1">SUM(OFFSET($C7,,(COLUMNS($C$16:I16)-1)*4,,4))</f>
        <v>2085.2699999999991</v>
      </c>
      <c r="J16">
        <f ca="1">SUM(OFFSET($C7,,(COLUMNS($C$16:J16)-1)*4,,4))</f>
        <v>2063.1099999999997</v>
      </c>
      <c r="K16">
        <f ca="1">SUM(OFFSET($C7,,(COLUMNS($C$16:K16)-1)*4,,4))</f>
        <v>2269.48</v>
      </c>
      <c r="L16">
        <f ca="1">SUM(OFFSET($C7,,(COLUMNS($C$16:L16)-1)*4,,4))</f>
        <v>2242.0499999999997</v>
      </c>
      <c r="M16">
        <f ca="1">SUM(OFFSET($C7,,(COLUMNS($C$16:M16)-1)*4,,4))</f>
        <v>2336</v>
      </c>
      <c r="N16">
        <f ca="1">SUM(OFFSET($C7,,(COLUMNS($C$16:N16)-1)*4,,4))</f>
        <v>2155.0999999999995</v>
      </c>
      <c r="O16" s="1"/>
    </row>
    <row r="17" spans="1:17" outlineLevel="1" x14ac:dyDescent="0.3">
      <c r="B17" t="s">
        <v>118</v>
      </c>
      <c r="C17">
        <f ca="1">SUM(OFFSET($C8,,(COLUMNS($C$16:C17)-1)*4,,4))</f>
        <v>1743.6799999999998</v>
      </c>
      <c r="D17">
        <f ca="1">SUM(OFFSET($C8,,(COLUMNS($C$16:D17)-1)*4,,4))</f>
        <v>2486.0099999999998</v>
      </c>
      <c r="E17">
        <f ca="1">SUM(OFFSET($C8,,(COLUMNS($C$16:E17)-1)*4,,4))</f>
        <v>2296.36</v>
      </c>
      <c r="F17">
        <f ca="1">SUM(OFFSET($C8,,(COLUMNS($C$16:F17)-1)*4,,4))</f>
        <v>2496.84</v>
      </c>
      <c r="G17">
        <f ca="1">SUM(OFFSET($C8,,(COLUMNS($C$16:G17)-1)*4,,4))</f>
        <v>2280.9799999999996</v>
      </c>
      <c r="H17">
        <f ca="1">SUM(OFFSET($C8,,(COLUMNS($C$16:H17)-1)*4,,4))</f>
        <v>1987.29</v>
      </c>
      <c r="I17">
        <f ca="1">SUM(OFFSET($C8,,(COLUMNS($C$16:I17)-1)*4,,4))</f>
        <v>2258.86</v>
      </c>
      <c r="J17">
        <f ca="1">SUM(OFFSET($C8,,(COLUMNS($C$16:J17)-1)*4,,4))</f>
        <v>1771.6299999999997</v>
      </c>
      <c r="K17">
        <f ca="1">SUM(OFFSET($C8,,(COLUMNS($C$16:K17)-1)*4,,4))</f>
        <v>1471.68</v>
      </c>
      <c r="L17">
        <f ca="1">SUM(OFFSET($C8,,(COLUMNS($C$16:L17)-1)*4,,4))</f>
        <v>1317.5199999999998</v>
      </c>
      <c r="M17">
        <f ca="1">SUM(OFFSET($C8,,(COLUMNS($C$16:M17)-1)*4,,4))</f>
        <v>1442.38</v>
      </c>
      <c r="N17">
        <f ca="1">SUM(OFFSET($C8,,(COLUMNS($C$16:N17)-1)*4,,4))</f>
        <v>1738.8400000000001</v>
      </c>
      <c r="O17" s="1"/>
    </row>
    <row r="18" spans="1:17" outlineLevel="1" x14ac:dyDescent="0.3">
      <c r="B18" t="s">
        <v>119</v>
      </c>
      <c r="C18">
        <f ca="1">SUM(OFFSET($C9,,(COLUMNS($C$16:C18)-1)*4,,4))</f>
        <v>843.59000000000015</v>
      </c>
      <c r="D18">
        <f ca="1">SUM(OFFSET($C9,,(COLUMNS($C$16:D18)-1)*4,,4))</f>
        <v>873.90000000000009</v>
      </c>
      <c r="E18">
        <f ca="1">SUM(OFFSET($C9,,(COLUMNS($C$16:E18)-1)*4,,4))</f>
        <v>814.8900000000001</v>
      </c>
      <c r="F18">
        <f ca="1">SUM(OFFSET($C9,,(COLUMNS($C$16:F18)-1)*4,,4))</f>
        <v>874.19</v>
      </c>
      <c r="G18">
        <f ca="1">SUM(OFFSET($C9,,(COLUMNS($C$16:G18)-1)*4,,4))</f>
        <v>925.28</v>
      </c>
      <c r="H18">
        <f ca="1">SUM(OFFSET($C9,,(COLUMNS($C$16:H18)-1)*4,,4))</f>
        <v>1073.5300000000002</v>
      </c>
      <c r="I18">
        <f ca="1">SUM(OFFSET($C9,,(COLUMNS($C$16:I18)-1)*4,,4))</f>
        <v>1064.5400000000004</v>
      </c>
      <c r="J18">
        <f ca="1">SUM(OFFSET($C9,,(COLUMNS($C$16:J18)-1)*4,,4))</f>
        <v>1061.2599999999998</v>
      </c>
      <c r="K18">
        <f ca="1">SUM(OFFSET($C9,,(COLUMNS($C$16:K18)-1)*4,,4))</f>
        <v>1073.4899999999998</v>
      </c>
      <c r="L18">
        <f ca="1">SUM(OFFSET($C9,,(COLUMNS($C$16:L18)-1)*4,,4))</f>
        <v>1135.22</v>
      </c>
      <c r="M18">
        <f ca="1">SUM(OFFSET($C9,,(COLUMNS($C$16:M18)-1)*4,,4))</f>
        <v>1160.02</v>
      </c>
      <c r="N18">
        <f ca="1">SUM(OFFSET($C9,,(COLUMNS($C$16:N18)-1)*4,,4))</f>
        <v>1146.44</v>
      </c>
      <c r="O18" s="1"/>
    </row>
    <row r="19" spans="1:17" outlineLevel="1" x14ac:dyDescent="0.3">
      <c r="B19" t="s">
        <v>120</v>
      </c>
      <c r="C19">
        <f ca="1">SUM(OFFSET($C10,,(COLUMNS($C$16:C19)-1)*4,,4))</f>
        <v>1705.6</v>
      </c>
      <c r="D19">
        <f ca="1">SUM(OFFSET($C10,,(COLUMNS($C$16:D19)-1)*4,,4))</f>
        <v>1928.3500000000017</v>
      </c>
      <c r="E19">
        <f ca="1">SUM(OFFSET($C10,,(COLUMNS($C$16:E19)-1)*4,,4))</f>
        <v>1694.3500000000013</v>
      </c>
      <c r="F19">
        <f ca="1">SUM(OFFSET($C10,,(COLUMNS($C$16:F19)-1)*4,,4))</f>
        <v>1477.6999999999985</v>
      </c>
      <c r="G19">
        <f ca="1">SUM(OFFSET($C10,,(COLUMNS($C$16:G19)-1)*4,,4))</f>
        <v>1345.7200000000016</v>
      </c>
      <c r="H19">
        <f ca="1">SUM(OFFSET($C10,,(COLUMNS($C$16:H19)-1)*4,,4))</f>
        <v>1478.4599999999996</v>
      </c>
      <c r="I19">
        <f ca="1">SUM(OFFSET($C10,,(COLUMNS($C$16:I19)-1)*4,,4))</f>
        <v>1720.8099999999945</v>
      </c>
      <c r="J19">
        <f ca="1">SUM(OFFSET($C10,,(COLUMNS($C$16:J19)-1)*4,,4))</f>
        <v>1899.5099999999998</v>
      </c>
      <c r="K19">
        <f ca="1">SUM(OFFSET($C10,,(COLUMNS($C$16:K19)-1)*4,,4))</f>
        <v>2092.0499999999988</v>
      </c>
      <c r="L19">
        <f ca="1">SUM(OFFSET($C10,,(COLUMNS($C$16:L19)-1)*4,,4))</f>
        <v>2126.8299999999995</v>
      </c>
      <c r="M19">
        <f ca="1">SUM(OFFSET($C10,,(COLUMNS($C$16:M19)-1)*4,,4))</f>
        <v>2321.5799999999986</v>
      </c>
      <c r="N19">
        <f ca="1">SUM(OFFSET($C10,,(COLUMNS($C$16:N19)-1)*4,,4))</f>
        <v>2316.0799999999995</v>
      </c>
      <c r="O19" s="1"/>
    </row>
    <row r="20" spans="1:17" outlineLevel="1" x14ac:dyDescent="0.3">
      <c r="B20" t="s">
        <v>121</v>
      </c>
      <c r="C20">
        <f ca="1">SUM(OFFSET($C11,,(COLUMNS($C$16:C20)-1)*4,,4))</f>
        <v>38.480000000000004</v>
      </c>
      <c r="D20">
        <f ca="1">SUM(OFFSET($C11,,(COLUMNS($C$16:D20)-1)*4,,4))</f>
        <v>49.08</v>
      </c>
      <c r="E20">
        <f ca="1">SUM(OFFSET($C11,,(COLUMNS($C$16:E20)-1)*4,,4))</f>
        <v>26.740000000000002</v>
      </c>
      <c r="F20">
        <f ca="1">SUM(OFFSET($C11,,(COLUMNS($C$16:F20)-1)*4,,4))</f>
        <v>53.7</v>
      </c>
      <c r="G20">
        <f ca="1">SUM(OFFSET($C11,,(COLUMNS($C$16:G20)-1)*4,,4))</f>
        <v>50.230000000000004</v>
      </c>
      <c r="H20">
        <f ca="1">SUM(OFFSET($C11,,(COLUMNS($C$16:H20)-1)*4,,4))</f>
        <v>28.959999999999997</v>
      </c>
      <c r="I20">
        <f ca="1">SUM(OFFSET($C11,,(COLUMNS($C$16:I20)-1)*4,,4))</f>
        <v>34.879999999999995</v>
      </c>
      <c r="J20">
        <f ca="1">SUM(OFFSET($C11,,(COLUMNS($C$16:J20)-1)*4,,4))</f>
        <v>33.74</v>
      </c>
      <c r="K20">
        <f ca="1">SUM(OFFSET($C11,,(COLUMNS($C$16:K20)-1)*4,,4))</f>
        <v>33.29</v>
      </c>
      <c r="L20">
        <f ca="1">SUM(OFFSET($C11,,(COLUMNS($C$16:L20)-1)*4,,4))</f>
        <v>36.769999999999996</v>
      </c>
      <c r="M20">
        <f ca="1">SUM(OFFSET($C11,,(COLUMNS($C$16:M20)-1)*4,,4))</f>
        <v>44.1</v>
      </c>
      <c r="N20">
        <f ca="1">SUM(OFFSET($C11,,(COLUMNS($C$16:N20)-1)*4,,4))</f>
        <v>29.589999999999996</v>
      </c>
      <c r="O20" s="1"/>
    </row>
    <row r="21" spans="1:17" outlineLevel="1" x14ac:dyDescent="0.3">
      <c r="O21" s="1"/>
    </row>
    <row r="22" spans="1:17" outlineLevel="1" x14ac:dyDescent="0.3">
      <c r="C22">
        <f t="shared" ref="C22:N22" ca="1" si="0">+SUM(C16:C21)</f>
        <v>6468.4399999999987</v>
      </c>
      <c r="D22">
        <f t="shared" ca="1" si="0"/>
        <v>7459.3200000000015</v>
      </c>
      <c r="E22">
        <f t="shared" ca="1" si="0"/>
        <v>6408.4800000000005</v>
      </c>
      <c r="F22">
        <f t="shared" ca="1" si="0"/>
        <v>7031.9199999999992</v>
      </c>
      <c r="G22">
        <f t="shared" ca="1" si="0"/>
        <v>7079.26</v>
      </c>
      <c r="H22">
        <f t="shared" ca="1" si="0"/>
        <v>7227.69</v>
      </c>
      <c r="I22">
        <f t="shared" ca="1" si="0"/>
        <v>7164.3599999999942</v>
      </c>
      <c r="J22">
        <f t="shared" ca="1" si="0"/>
        <v>6829.2499999999982</v>
      </c>
      <c r="K22">
        <f t="shared" ca="1" si="0"/>
        <v>6939.9899999999989</v>
      </c>
      <c r="L22">
        <f t="shared" ca="1" si="0"/>
        <v>6858.3899999999994</v>
      </c>
      <c r="M22">
        <f t="shared" ca="1" si="0"/>
        <v>7304.0799999999981</v>
      </c>
      <c r="N22">
        <f t="shared" ca="1" si="0"/>
        <v>7386.0499999999993</v>
      </c>
      <c r="O22" s="1"/>
    </row>
    <row r="23" spans="1:17" outlineLevel="1" x14ac:dyDescent="0.3">
      <c r="B23" s="34"/>
      <c r="C23" s="22"/>
      <c r="D23" s="22"/>
      <c r="E23" s="22"/>
      <c r="F23" s="22"/>
      <c r="H23" s="37"/>
      <c r="J23" s="34"/>
      <c r="K23" s="56"/>
      <c r="L23" s="56"/>
      <c r="M23" s="56"/>
      <c r="N23" s="56"/>
      <c r="O23" s="1"/>
    </row>
    <row r="24" spans="1:17" outlineLevel="1" x14ac:dyDescent="0.3">
      <c r="B24" s="50" t="s">
        <v>131</v>
      </c>
    </row>
    <row r="25" spans="1:17" outlineLevel="1" x14ac:dyDescent="0.3"/>
    <row r="26" spans="1:17" outlineLevel="1" x14ac:dyDescent="0.3">
      <c r="C26" t="s">
        <v>29</v>
      </c>
      <c r="D26" t="s">
        <v>2</v>
      </c>
      <c r="E26" t="s">
        <v>30</v>
      </c>
      <c r="F26" t="s">
        <v>4</v>
      </c>
      <c r="G26" t="s">
        <v>5</v>
      </c>
      <c r="H26" t="s">
        <v>6</v>
      </c>
      <c r="I26" t="s">
        <v>7</v>
      </c>
      <c r="J26" s="51"/>
      <c r="L26" t="s">
        <v>29</v>
      </c>
      <c r="M26" t="s">
        <v>2</v>
      </c>
      <c r="N26" t="s">
        <v>30</v>
      </c>
      <c r="O26" t="s">
        <v>4</v>
      </c>
      <c r="P26" t="s">
        <v>5</v>
      </c>
      <c r="Q26" t="s">
        <v>6</v>
      </c>
    </row>
    <row r="27" spans="1:17" outlineLevel="1" x14ac:dyDescent="0.3">
      <c r="A27">
        <v>2024</v>
      </c>
      <c r="B27" s="34" t="s">
        <v>18</v>
      </c>
      <c r="C27" s="115" cm="1">
        <f t="array" aca="1" ref="C27:C38" ca="1">TRANSPOSE(C16:N16)</f>
        <v>2137.0899999999997</v>
      </c>
      <c r="D27" s="115" cm="1">
        <f t="array" aca="1" ref="D27:D38" ca="1">TRANSPOSE(C17:N17)</f>
        <v>1743.6799999999998</v>
      </c>
      <c r="E27" s="115" cm="1">
        <f t="array" aca="1" ref="E27:E38" ca="1">TRANSPOSE(C18:N18)</f>
        <v>843.59000000000015</v>
      </c>
      <c r="F27" s="115" cm="1">
        <f t="array" aca="1" ref="F27:F38" ca="1">TRANSPOSE(C19:N19)</f>
        <v>1705.6</v>
      </c>
      <c r="G27" s="115"/>
      <c r="H27" s="115" cm="1">
        <f t="array" aca="1" ref="H27:H38" ca="1">TRANSPOSE(C20:N20)</f>
        <v>38.480000000000004</v>
      </c>
      <c r="I27" s="37">
        <f t="shared" ref="I27:I38" ca="1" si="1">+SUM(C27:H27)</f>
        <v>6468.4399999999987</v>
      </c>
      <c r="J27" s="51">
        <f>+A27</f>
        <v>2024</v>
      </c>
      <c r="K27" s="34" t="str">
        <f>+B27</f>
        <v>feb</v>
      </c>
      <c r="L27" s="56">
        <f t="shared" ref="L27:Q27" ca="1" si="2">+C27/$I27</f>
        <v>0.33038723401623887</v>
      </c>
      <c r="M27" s="56">
        <f t="shared" ca="1" si="2"/>
        <v>0.26956731453024224</v>
      </c>
      <c r="N27" s="56">
        <f t="shared" ca="1" si="2"/>
        <v>0.13041629821100612</v>
      </c>
      <c r="O27" s="56">
        <f t="shared" ca="1" si="2"/>
        <v>0.26368026912207582</v>
      </c>
      <c r="P27" s="56">
        <f t="shared" ca="1" si="2"/>
        <v>0</v>
      </c>
      <c r="Q27" s="1">
        <f t="shared" ca="1" si="2"/>
        <v>5.9488841204370776E-3</v>
      </c>
    </row>
    <row r="28" spans="1:17" outlineLevel="1" x14ac:dyDescent="0.3">
      <c r="A28" s="58"/>
      <c r="B28" s="34" t="s">
        <v>19</v>
      </c>
      <c r="C28" s="115">
        <f ca="1"/>
        <v>2121.9799999999991</v>
      </c>
      <c r="D28" s="115">
        <f ca="1"/>
        <v>2486.0099999999998</v>
      </c>
      <c r="E28" s="115">
        <f ca="1"/>
        <v>873.90000000000009</v>
      </c>
      <c r="F28" s="115">
        <f ca="1"/>
        <v>1928.3500000000017</v>
      </c>
      <c r="G28" s="115"/>
      <c r="H28" s="115">
        <f ca="1"/>
        <v>49.08</v>
      </c>
      <c r="I28" s="37">
        <f t="shared" ca="1" si="1"/>
        <v>7459.3200000000015</v>
      </c>
      <c r="J28" s="51"/>
      <c r="K28" s="34" t="str">
        <f t="shared" ref="K28:K38" si="3">+B28</f>
        <v>mar</v>
      </c>
      <c r="L28" s="56">
        <f t="shared" ref="L28:L38" ca="1" si="4">+C28/$I28</f>
        <v>0.28447365175377898</v>
      </c>
      <c r="M28" s="56">
        <f t="shared" ref="M28:M38" ca="1" si="5">+D28/$I28</f>
        <v>0.33327568732806734</v>
      </c>
      <c r="N28" s="56">
        <f t="shared" ref="N28:N38" ca="1" si="6">+E28/$I28</f>
        <v>0.1171554511671305</v>
      </c>
      <c r="O28" s="56">
        <f t="shared" ref="O28:O38" ca="1" si="7">+F28/$I28</f>
        <v>0.25851552152206919</v>
      </c>
      <c r="P28" s="56">
        <f t="shared" ref="P28:P31" ca="1" si="8">+G28/$I28</f>
        <v>0</v>
      </c>
      <c r="Q28" s="1">
        <f t="shared" ref="Q28:Q38" ca="1" si="9">+H28/$I28</f>
        <v>6.5796882289538439E-3</v>
      </c>
    </row>
    <row r="29" spans="1:17" outlineLevel="1" x14ac:dyDescent="0.3">
      <c r="A29" s="58"/>
      <c r="B29" s="34" t="s">
        <v>20</v>
      </c>
      <c r="C29" s="115">
        <f ca="1"/>
        <v>1576.139999999999</v>
      </c>
      <c r="D29" s="115">
        <f ca="1"/>
        <v>2296.36</v>
      </c>
      <c r="E29" s="115">
        <f ca="1"/>
        <v>814.8900000000001</v>
      </c>
      <c r="F29" s="115">
        <f ca="1"/>
        <v>1694.3500000000013</v>
      </c>
      <c r="G29" s="115"/>
      <c r="H29" s="115">
        <f ca="1"/>
        <v>26.740000000000002</v>
      </c>
      <c r="I29" s="37">
        <f t="shared" ca="1" si="1"/>
        <v>6408.4800000000005</v>
      </c>
      <c r="J29" s="51"/>
      <c r="K29" s="34" t="str">
        <f t="shared" si="3"/>
        <v>abr</v>
      </c>
      <c r="L29" s="56">
        <f t="shared" ca="1" si="4"/>
        <v>0.24594599655456503</v>
      </c>
      <c r="M29" s="56">
        <f t="shared" ca="1" si="5"/>
        <v>0.35833146081442091</v>
      </c>
      <c r="N29" s="56">
        <f t="shared" ca="1" si="6"/>
        <v>0.12715807804658827</v>
      </c>
      <c r="O29" s="56">
        <f t="shared" ca="1" si="7"/>
        <v>0.26439186827453642</v>
      </c>
      <c r="P29" s="56">
        <f t="shared" ca="1" si="8"/>
        <v>0</v>
      </c>
      <c r="Q29" s="1">
        <f t="shared" ca="1" si="9"/>
        <v>4.1725963098893969E-3</v>
      </c>
    </row>
    <row r="30" spans="1:17" outlineLevel="1" x14ac:dyDescent="0.3">
      <c r="A30" s="58"/>
      <c r="B30" s="34" t="s">
        <v>21</v>
      </c>
      <c r="C30" s="115">
        <f ca="1"/>
        <v>2129.4899999999993</v>
      </c>
      <c r="D30" s="115">
        <f ca="1"/>
        <v>2496.84</v>
      </c>
      <c r="E30" s="115">
        <f ca="1"/>
        <v>874.19</v>
      </c>
      <c r="F30" s="115">
        <f ca="1"/>
        <v>1477.6999999999985</v>
      </c>
      <c r="G30" s="115"/>
      <c r="H30" s="115">
        <f ca="1"/>
        <v>53.7</v>
      </c>
      <c r="I30" s="37">
        <f t="shared" ca="1" si="1"/>
        <v>7031.9199999999992</v>
      </c>
      <c r="J30" s="51"/>
      <c r="K30" s="34" t="str">
        <f t="shared" si="3"/>
        <v>may</v>
      </c>
      <c r="L30" s="56">
        <f t="shared" ca="1" si="4"/>
        <v>0.30283194348058562</v>
      </c>
      <c r="M30" s="56">
        <f t="shared" ca="1" si="5"/>
        <v>0.35507229888849706</v>
      </c>
      <c r="N30" s="56">
        <f t="shared" ca="1" si="6"/>
        <v>0.12431739837768351</v>
      </c>
      <c r="O30" s="56">
        <f t="shared" ca="1" si="7"/>
        <v>0.21014175360356754</v>
      </c>
      <c r="P30" s="56">
        <f t="shared" ca="1" si="8"/>
        <v>0</v>
      </c>
      <c r="Q30" s="1">
        <f t="shared" ca="1" si="9"/>
        <v>7.6366056496660955E-3</v>
      </c>
    </row>
    <row r="31" spans="1:17" outlineLevel="1" x14ac:dyDescent="0.3">
      <c r="A31" s="58"/>
      <c r="B31" s="34" t="s">
        <v>22</v>
      </c>
      <c r="C31" s="115">
        <f ca="1"/>
        <v>2477.0499999999993</v>
      </c>
      <c r="D31" s="115">
        <f ca="1"/>
        <v>2280.9799999999996</v>
      </c>
      <c r="E31" s="115">
        <f ca="1"/>
        <v>925.28</v>
      </c>
      <c r="F31" s="115">
        <f ca="1"/>
        <v>1345.7200000000016</v>
      </c>
      <c r="G31" s="115"/>
      <c r="H31" s="115">
        <f ca="1"/>
        <v>50.230000000000004</v>
      </c>
      <c r="I31" s="37">
        <f t="shared" ca="1" si="1"/>
        <v>7079.26</v>
      </c>
      <c r="J31" s="51"/>
      <c r="K31" s="34" t="str">
        <f t="shared" si="3"/>
        <v>jun</v>
      </c>
      <c r="L31" s="56">
        <f t="shared" ca="1" si="4"/>
        <v>0.34990239092786524</v>
      </c>
      <c r="M31" s="56">
        <f t="shared" ca="1" si="5"/>
        <v>0.32220599328178362</v>
      </c>
      <c r="N31" s="56">
        <f t="shared" ca="1" si="6"/>
        <v>0.13070292657707161</v>
      </c>
      <c r="O31" s="56">
        <f t="shared" ca="1" si="7"/>
        <v>0.19009331483799177</v>
      </c>
      <c r="P31" s="56">
        <f t="shared" ca="1" si="8"/>
        <v>0</v>
      </c>
      <c r="Q31" s="1">
        <f t="shared" ca="1" si="9"/>
        <v>7.0953743752878128E-3</v>
      </c>
    </row>
    <row r="32" spans="1:17" outlineLevel="1" x14ac:dyDescent="0.3">
      <c r="B32" s="34" t="s">
        <v>23</v>
      </c>
      <c r="C32" s="115">
        <f ca="1"/>
        <v>2659.4499999999994</v>
      </c>
      <c r="D32" s="115">
        <f ca="1"/>
        <v>1987.29</v>
      </c>
      <c r="E32" s="115">
        <f ca="1"/>
        <v>1073.5300000000002</v>
      </c>
      <c r="F32" s="115">
        <f ca="1"/>
        <v>1478.4599999999996</v>
      </c>
      <c r="G32" s="115"/>
      <c r="H32" s="115">
        <f ca="1"/>
        <v>28.959999999999997</v>
      </c>
      <c r="I32" s="37">
        <f t="shared" ca="1" si="1"/>
        <v>7227.69</v>
      </c>
      <c r="J32" s="51"/>
      <c r="K32" s="34" t="str">
        <f t="shared" si="3"/>
        <v>jul</v>
      </c>
      <c r="L32" s="56">
        <f t="shared" ca="1" si="4"/>
        <v>0.36795296975935599</v>
      </c>
      <c r="M32" s="56">
        <f t="shared" ca="1" si="5"/>
        <v>0.27495506863188657</v>
      </c>
      <c r="N32" s="56">
        <f t="shared" ca="1" si="6"/>
        <v>0.14853016662308433</v>
      </c>
      <c r="O32" s="56">
        <f t="shared" ca="1" si="7"/>
        <v>0.20455498229724844</v>
      </c>
      <c r="P32" s="56">
        <f t="shared" ref="P32:P38" ca="1" si="10">+G32/$I32</f>
        <v>0</v>
      </c>
      <c r="Q32" s="1">
        <f t="shared" ca="1" si="9"/>
        <v>4.0068126884246552E-3</v>
      </c>
    </row>
    <row r="33" spans="1:22" outlineLevel="1" x14ac:dyDescent="0.3">
      <c r="A33" s="58"/>
      <c r="B33" s="34" t="s">
        <v>24</v>
      </c>
      <c r="C33" s="115">
        <f ca="1"/>
        <v>2085.2699999999991</v>
      </c>
      <c r="D33" s="115">
        <f ca="1"/>
        <v>2258.86</v>
      </c>
      <c r="E33" s="115">
        <f ca="1"/>
        <v>1064.5400000000004</v>
      </c>
      <c r="F33" s="115">
        <f ca="1"/>
        <v>1720.8099999999945</v>
      </c>
      <c r="G33" s="115"/>
      <c r="H33" s="116">
        <f ca="1"/>
        <v>34.879999999999995</v>
      </c>
      <c r="I33" s="37">
        <f t="shared" ca="1" si="1"/>
        <v>7164.3599999999942</v>
      </c>
      <c r="J33" s="51"/>
      <c r="K33" s="34" t="str">
        <f t="shared" si="3"/>
        <v>ago</v>
      </c>
      <c r="L33" s="56">
        <f t="shared" ca="1" si="4"/>
        <v>0.29106158819489819</v>
      </c>
      <c r="M33" s="56">
        <f t="shared" ca="1" si="5"/>
        <v>0.31529124722934104</v>
      </c>
      <c r="N33" s="56">
        <f t="shared" ca="1" si="6"/>
        <v>0.14858828981234909</v>
      </c>
      <c r="O33" s="56">
        <f t="shared" ca="1" si="7"/>
        <v>0.24019033102747431</v>
      </c>
      <c r="P33" s="56">
        <f t="shared" ca="1" si="10"/>
        <v>0</v>
      </c>
      <c r="Q33" s="1">
        <f t="shared" ca="1" si="9"/>
        <v>4.8685437359373375E-3</v>
      </c>
    </row>
    <row r="34" spans="1:22" outlineLevel="1" x14ac:dyDescent="0.3">
      <c r="A34" s="58"/>
      <c r="B34" s="34" t="s">
        <v>25</v>
      </c>
      <c r="C34" s="115">
        <f ca="1"/>
        <v>2063.1099999999997</v>
      </c>
      <c r="D34" s="115">
        <f ca="1"/>
        <v>1771.6299999999997</v>
      </c>
      <c r="E34" s="115">
        <f ca="1"/>
        <v>1061.2599999999998</v>
      </c>
      <c r="F34" s="115">
        <f ca="1"/>
        <v>1899.5099999999998</v>
      </c>
      <c r="G34" s="115"/>
      <c r="H34" s="115">
        <f ca="1"/>
        <v>33.74</v>
      </c>
      <c r="I34" s="37">
        <f t="shared" ca="1" si="1"/>
        <v>6829.2499999999982</v>
      </c>
      <c r="J34" s="51"/>
      <c r="K34" s="34" t="str">
        <f t="shared" si="3"/>
        <v>sept</v>
      </c>
      <c r="L34" s="56">
        <f t="shared" ca="1" si="4"/>
        <v>0.30209905919390861</v>
      </c>
      <c r="M34" s="56">
        <f t="shared" ca="1" si="5"/>
        <v>0.25941794486949521</v>
      </c>
      <c r="N34" s="56">
        <f t="shared" ca="1" si="6"/>
        <v>0.15539920196214813</v>
      </c>
      <c r="O34" s="56">
        <f t="shared" ca="1" si="7"/>
        <v>0.27814328074093059</v>
      </c>
      <c r="P34" s="56">
        <f t="shared" ca="1" si="10"/>
        <v>0</v>
      </c>
      <c r="Q34" s="1">
        <f t="shared" ca="1" si="9"/>
        <v>4.9405132335175912E-3</v>
      </c>
    </row>
    <row r="35" spans="1:22" outlineLevel="1" x14ac:dyDescent="0.3">
      <c r="A35" s="58"/>
      <c r="B35" s="34" t="s">
        <v>26</v>
      </c>
      <c r="C35" s="115">
        <f ca="1"/>
        <v>2269.48</v>
      </c>
      <c r="D35" s="115">
        <f ca="1"/>
        <v>1471.68</v>
      </c>
      <c r="E35" s="115">
        <f ca="1"/>
        <v>1073.4899999999998</v>
      </c>
      <c r="F35" s="115">
        <f ca="1"/>
        <v>2092.0499999999988</v>
      </c>
      <c r="G35" s="115"/>
      <c r="H35" s="115">
        <f ca="1"/>
        <v>33.29</v>
      </c>
      <c r="I35" s="37">
        <f t="shared" ca="1" si="1"/>
        <v>6939.9899999999989</v>
      </c>
      <c r="J35" s="51"/>
      <c r="K35" s="34" t="str">
        <f t="shared" si="3"/>
        <v>oct</v>
      </c>
      <c r="L35" s="56">
        <f t="shared" ca="1" si="4"/>
        <v>0.32701488042489979</v>
      </c>
      <c r="M35" s="56">
        <f t="shared" ca="1" si="5"/>
        <v>0.212057942446603</v>
      </c>
      <c r="N35" s="56">
        <f t="shared" ca="1" si="6"/>
        <v>0.15468177908037331</v>
      </c>
      <c r="O35" s="56">
        <f t="shared" ca="1" si="7"/>
        <v>0.30144856116507363</v>
      </c>
      <c r="P35" s="56">
        <f t="shared" ca="1" si="10"/>
        <v>0</v>
      </c>
      <c r="Q35" s="1">
        <f t="shared" ca="1" si="9"/>
        <v>4.7968368830502645E-3</v>
      </c>
    </row>
    <row r="36" spans="1:22" outlineLevel="1" x14ac:dyDescent="0.3">
      <c r="B36" s="34" t="s">
        <v>27</v>
      </c>
      <c r="C36" s="115">
        <f ca="1"/>
        <v>2242.0499999999997</v>
      </c>
      <c r="D36" s="115">
        <f ca="1"/>
        <v>1317.5199999999998</v>
      </c>
      <c r="E36" s="115">
        <f ca="1"/>
        <v>1135.22</v>
      </c>
      <c r="F36" s="115">
        <f ca="1"/>
        <v>2126.8299999999995</v>
      </c>
      <c r="G36" s="115"/>
      <c r="H36" s="115">
        <f ca="1"/>
        <v>36.769999999999996</v>
      </c>
      <c r="I36" s="37">
        <f t="shared" ca="1" si="1"/>
        <v>6858.3899999999994</v>
      </c>
      <c r="J36" s="51"/>
      <c r="K36" s="34" t="str">
        <f t="shared" si="3"/>
        <v>nov</v>
      </c>
      <c r="L36" s="56">
        <f t="shared" ca="1" si="4"/>
        <v>0.32690616894052393</v>
      </c>
      <c r="M36" s="56">
        <f t="shared" ca="1" si="5"/>
        <v>0.19210339452845346</v>
      </c>
      <c r="N36" s="56">
        <f t="shared" ca="1" si="6"/>
        <v>0.16552281220519685</v>
      </c>
      <c r="O36" s="56">
        <f t="shared" ca="1" si="7"/>
        <v>0.31010630774861153</v>
      </c>
      <c r="P36" s="56">
        <f t="shared" ca="1" si="10"/>
        <v>0</v>
      </c>
      <c r="Q36" s="1">
        <f t="shared" ca="1" si="9"/>
        <v>5.3613165772141858E-3</v>
      </c>
    </row>
    <row r="37" spans="1:22" outlineLevel="1" x14ac:dyDescent="0.3">
      <c r="B37" s="34" t="s">
        <v>28</v>
      </c>
      <c r="C37" s="115">
        <f ca="1"/>
        <v>2336</v>
      </c>
      <c r="D37" s="115">
        <f ca="1"/>
        <v>1442.38</v>
      </c>
      <c r="E37" s="115">
        <f ca="1"/>
        <v>1160.02</v>
      </c>
      <c r="F37" s="115">
        <f ca="1"/>
        <v>2321.5799999999986</v>
      </c>
      <c r="G37" s="115"/>
      <c r="H37" s="115">
        <f ca="1"/>
        <v>44.1</v>
      </c>
      <c r="I37" s="37">
        <f t="shared" ca="1" si="1"/>
        <v>7304.0799999999981</v>
      </c>
      <c r="J37" s="51"/>
      <c r="K37" s="34" t="str">
        <f t="shared" si="3"/>
        <v>dic</v>
      </c>
      <c r="L37" s="56">
        <f t="shared" ca="1" si="4"/>
        <v>0.31982125058871214</v>
      </c>
      <c r="M37" s="56">
        <f t="shared" ca="1" si="5"/>
        <v>0.19747593126033675</v>
      </c>
      <c r="N37" s="56">
        <f t="shared" ca="1" si="6"/>
        <v>0.15881808523455387</v>
      </c>
      <c r="O37" s="56">
        <f t="shared" ca="1" si="7"/>
        <v>0.31784701153327993</v>
      </c>
      <c r="P37" s="56">
        <f t="shared" ca="1" si="10"/>
        <v>0</v>
      </c>
      <c r="Q37" s="1">
        <f t="shared" ca="1" si="9"/>
        <v>6.0377213831173827E-3</v>
      </c>
    </row>
    <row r="38" spans="1:22" outlineLevel="1" x14ac:dyDescent="0.3">
      <c r="A38">
        <v>2025</v>
      </c>
      <c r="B38" s="119" t="s">
        <v>17</v>
      </c>
      <c r="C38" s="120">
        <f ca="1"/>
        <v>2155.0999999999995</v>
      </c>
      <c r="D38" s="120">
        <f ca="1"/>
        <v>1738.8400000000001</v>
      </c>
      <c r="E38" s="120">
        <f ca="1"/>
        <v>1146.44</v>
      </c>
      <c r="F38" s="120">
        <f ca="1"/>
        <v>2316.0799999999995</v>
      </c>
      <c r="G38" s="120"/>
      <c r="H38" s="120">
        <f ca="1"/>
        <v>29.589999999999996</v>
      </c>
      <c r="I38" s="121">
        <f t="shared" ca="1" si="1"/>
        <v>7386.0499999999993</v>
      </c>
      <c r="J38" s="51">
        <v>2025</v>
      </c>
      <c r="K38" s="34" t="str">
        <f t="shared" si="3"/>
        <v>ene</v>
      </c>
      <c r="L38" s="122">
        <f t="shared" ca="1" si="4"/>
        <v>0.29177977403348199</v>
      </c>
      <c r="M38" s="122">
        <f t="shared" ca="1" si="5"/>
        <v>0.23542218100337803</v>
      </c>
      <c r="N38" s="122">
        <f t="shared" ca="1" si="6"/>
        <v>0.15521692921114807</v>
      </c>
      <c r="O38" s="122">
        <f t="shared" ca="1" si="7"/>
        <v>0.31357491487330841</v>
      </c>
      <c r="P38" s="122">
        <f t="shared" ca="1" si="10"/>
        <v>0</v>
      </c>
      <c r="Q38" s="123">
        <f t="shared" ca="1" si="9"/>
        <v>4.0062008786834642E-3</v>
      </c>
    </row>
    <row r="39" spans="1:22" outlineLevel="1" x14ac:dyDescent="0.3">
      <c r="B39" s="34"/>
      <c r="C39" s="22"/>
      <c r="D39" s="22"/>
      <c r="E39" s="22"/>
      <c r="F39" s="22"/>
      <c r="G39" s="22"/>
      <c r="H39" s="37"/>
      <c r="J39" s="34"/>
      <c r="K39" s="56"/>
      <c r="L39" s="56"/>
      <c r="M39" s="56"/>
      <c r="N39" s="56"/>
      <c r="O39" s="1"/>
    </row>
    <row r="40" spans="1:22" outlineLevel="1" x14ac:dyDescent="0.3">
      <c r="B40" s="34"/>
      <c r="C40" s="37"/>
      <c r="D40" s="37"/>
      <c r="K40" t="s">
        <v>218</v>
      </c>
      <c r="L40" s="127">
        <f ca="1">AVERAGE(L29:L37)</f>
        <v>0.31483736089614606</v>
      </c>
      <c r="M40" s="127">
        <f t="shared" ref="M40:Q40" ca="1" si="11">AVERAGE(M29:M37)</f>
        <v>0.27632347577231303</v>
      </c>
      <c r="N40" s="127">
        <f t="shared" ca="1" si="11"/>
        <v>0.14596874865767212</v>
      </c>
      <c r="O40" s="127">
        <f t="shared" ca="1" si="11"/>
        <v>0.2574352679143016</v>
      </c>
      <c r="P40" s="127">
        <f t="shared" ca="1" si="11"/>
        <v>0</v>
      </c>
      <c r="Q40" s="127">
        <f t="shared" ca="1" si="11"/>
        <v>5.4351467595671913E-3</v>
      </c>
    </row>
    <row r="41" spans="1:22" outlineLevel="1" x14ac:dyDescent="0.3"/>
    <row r="42" spans="1:22" outlineLevel="1" x14ac:dyDescent="0.3"/>
    <row r="43" spans="1:22" outlineLevel="1" x14ac:dyDescent="0.3"/>
    <row r="45" spans="1:22" ht="28.8" x14ac:dyDescent="0.55000000000000004">
      <c r="B45" s="93" t="s">
        <v>132</v>
      </c>
    </row>
    <row r="46" spans="1:22" outlineLevel="1" x14ac:dyDescent="0.3"/>
    <row r="47" spans="1:22" outlineLevel="1" x14ac:dyDescent="0.3">
      <c r="B47" s="34"/>
      <c r="C47" s="22"/>
      <c r="D47" s="22"/>
      <c r="E47" s="22"/>
      <c r="F47" s="22"/>
      <c r="H47" s="37"/>
      <c r="J47" s="34"/>
      <c r="K47" s="56"/>
      <c r="L47" s="56"/>
      <c r="M47" s="56"/>
      <c r="N47" s="56"/>
      <c r="O47" s="1"/>
    </row>
    <row r="48" spans="1:22" outlineLevel="1" x14ac:dyDescent="0.3">
      <c r="B48" s="169" t="s">
        <v>107</v>
      </c>
      <c r="C48" t="s">
        <v>108</v>
      </c>
      <c r="G48" t="s">
        <v>109</v>
      </c>
      <c r="J48" s="92"/>
      <c r="K48" t="s">
        <v>110</v>
      </c>
      <c r="N48" s="92"/>
      <c r="O48" t="s">
        <v>111</v>
      </c>
      <c r="R48" s="92"/>
      <c r="S48" t="s">
        <v>112</v>
      </c>
      <c r="V48" s="92"/>
    </row>
    <row r="49" spans="2:50" outlineLevel="1" x14ac:dyDescent="0.3">
      <c r="B49" s="169"/>
      <c r="C49" t="s">
        <v>113</v>
      </c>
      <c r="D49" t="s">
        <v>114</v>
      </c>
      <c r="E49" t="s">
        <v>115</v>
      </c>
      <c r="F49" t="s">
        <v>116</v>
      </c>
      <c r="G49" t="s">
        <v>113</v>
      </c>
      <c r="H49" t="s">
        <v>114</v>
      </c>
      <c r="I49" t="s">
        <v>115</v>
      </c>
      <c r="J49" t="s">
        <v>116</v>
      </c>
      <c r="K49" t="s">
        <v>113</v>
      </c>
      <c r="L49" t="s">
        <v>114</v>
      </c>
      <c r="M49" t="s">
        <v>115</v>
      </c>
      <c r="N49" t="s">
        <v>116</v>
      </c>
      <c r="O49" t="s">
        <v>113</v>
      </c>
      <c r="P49" t="s">
        <v>114</v>
      </c>
      <c r="Q49" t="s">
        <v>115</v>
      </c>
      <c r="R49" t="s">
        <v>116</v>
      </c>
      <c r="S49" t="s">
        <v>113</v>
      </c>
      <c r="T49" t="s">
        <v>114</v>
      </c>
      <c r="U49" t="s">
        <v>115</v>
      </c>
      <c r="V49" t="s">
        <v>116</v>
      </c>
    </row>
    <row r="50" spans="2:50" outlineLevel="1" x14ac:dyDescent="0.3">
      <c r="B50" t="s">
        <v>117</v>
      </c>
      <c r="C50" s="117">
        <v>528.46999999999957</v>
      </c>
      <c r="D50" s="117">
        <v>490.34</v>
      </c>
      <c r="E50" s="117">
        <v>528.85999999999979</v>
      </c>
      <c r="F50" s="117">
        <v>597.47000000000037</v>
      </c>
      <c r="G50" s="117">
        <v>577.01999999999975</v>
      </c>
      <c r="H50" s="117">
        <v>629.40000000000066</v>
      </c>
      <c r="I50" s="117">
        <v>576.63000000000045</v>
      </c>
      <c r="J50" s="117">
        <v>538.77999999999986</v>
      </c>
      <c r="K50" s="117">
        <v>390.4399999999996</v>
      </c>
      <c r="L50" s="117">
        <v>476.71000000000004</v>
      </c>
      <c r="M50" s="117">
        <v>401.49999999999983</v>
      </c>
      <c r="N50" s="117">
        <v>453.25999999999993</v>
      </c>
      <c r="O50" s="117">
        <v>465.77000000000004</v>
      </c>
      <c r="P50" s="117">
        <v>587.61999999999978</v>
      </c>
      <c r="Q50" s="117">
        <v>711.74999999999977</v>
      </c>
      <c r="R50" s="117">
        <v>754.70999999999981</v>
      </c>
      <c r="S50" s="117">
        <v>681.98</v>
      </c>
      <c r="T50" s="117">
        <v>769.03999999999951</v>
      </c>
      <c r="U50" s="117">
        <v>707.80000000000007</v>
      </c>
      <c r="V50" s="117">
        <v>860.31000000000029</v>
      </c>
      <c r="W50" s="117">
        <v>703.37999999999965</v>
      </c>
      <c r="X50" s="117">
        <v>762.06</v>
      </c>
      <c r="Y50" s="117">
        <v>694.5200000000001</v>
      </c>
      <c r="Z50" s="117">
        <v>729.45999999999992</v>
      </c>
      <c r="AA50" s="117">
        <v>593.75000000000011</v>
      </c>
      <c r="AB50" s="117">
        <v>625.23999999999978</v>
      </c>
      <c r="AC50" s="117">
        <v>647.63000000000022</v>
      </c>
      <c r="AD50" s="117">
        <v>642.37000000000012</v>
      </c>
      <c r="AE50" s="117">
        <v>528.39999999999986</v>
      </c>
      <c r="AF50" s="117">
        <v>635.47999999999934</v>
      </c>
      <c r="AG50" s="117">
        <v>569.62000000000012</v>
      </c>
      <c r="AH50" s="117">
        <v>638.39000000000021</v>
      </c>
      <c r="AI50" s="117">
        <v>563.92999999999961</v>
      </c>
      <c r="AJ50" s="117">
        <v>675.00999999999954</v>
      </c>
      <c r="AK50" s="117">
        <v>704.02999999999918</v>
      </c>
      <c r="AL50" s="117">
        <v>707.6799999999995</v>
      </c>
      <c r="AM50" s="117">
        <v>635.53999999999962</v>
      </c>
      <c r="AN50" s="117">
        <v>717.22999999999968</v>
      </c>
      <c r="AO50" s="117">
        <v>617.60999999999933</v>
      </c>
      <c r="AP50" s="117">
        <v>712.69999999999982</v>
      </c>
      <c r="AQ50" s="117">
        <v>639.98999999999944</v>
      </c>
      <c r="AR50" s="117">
        <v>718.02999999999975</v>
      </c>
      <c r="AS50" s="117">
        <v>687.39999999999952</v>
      </c>
      <c r="AT50" s="117">
        <v>666.3900000000001</v>
      </c>
      <c r="AU50" s="113">
        <v>551.36000000000013</v>
      </c>
      <c r="AV50" s="113">
        <v>644.41</v>
      </c>
      <c r="AW50" s="113">
        <v>620.94000000000005</v>
      </c>
      <c r="AX50" s="113">
        <v>605.14999999999986</v>
      </c>
    </row>
    <row r="51" spans="2:50" outlineLevel="1" x14ac:dyDescent="0.3">
      <c r="B51" t="s">
        <v>118</v>
      </c>
      <c r="C51" s="117">
        <v>448.49000000000018</v>
      </c>
      <c r="D51" s="117">
        <v>465.71999999999986</v>
      </c>
      <c r="E51" s="117">
        <v>444.6699999999999</v>
      </c>
      <c r="F51" s="117">
        <v>376.60000000000014</v>
      </c>
      <c r="G51" s="117">
        <v>547.44999999999993</v>
      </c>
      <c r="H51" s="117">
        <v>704.7399999999999</v>
      </c>
      <c r="I51" s="117">
        <v>625.43000000000006</v>
      </c>
      <c r="J51" s="117">
        <v>415.22999999999996</v>
      </c>
      <c r="K51" s="117">
        <v>429.37</v>
      </c>
      <c r="L51" s="117">
        <v>535.31000000000017</v>
      </c>
      <c r="M51" s="117">
        <v>531.37000000000012</v>
      </c>
      <c r="N51" s="117">
        <v>646.38</v>
      </c>
      <c r="O51" s="117">
        <v>523.2600000000001</v>
      </c>
      <c r="P51" s="117">
        <v>597.87999999999988</v>
      </c>
      <c r="Q51" s="117">
        <v>493.76999999999981</v>
      </c>
      <c r="R51" s="117">
        <v>501.02999999999992</v>
      </c>
      <c r="S51" s="117">
        <v>448.06000000000006</v>
      </c>
      <c r="T51" s="117">
        <v>497.9799999999999</v>
      </c>
      <c r="U51" s="117">
        <v>411.09999999999997</v>
      </c>
      <c r="V51" s="117">
        <v>414.2700000000001</v>
      </c>
      <c r="W51" s="117">
        <v>372.74000000000007</v>
      </c>
      <c r="X51" s="117">
        <v>460.35000000000014</v>
      </c>
      <c r="Y51" s="117">
        <v>473.87999999999994</v>
      </c>
      <c r="Z51" s="117">
        <v>462.64000000000004</v>
      </c>
      <c r="AA51" s="117">
        <v>408.93999999999988</v>
      </c>
      <c r="AB51" s="117">
        <v>489.73000000000008</v>
      </c>
      <c r="AC51" s="117">
        <v>490.28000000000009</v>
      </c>
      <c r="AD51" s="117">
        <v>453.27999999999992</v>
      </c>
      <c r="AE51" s="117">
        <v>362.40999999999985</v>
      </c>
      <c r="AF51" s="117">
        <v>391.54999999999995</v>
      </c>
      <c r="AG51" s="117">
        <v>305.25999999999993</v>
      </c>
      <c r="AH51" s="117">
        <v>416.63999999999982</v>
      </c>
      <c r="AI51" s="117">
        <v>289.09999999999997</v>
      </c>
      <c r="AJ51" s="117">
        <v>324.88</v>
      </c>
      <c r="AK51" s="117">
        <v>284.54000000000008</v>
      </c>
      <c r="AL51" s="117">
        <v>276.28000000000009</v>
      </c>
      <c r="AM51" s="117">
        <v>203.90999999999997</v>
      </c>
      <c r="AN51" s="117">
        <v>257.75000000000006</v>
      </c>
      <c r="AO51" s="117">
        <v>239.53000000000003</v>
      </c>
      <c r="AP51" s="117">
        <v>264.40000000000003</v>
      </c>
      <c r="AQ51" s="117">
        <v>242.78999999999994</v>
      </c>
      <c r="AR51" s="117">
        <v>279.23</v>
      </c>
      <c r="AS51" s="117">
        <v>310.18000000000018</v>
      </c>
      <c r="AT51" s="117">
        <v>325.54000000000002</v>
      </c>
      <c r="AU51" s="113">
        <v>327.70999999999992</v>
      </c>
      <c r="AV51" s="113">
        <v>389.87</v>
      </c>
      <c r="AW51" s="113">
        <v>387.5899999999998</v>
      </c>
      <c r="AX51" s="113">
        <v>430.43999999999994</v>
      </c>
    </row>
    <row r="52" spans="2:50" outlineLevel="1" x14ac:dyDescent="0.3">
      <c r="B52" t="s">
        <v>119</v>
      </c>
      <c r="C52" s="117">
        <v>205.60000000000002</v>
      </c>
      <c r="D52" s="117">
        <v>203.45000000000005</v>
      </c>
      <c r="E52" s="117">
        <v>205.09000000000003</v>
      </c>
      <c r="F52" s="117">
        <v>228.34000000000006</v>
      </c>
      <c r="G52" s="117">
        <v>197.91000000000003</v>
      </c>
      <c r="H52" s="117">
        <v>227.62000000000003</v>
      </c>
      <c r="I52" s="117">
        <v>228.75000000000009</v>
      </c>
      <c r="J52" s="117">
        <v>218.11</v>
      </c>
      <c r="K52" s="117">
        <v>185.07999999999993</v>
      </c>
      <c r="L52" s="117">
        <v>218.89000000000001</v>
      </c>
      <c r="M52" s="117">
        <v>190.02999999999997</v>
      </c>
      <c r="N52" s="117">
        <v>217.77000000000004</v>
      </c>
      <c r="O52" s="117">
        <v>197.27999999999994</v>
      </c>
      <c r="P52" s="117">
        <v>226.57000000000005</v>
      </c>
      <c r="Q52" s="117">
        <v>224.48000000000005</v>
      </c>
      <c r="R52" s="117">
        <v>223.92000000000004</v>
      </c>
      <c r="S52" s="117">
        <v>213.17000000000004</v>
      </c>
      <c r="T52" s="117">
        <v>244.43999999999997</v>
      </c>
      <c r="U52" s="117">
        <v>215.51000000000005</v>
      </c>
      <c r="V52" s="117">
        <v>246.28999999999996</v>
      </c>
      <c r="W52" s="117">
        <v>240.40999999999997</v>
      </c>
      <c r="X52" s="117">
        <v>274.65000000000003</v>
      </c>
      <c r="Y52" s="117">
        <v>275.51</v>
      </c>
      <c r="Z52" s="117">
        <v>277.33999999999997</v>
      </c>
      <c r="AA52" s="117">
        <v>240.54</v>
      </c>
      <c r="AB52" s="117">
        <v>274.08000000000004</v>
      </c>
      <c r="AC52" s="117">
        <v>275.19000000000005</v>
      </c>
      <c r="AD52" s="117">
        <v>275.72000000000008</v>
      </c>
      <c r="AE52" s="117">
        <v>248.04999999999993</v>
      </c>
      <c r="AF52" s="117">
        <v>284.81999999999994</v>
      </c>
      <c r="AG52" s="117">
        <v>250.04000000000002</v>
      </c>
      <c r="AH52" s="117">
        <v>284.78999999999996</v>
      </c>
      <c r="AI52" s="117">
        <v>241.53999999999996</v>
      </c>
      <c r="AJ52" s="117">
        <v>277.22000000000003</v>
      </c>
      <c r="AK52" s="117">
        <v>277.68000000000006</v>
      </c>
      <c r="AL52" s="117">
        <v>275.70000000000005</v>
      </c>
      <c r="AM52" s="117">
        <v>255.66</v>
      </c>
      <c r="AN52" s="117">
        <v>301.81</v>
      </c>
      <c r="AO52" s="117">
        <v>264.88000000000005</v>
      </c>
      <c r="AP52" s="117">
        <v>301.40000000000009</v>
      </c>
      <c r="AQ52" s="117">
        <v>258.37000000000006</v>
      </c>
      <c r="AR52" s="117">
        <v>299.19999999999993</v>
      </c>
      <c r="AS52" s="117">
        <v>298.82000000000005</v>
      </c>
      <c r="AT52" s="117">
        <v>298.54999999999995</v>
      </c>
      <c r="AU52" s="113">
        <v>253.53</v>
      </c>
      <c r="AV52" s="113">
        <v>293.63000000000005</v>
      </c>
      <c r="AW52" s="113">
        <v>290.07000000000005</v>
      </c>
      <c r="AX52" s="113">
        <v>294.55</v>
      </c>
    </row>
    <row r="53" spans="2:50" outlineLevel="1" x14ac:dyDescent="0.3">
      <c r="B53" t="s">
        <v>120</v>
      </c>
      <c r="C53" s="117">
        <v>423.75000000000006</v>
      </c>
      <c r="D53" s="117">
        <v>418.62000000000006</v>
      </c>
      <c r="E53" s="117">
        <v>422.31000000000017</v>
      </c>
      <c r="F53" s="117">
        <v>442.3599999999999</v>
      </c>
      <c r="G53" s="117">
        <v>452.10999999999979</v>
      </c>
      <c r="H53" s="117">
        <v>513.98000000000081</v>
      </c>
      <c r="I53" s="117">
        <v>506.12000000000069</v>
      </c>
      <c r="J53" s="117">
        <v>452.36999999999949</v>
      </c>
      <c r="K53" s="117">
        <v>366.32000000000005</v>
      </c>
      <c r="L53" s="117">
        <v>434.1800000000016</v>
      </c>
      <c r="M53" s="117">
        <v>414.3499999999994</v>
      </c>
      <c r="N53" s="117">
        <v>476.69000000000102</v>
      </c>
      <c r="O53" s="117">
        <v>327.26999999999981</v>
      </c>
      <c r="P53" s="117">
        <v>379.89999999999958</v>
      </c>
      <c r="Q53" s="117">
        <v>384.19999999999948</v>
      </c>
      <c r="R53" s="117">
        <v>384.62999999999937</v>
      </c>
      <c r="S53" s="117">
        <v>311.34000000000043</v>
      </c>
      <c r="T53" s="117">
        <v>356.66000000000037</v>
      </c>
      <c r="U53" s="117">
        <v>312.97000000000048</v>
      </c>
      <c r="V53" s="117">
        <v>354.37000000000035</v>
      </c>
      <c r="W53" s="117">
        <v>330.20000000000039</v>
      </c>
      <c r="X53" s="117">
        <v>375.7299999999999</v>
      </c>
      <c r="Y53" s="117">
        <v>377.67999999999967</v>
      </c>
      <c r="Z53" s="117">
        <v>382.3299999999997</v>
      </c>
      <c r="AA53" s="117">
        <v>387.73000000000008</v>
      </c>
      <c r="AB53" s="117">
        <v>444.22999999999814</v>
      </c>
      <c r="AC53" s="117">
        <v>446.88999999999822</v>
      </c>
      <c r="AD53" s="117">
        <v>443.85999999999825</v>
      </c>
      <c r="AE53" s="117">
        <v>446.24000000000052</v>
      </c>
      <c r="AF53" s="117">
        <v>504.93000000000086</v>
      </c>
      <c r="AG53" s="117">
        <v>434.2000000000005</v>
      </c>
      <c r="AH53" s="117">
        <v>516.79999999999939</v>
      </c>
      <c r="AI53" s="117">
        <v>481.31999999999891</v>
      </c>
      <c r="AJ53" s="117">
        <v>518.04999999999882</v>
      </c>
      <c r="AK53" s="117">
        <v>523.4299999999995</v>
      </c>
      <c r="AL53" s="117">
        <v>507.67999999999972</v>
      </c>
      <c r="AM53" s="117">
        <v>467.2199999999994</v>
      </c>
      <c r="AN53" s="117">
        <v>548.92999999999893</v>
      </c>
      <c r="AO53" s="117">
        <v>494.21000000000021</v>
      </c>
      <c r="AP53" s="117">
        <v>556.07000000000062</v>
      </c>
      <c r="AQ53" s="117">
        <v>503.41000000000042</v>
      </c>
      <c r="AR53" s="117">
        <v>563.06000000000051</v>
      </c>
      <c r="AS53" s="117">
        <v>589.24000000000035</v>
      </c>
      <c r="AT53" s="117">
        <v>590.47999999999945</v>
      </c>
      <c r="AU53" s="113">
        <v>499.23999999999921</v>
      </c>
      <c r="AV53" s="113">
        <v>586.86999999999989</v>
      </c>
      <c r="AW53" s="113">
        <v>579.80999999999995</v>
      </c>
      <c r="AX53" s="113">
        <v>594.37999999999965</v>
      </c>
    </row>
    <row r="54" spans="2:50" outlineLevel="1" x14ac:dyDescent="0.3">
      <c r="B54" t="s">
        <v>121</v>
      </c>
      <c r="C54" s="117">
        <v>9.66</v>
      </c>
      <c r="D54" s="117">
        <v>9.68</v>
      </c>
      <c r="E54" s="117">
        <v>9.64</v>
      </c>
      <c r="F54" s="117">
        <v>9.5</v>
      </c>
      <c r="G54" s="117">
        <v>11.58</v>
      </c>
      <c r="H54" s="117">
        <v>13.379999999999999</v>
      </c>
      <c r="I54" s="117">
        <v>12.43</v>
      </c>
      <c r="J54" s="117">
        <v>10.92</v>
      </c>
      <c r="K54" s="117">
        <v>0</v>
      </c>
      <c r="L54" s="117">
        <v>4.4000000000000004</v>
      </c>
      <c r="M54" s="117">
        <v>10.4</v>
      </c>
      <c r="N54" s="117">
        <v>11.84</v>
      </c>
      <c r="O54" s="117">
        <v>11.620000000000001</v>
      </c>
      <c r="P54" s="117">
        <v>14.34</v>
      </c>
      <c r="Q54" s="117">
        <v>13.05</v>
      </c>
      <c r="R54" s="117">
        <v>12.94</v>
      </c>
      <c r="S54" s="117">
        <v>11.559999999999999</v>
      </c>
      <c r="T54" s="117">
        <v>13.45</v>
      </c>
      <c r="U54" s="117">
        <v>11.61</v>
      </c>
      <c r="V54" s="117">
        <v>12.450000000000001</v>
      </c>
      <c r="W54" s="117">
        <v>6.52</v>
      </c>
      <c r="X54" s="117">
        <v>7.4799999999999995</v>
      </c>
      <c r="Y54" s="117">
        <v>7.47</v>
      </c>
      <c r="Z54" s="117">
        <v>7.47</v>
      </c>
      <c r="AA54" s="117">
        <v>7.67</v>
      </c>
      <c r="AB54" s="117">
        <v>8.81</v>
      </c>
      <c r="AC54" s="117">
        <v>8.83</v>
      </c>
      <c r="AD54" s="117">
        <v>8.7899999999999991</v>
      </c>
      <c r="AE54" s="117">
        <v>7.9600000000000009</v>
      </c>
      <c r="AF54" s="117">
        <v>9.02</v>
      </c>
      <c r="AG54" s="117">
        <v>7.59</v>
      </c>
      <c r="AH54" s="117">
        <v>9.18</v>
      </c>
      <c r="AI54" s="117">
        <v>7.5600000000000005</v>
      </c>
      <c r="AJ54" s="117">
        <v>8.5300000000000011</v>
      </c>
      <c r="AK54" s="117">
        <v>8.33</v>
      </c>
      <c r="AL54" s="117">
        <v>8.35</v>
      </c>
      <c r="AM54" s="117">
        <v>8.51</v>
      </c>
      <c r="AN54" s="117">
        <v>9.84</v>
      </c>
      <c r="AO54" s="117">
        <v>8.6</v>
      </c>
      <c r="AP54" s="117">
        <v>9.7600000000000016</v>
      </c>
      <c r="AQ54" s="117">
        <v>10</v>
      </c>
      <c r="AR54" s="117">
        <v>11.36</v>
      </c>
      <c r="AS54" s="117">
        <v>11.5</v>
      </c>
      <c r="AT54" s="117">
        <v>11.36</v>
      </c>
      <c r="AU54" s="113">
        <v>6.5600000000000005</v>
      </c>
      <c r="AV54" s="113">
        <v>7.65</v>
      </c>
      <c r="AW54" s="113">
        <v>7.58</v>
      </c>
      <c r="AX54" s="113">
        <v>7.6999999999999993</v>
      </c>
    </row>
    <row r="55" spans="2:50" outlineLevel="1" x14ac:dyDescent="0.3">
      <c r="C55" s="113"/>
      <c r="D55" s="113"/>
      <c r="E55" s="113"/>
      <c r="F55" s="113"/>
      <c r="G55" s="113"/>
      <c r="H55" s="113"/>
      <c r="I55" s="113"/>
      <c r="J55" s="114"/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3"/>
      <c r="AH55" s="113"/>
      <c r="AI55" s="113"/>
      <c r="AJ55" s="113"/>
      <c r="AK55" s="113"/>
      <c r="AL55" s="113"/>
      <c r="AM55" s="113"/>
      <c r="AN55" s="113"/>
      <c r="AO55" s="113"/>
      <c r="AP55" s="113"/>
      <c r="AQ55" s="113"/>
      <c r="AR55" s="113"/>
      <c r="AS55" s="113"/>
      <c r="AT55" s="113"/>
      <c r="AU55" s="113"/>
      <c r="AV55" s="113"/>
      <c r="AW55" s="113"/>
      <c r="AX55" s="113"/>
    </row>
    <row r="56" spans="2:50" outlineLevel="1" x14ac:dyDescent="0.3">
      <c r="B56" s="34"/>
      <c r="C56" s="22"/>
      <c r="D56" s="22"/>
      <c r="E56" s="22"/>
      <c r="F56" s="22"/>
      <c r="H56" s="37"/>
      <c r="J56" s="34"/>
      <c r="K56" s="56"/>
      <c r="L56" s="56"/>
      <c r="M56" s="56"/>
      <c r="N56" s="56"/>
      <c r="O56" s="1"/>
    </row>
    <row r="57" spans="2:50" outlineLevel="1" x14ac:dyDescent="0.3">
      <c r="B57" s="169" t="s">
        <v>122</v>
      </c>
      <c r="J57" s="92"/>
      <c r="O57" s="1"/>
    </row>
    <row r="58" spans="2:50" outlineLevel="1" x14ac:dyDescent="0.3">
      <c r="B58" s="169"/>
      <c r="C58" t="s">
        <v>123</v>
      </c>
      <c r="D58" t="s">
        <v>109</v>
      </c>
      <c r="E58" t="s">
        <v>110</v>
      </c>
      <c r="F58" t="s">
        <v>111</v>
      </c>
      <c r="G58" t="s">
        <v>112</v>
      </c>
      <c r="H58" t="s">
        <v>124</v>
      </c>
      <c r="I58" t="s">
        <v>125</v>
      </c>
      <c r="J58" t="s">
        <v>126</v>
      </c>
      <c r="K58" t="s">
        <v>127</v>
      </c>
      <c r="L58" t="s">
        <v>128</v>
      </c>
      <c r="M58" t="s">
        <v>129</v>
      </c>
      <c r="N58" t="s">
        <v>130</v>
      </c>
      <c r="O58" s="1"/>
    </row>
    <row r="59" spans="2:50" outlineLevel="1" x14ac:dyDescent="0.3">
      <c r="B59" t="s">
        <v>117</v>
      </c>
      <c r="C59" s="35">
        <f ca="1">SUM(OFFSET($C50,,(COLUMNS($C$16:C59)-1)*4,,4))</f>
        <v>2145.1399999999994</v>
      </c>
      <c r="D59" s="35">
        <f ca="1">SUM(OFFSET($C50,,(COLUMNS($C$16:D59)-1)*4,,4))</f>
        <v>2321.8300000000008</v>
      </c>
      <c r="E59" s="35">
        <f ca="1">SUM(OFFSET($C50,,(COLUMNS($C$16:E59)-1)*4,,4))</f>
        <v>1721.9099999999994</v>
      </c>
      <c r="F59" s="35">
        <f ca="1">SUM(OFFSET($C50,,(COLUMNS($C$16:F59)-1)*4,,4))</f>
        <v>2519.8499999999995</v>
      </c>
      <c r="G59" s="35">
        <f ca="1">SUM(OFFSET($C50,,(COLUMNS($C$16:G59)-1)*4,,4))</f>
        <v>3019.13</v>
      </c>
      <c r="H59" s="35">
        <f ca="1">SUM(OFFSET($C50,,(COLUMNS($C$16:H59)-1)*4,,4))</f>
        <v>2889.4199999999996</v>
      </c>
      <c r="I59" s="35">
        <f ca="1">SUM(OFFSET($C50,,(COLUMNS($C$16:I59)-1)*4,,4))</f>
        <v>2508.9899999999998</v>
      </c>
      <c r="J59" s="35">
        <f ca="1">SUM(OFFSET($C50,,(COLUMNS($C$16:J59)-1)*4,,4))</f>
        <v>2371.8899999999994</v>
      </c>
      <c r="K59" s="35">
        <f ca="1">SUM(OFFSET($C50,,(COLUMNS($C$16:K59)-1)*4,,4))</f>
        <v>2650.6499999999978</v>
      </c>
      <c r="L59" s="35">
        <f ca="1">SUM(OFFSET($C50,,(COLUMNS($C$16:L59)-1)*4,,4))</f>
        <v>2683.0799999999986</v>
      </c>
      <c r="M59" s="35">
        <f ca="1">SUM(OFFSET($C50,,(COLUMNS($C$16:M59)-1)*4,,4))</f>
        <v>2711.8099999999986</v>
      </c>
      <c r="N59">
        <f ca="1">SUM(OFFSET($C50,,(COLUMNS($C$16:N59)-1)*4,,4))</f>
        <v>2421.8599999999997</v>
      </c>
      <c r="O59" s="1"/>
    </row>
    <row r="60" spans="2:50" outlineLevel="1" x14ac:dyDescent="0.3">
      <c r="B60" t="s">
        <v>118</v>
      </c>
      <c r="C60" s="35">
        <f ca="1">SUM(OFFSET($C51,,(COLUMNS($C$16:C60)-1)*4,,4))</f>
        <v>1735.48</v>
      </c>
      <c r="D60" s="35">
        <f ca="1">SUM(OFFSET($C51,,(COLUMNS($C$16:D60)-1)*4,,4))</f>
        <v>2292.85</v>
      </c>
      <c r="E60" s="35">
        <f ca="1">SUM(OFFSET($C51,,(COLUMNS($C$16:E60)-1)*4,,4))</f>
        <v>2142.4300000000003</v>
      </c>
      <c r="F60" s="35">
        <f ca="1">SUM(OFFSET($C51,,(COLUMNS($C$16:F60)-1)*4,,4))</f>
        <v>2115.9399999999996</v>
      </c>
      <c r="G60" s="35">
        <f ca="1">SUM(OFFSET($C51,,(COLUMNS($C$16:G60)-1)*4,,4))</f>
        <v>1771.4099999999999</v>
      </c>
      <c r="H60" s="35">
        <f ca="1">SUM(OFFSET($C51,,(COLUMNS($C$16:H60)-1)*4,,4))</f>
        <v>1769.6100000000001</v>
      </c>
      <c r="I60" s="35">
        <f ca="1">SUM(OFFSET($C51,,(COLUMNS($C$16:I60)-1)*4,,4))</f>
        <v>1842.23</v>
      </c>
      <c r="J60" s="35">
        <f ca="1">SUM(OFFSET($C51,,(COLUMNS($C$16:J60)-1)*4,,4))</f>
        <v>1475.8599999999997</v>
      </c>
      <c r="K60" s="35">
        <f ca="1">SUM(OFFSET($C51,,(COLUMNS($C$16:K60)-1)*4,,4))</f>
        <v>1174.8000000000002</v>
      </c>
      <c r="L60" s="35">
        <f ca="1">SUM(OFFSET($C51,,(COLUMNS($C$16:L60)-1)*4,,4))</f>
        <v>965.59000000000015</v>
      </c>
      <c r="M60" s="35">
        <f ca="1">SUM(OFFSET($C51,,(COLUMNS($C$16:M60)-1)*4,,4))</f>
        <v>1157.7400000000002</v>
      </c>
      <c r="N60">
        <f ca="1">SUM(OFFSET($C51,,(COLUMNS($C$16:N60)-1)*4,,4))</f>
        <v>1535.6099999999997</v>
      </c>
      <c r="O60" s="1"/>
    </row>
    <row r="61" spans="2:50" outlineLevel="1" x14ac:dyDescent="0.3">
      <c r="B61" t="s">
        <v>119</v>
      </c>
      <c r="C61" s="35">
        <f ca="1">SUM(OFFSET($C52,,(COLUMNS($C$16:C61)-1)*4,,4))</f>
        <v>842.48000000000013</v>
      </c>
      <c r="D61" s="35">
        <f ca="1">SUM(OFFSET($C52,,(COLUMNS($C$16:D61)-1)*4,,4))</f>
        <v>872.39000000000021</v>
      </c>
      <c r="E61" s="35">
        <f ca="1">SUM(OFFSET($C52,,(COLUMNS($C$16:E61)-1)*4,,4))</f>
        <v>811.77</v>
      </c>
      <c r="F61" s="35">
        <f ca="1">SUM(OFFSET($C52,,(COLUMNS($C$16:F61)-1)*4,,4))</f>
        <v>872.25000000000011</v>
      </c>
      <c r="G61" s="35">
        <f ca="1">SUM(OFFSET($C52,,(COLUMNS($C$16:G61)-1)*4,,4))</f>
        <v>919.41000000000008</v>
      </c>
      <c r="H61" s="35">
        <f ca="1">SUM(OFFSET($C52,,(COLUMNS($C$16:H61)-1)*4,,4))</f>
        <v>1067.9099999999999</v>
      </c>
      <c r="I61" s="35">
        <f ca="1">SUM(OFFSET($C52,,(COLUMNS($C$16:I61)-1)*4,,4))</f>
        <v>1065.5300000000002</v>
      </c>
      <c r="J61" s="35">
        <f ca="1">SUM(OFFSET($C52,,(COLUMNS($C$16:J61)-1)*4,,4))</f>
        <v>1067.6999999999998</v>
      </c>
      <c r="K61" s="35">
        <f ca="1">SUM(OFFSET($C52,,(COLUMNS($C$16:K61)-1)*4,,4))</f>
        <v>1072.1400000000001</v>
      </c>
      <c r="L61" s="35">
        <f ca="1">SUM(OFFSET($C52,,(COLUMNS($C$16:L61)-1)*4,,4))</f>
        <v>1123.7500000000002</v>
      </c>
      <c r="M61" s="35">
        <f ca="1">SUM(OFFSET($C52,,(COLUMNS($C$16:M61)-1)*4,,4))</f>
        <v>1154.94</v>
      </c>
      <c r="N61">
        <f ca="1">SUM(OFFSET($C52,,(COLUMNS($C$16:N61)-1)*4,,4))</f>
        <v>1131.7800000000002</v>
      </c>
      <c r="O61" s="1"/>
    </row>
    <row r="62" spans="2:50" outlineLevel="1" x14ac:dyDescent="0.3">
      <c r="B62" t="s">
        <v>120</v>
      </c>
      <c r="C62" s="35">
        <f ca="1">SUM(OFFSET($C53,,(COLUMNS($C$16:C62)-1)*4,,4))</f>
        <v>1707.0400000000002</v>
      </c>
      <c r="D62" s="35">
        <f ca="1">SUM(OFFSET($C53,,(COLUMNS($C$16:D62)-1)*4,,4))</f>
        <v>1924.5800000000008</v>
      </c>
      <c r="E62" s="35">
        <f ca="1">SUM(OFFSET($C53,,(COLUMNS($C$16:E62)-1)*4,,4))</f>
        <v>1691.540000000002</v>
      </c>
      <c r="F62" s="35">
        <f ca="1">SUM(OFFSET($C53,,(COLUMNS($C$16:F62)-1)*4,,4))</f>
        <v>1475.9999999999984</v>
      </c>
      <c r="G62" s="35">
        <f ca="1">SUM(OFFSET($C53,,(COLUMNS($C$16:G62)-1)*4,,4))</f>
        <v>1335.3400000000015</v>
      </c>
      <c r="H62" s="35">
        <f ca="1">SUM(OFFSET($C53,,(COLUMNS($C$16:H62)-1)*4,,4))</f>
        <v>1465.9399999999996</v>
      </c>
      <c r="I62" s="35">
        <f ca="1">SUM(OFFSET($C53,,(COLUMNS($C$16:I62)-1)*4,,4))</f>
        <v>1722.7099999999948</v>
      </c>
      <c r="J62" s="35">
        <f ca="1">SUM(OFFSET($C53,,(COLUMNS($C$16:J62)-1)*4,,4))</f>
        <v>1902.1700000000014</v>
      </c>
      <c r="K62" s="35">
        <f ca="1">SUM(OFFSET($C53,,(COLUMNS($C$16:K62)-1)*4,,4))</f>
        <v>2030.4799999999968</v>
      </c>
      <c r="L62" s="35">
        <f ca="1">SUM(OFFSET($C53,,(COLUMNS($C$16:L62)-1)*4,,4))</f>
        <v>2066.4299999999994</v>
      </c>
      <c r="M62" s="35">
        <f ca="1">SUM(OFFSET($C53,,(COLUMNS($C$16:M62)-1)*4,,4))</f>
        <v>2246.190000000001</v>
      </c>
      <c r="N62">
        <f ca="1">SUM(OFFSET($C53,,(COLUMNS($C$16:N62)-1)*4,,4))</f>
        <v>2260.2999999999988</v>
      </c>
      <c r="O62" s="1"/>
    </row>
    <row r="63" spans="2:50" outlineLevel="1" x14ac:dyDescent="0.3">
      <c r="B63" t="s">
        <v>121</v>
      </c>
      <c r="C63" s="35">
        <f ca="1">SUM(OFFSET($C54,,(COLUMNS($C$16:C63)-1)*4,,4))</f>
        <v>38.480000000000004</v>
      </c>
      <c r="D63" s="35">
        <f ca="1">SUM(OFFSET($C54,,(COLUMNS($C$16:D63)-1)*4,,4))</f>
        <v>48.31</v>
      </c>
      <c r="E63" s="35">
        <f ca="1">SUM(OFFSET($C54,,(COLUMNS($C$16:E63)-1)*4,,4))</f>
        <v>26.64</v>
      </c>
      <c r="F63" s="35">
        <f ca="1">SUM(OFFSET($C54,,(COLUMNS($C$16:F63)-1)*4,,4))</f>
        <v>51.95</v>
      </c>
      <c r="G63" s="35">
        <f ca="1">SUM(OFFSET($C54,,(COLUMNS($C$16:G63)-1)*4,,4))</f>
        <v>49.07</v>
      </c>
      <c r="H63" s="35">
        <f ca="1">SUM(OFFSET($C54,,(COLUMNS($C$16:H63)-1)*4,,4))</f>
        <v>28.939999999999998</v>
      </c>
      <c r="I63" s="35">
        <f ca="1">SUM(OFFSET($C54,,(COLUMNS($C$16:I63)-1)*4,,4))</f>
        <v>34.1</v>
      </c>
      <c r="J63" s="35">
        <f ca="1">SUM(OFFSET($C54,,(COLUMNS($C$16:J63)-1)*4,,4))</f>
        <v>33.75</v>
      </c>
      <c r="K63" s="35">
        <f ca="1">SUM(OFFSET($C54,,(COLUMNS($C$16:K63)-1)*4,,4))</f>
        <v>32.770000000000003</v>
      </c>
      <c r="L63" s="35">
        <f ca="1">SUM(OFFSET($C54,,(COLUMNS($C$16:L63)-1)*4,,4))</f>
        <v>36.710000000000008</v>
      </c>
      <c r="M63" s="35">
        <f ca="1">SUM(OFFSET($C54,,(COLUMNS($C$16:M63)-1)*4,,4))</f>
        <v>44.22</v>
      </c>
      <c r="N63">
        <f ca="1">SUM(OFFSET($C54,,(COLUMNS($C$16:N63)-1)*4,,4))</f>
        <v>29.49</v>
      </c>
      <c r="O63" s="1"/>
    </row>
    <row r="64" spans="2:50" outlineLevel="1" x14ac:dyDescent="0.3">
      <c r="C64" s="35"/>
      <c r="D64" s="35"/>
      <c r="E64" s="35"/>
      <c r="F64" s="35"/>
      <c r="G64" s="35"/>
      <c r="H64" s="35"/>
      <c r="I64" s="35"/>
      <c r="J64" s="35"/>
      <c r="K64" s="35"/>
      <c r="L64" s="35"/>
      <c r="M64" s="35"/>
      <c r="O64" s="1"/>
    </row>
    <row r="65" spans="1:17" outlineLevel="1" x14ac:dyDescent="0.3">
      <c r="C65" s="35">
        <f t="shared" ref="C65:N65" ca="1" si="12">+SUM(C59:C64)</f>
        <v>6468.619999999999</v>
      </c>
      <c r="D65" s="35">
        <f t="shared" ca="1" si="12"/>
        <v>7459.9600000000019</v>
      </c>
      <c r="E65" s="35">
        <f t="shared" ca="1" si="12"/>
        <v>6394.2900000000018</v>
      </c>
      <c r="F65" s="35">
        <f t="shared" ca="1" si="12"/>
        <v>7035.9899999999971</v>
      </c>
      <c r="G65" s="35">
        <f t="shared" ca="1" si="12"/>
        <v>7094.3600000000006</v>
      </c>
      <c r="H65" s="35">
        <f t="shared" ca="1" si="12"/>
        <v>7221.8199999999988</v>
      </c>
      <c r="I65" s="35">
        <f t="shared" ca="1" si="12"/>
        <v>7173.5599999999949</v>
      </c>
      <c r="J65" s="35">
        <f t="shared" ca="1" si="12"/>
        <v>6851.3700000000008</v>
      </c>
      <c r="K65" s="35">
        <f t="shared" ca="1" si="12"/>
        <v>6960.8399999999956</v>
      </c>
      <c r="L65" s="35">
        <f t="shared" ca="1" si="12"/>
        <v>6875.5599999999986</v>
      </c>
      <c r="M65" s="35">
        <f t="shared" ca="1" si="12"/>
        <v>7314.9000000000005</v>
      </c>
      <c r="N65">
        <f t="shared" ca="1" si="12"/>
        <v>7379.0399999999991</v>
      </c>
      <c r="O65" s="1"/>
    </row>
    <row r="66" spans="1:17" outlineLevel="1" x14ac:dyDescent="0.3">
      <c r="B66" s="34"/>
      <c r="C66" s="22"/>
      <c r="D66" s="22"/>
      <c r="E66" s="22"/>
      <c r="F66" s="22"/>
      <c r="H66" s="37"/>
      <c r="J66" s="34"/>
      <c r="K66" s="56"/>
      <c r="L66" s="56"/>
      <c r="M66" s="56"/>
      <c r="N66" s="56"/>
      <c r="O66" s="1"/>
    </row>
    <row r="67" spans="1:17" outlineLevel="1" x14ac:dyDescent="0.3">
      <c r="B67" s="50" t="s">
        <v>131</v>
      </c>
    </row>
    <row r="68" spans="1:17" outlineLevel="1" x14ac:dyDescent="0.3"/>
    <row r="69" spans="1:17" outlineLevel="1" x14ac:dyDescent="0.3">
      <c r="C69" t="s">
        <v>29</v>
      </c>
      <c r="D69" t="s">
        <v>2</v>
      </c>
      <c r="E69" t="s">
        <v>30</v>
      </c>
      <c r="F69" t="s">
        <v>4</v>
      </c>
      <c r="G69" t="s">
        <v>5</v>
      </c>
      <c r="H69" t="s">
        <v>6</v>
      </c>
      <c r="I69" t="s">
        <v>7</v>
      </c>
      <c r="J69" s="51"/>
      <c r="L69" t="s">
        <v>29</v>
      </c>
      <c r="M69" t="s">
        <v>2</v>
      </c>
      <c r="N69" t="s">
        <v>30</v>
      </c>
      <c r="O69" t="s">
        <v>4</v>
      </c>
      <c r="P69" t="s">
        <v>5</v>
      </c>
      <c r="Q69" t="s">
        <v>6</v>
      </c>
    </row>
    <row r="70" spans="1:17" outlineLevel="1" x14ac:dyDescent="0.3">
      <c r="A70">
        <v>2024</v>
      </c>
      <c r="B70" s="34" t="s">
        <v>18</v>
      </c>
      <c r="C70" s="115" cm="1">
        <f t="array" aca="1" ref="C70:C81" ca="1">TRANSPOSE(C59:N59)</f>
        <v>2145.1399999999994</v>
      </c>
      <c r="D70" s="115" cm="1">
        <f t="array" aca="1" ref="D70:D81" ca="1">TRANSPOSE(C60:N60)</f>
        <v>1735.48</v>
      </c>
      <c r="E70" s="115" cm="1">
        <f t="array" aca="1" ref="E70:E81" ca="1">TRANSPOSE(C61:N61)</f>
        <v>842.48000000000013</v>
      </c>
      <c r="F70" s="115" cm="1">
        <f t="array" aca="1" ref="F70:F81" ca="1">TRANSPOSE(C62:N62)</f>
        <v>1707.0400000000002</v>
      </c>
      <c r="G70" s="115"/>
      <c r="H70" s="115" cm="1">
        <f t="array" aca="1" ref="H70:H81" ca="1">TRANSPOSE(C63:N63)</f>
        <v>38.480000000000004</v>
      </c>
      <c r="I70" s="37">
        <f t="shared" ref="I70:I81" ca="1" si="13">+SUM(C70:H70)</f>
        <v>6468.619999999999</v>
      </c>
      <c r="J70" s="51">
        <v>2024</v>
      </c>
      <c r="K70" s="34" t="str">
        <f>+B70</f>
        <v>feb</v>
      </c>
      <c r="L70" s="56">
        <f t="shared" ref="L70:Q70" ca="1" si="14">+C70/$I70</f>
        <v>0.33162250990164821</v>
      </c>
      <c r="M70" s="56">
        <f t="shared" ca="1" si="14"/>
        <v>0.26829215505007253</v>
      </c>
      <c r="N70" s="56">
        <f t="shared" ca="1" si="14"/>
        <v>0.13024107151138886</v>
      </c>
      <c r="O70" s="56">
        <f t="shared" ca="1" si="14"/>
        <v>0.26389554495394696</v>
      </c>
      <c r="P70" s="56">
        <f t="shared" ca="1" si="14"/>
        <v>0</v>
      </c>
      <c r="Q70" s="1">
        <f t="shared" ca="1" si="14"/>
        <v>5.9487185829435038E-3</v>
      </c>
    </row>
    <row r="71" spans="1:17" outlineLevel="1" x14ac:dyDescent="0.3">
      <c r="A71" s="58"/>
      <c r="B71" s="34" t="s">
        <v>19</v>
      </c>
      <c r="C71" s="115">
        <f ca="1"/>
        <v>2321.8300000000008</v>
      </c>
      <c r="D71" s="115">
        <f ca="1"/>
        <v>2292.85</v>
      </c>
      <c r="E71" s="115">
        <f ca="1"/>
        <v>872.39000000000021</v>
      </c>
      <c r="F71" s="115">
        <f ca="1"/>
        <v>1924.5800000000008</v>
      </c>
      <c r="G71" s="115"/>
      <c r="H71" s="115">
        <f ca="1"/>
        <v>48.31</v>
      </c>
      <c r="I71" s="37">
        <f t="shared" ca="1" si="13"/>
        <v>7459.9600000000019</v>
      </c>
      <c r="J71" s="51"/>
      <c r="K71" s="34" t="str">
        <f t="shared" ref="K71:K81" si="15">+B71</f>
        <v>mar</v>
      </c>
      <c r="L71" s="56">
        <f t="shared" ref="L71:L81" ca="1" si="16">+C71/$I71</f>
        <v>0.31123893425702021</v>
      </c>
      <c r="M71" s="56">
        <f t="shared" ref="M71:M81" ca="1" si="17">+D71/$I71</f>
        <v>0.30735419492865906</v>
      </c>
      <c r="N71" s="56">
        <f t="shared" ref="N71:N81" ca="1" si="18">+E71/$I71</f>
        <v>0.11694298628947072</v>
      </c>
      <c r="O71" s="56">
        <f t="shared" ref="O71:O81" ca="1" si="19">+F71/$I71</f>
        <v>0.25798797848782035</v>
      </c>
      <c r="P71" s="56">
        <f t="shared" ref="P71:P81" ca="1" si="20">+G71/$I71</f>
        <v>0</v>
      </c>
      <c r="Q71" s="1">
        <f t="shared" ref="Q71:Q81" ca="1" si="21">+H71/$I71</f>
        <v>6.4759060370296875E-3</v>
      </c>
    </row>
    <row r="72" spans="1:17" outlineLevel="1" x14ac:dyDescent="0.3">
      <c r="A72" s="58"/>
      <c r="B72" s="34" t="s">
        <v>20</v>
      </c>
      <c r="C72" s="115">
        <f ca="1"/>
        <v>1721.9099999999994</v>
      </c>
      <c r="D72" s="115">
        <f ca="1"/>
        <v>2142.4300000000003</v>
      </c>
      <c r="E72" s="115">
        <f ca="1"/>
        <v>811.77</v>
      </c>
      <c r="F72" s="115">
        <f ca="1"/>
        <v>1691.540000000002</v>
      </c>
      <c r="G72" s="115"/>
      <c r="H72" s="115">
        <f ca="1"/>
        <v>26.64</v>
      </c>
      <c r="I72" s="37">
        <f t="shared" ca="1" si="13"/>
        <v>6394.2900000000018</v>
      </c>
      <c r="J72" s="51"/>
      <c r="K72" s="34" t="str">
        <f t="shared" si="15"/>
        <v>abr</v>
      </c>
      <c r="L72" s="56">
        <f t="shared" ca="1" si="16"/>
        <v>0.26928869350623741</v>
      </c>
      <c r="M72" s="56">
        <f t="shared" ca="1" si="17"/>
        <v>0.33505361814994311</v>
      </c>
      <c r="N72" s="56">
        <f t="shared" ca="1" si="18"/>
        <v>0.12695232777994112</v>
      </c>
      <c r="O72" s="56">
        <f t="shared" ca="1" si="19"/>
        <v>0.26453914351710689</v>
      </c>
      <c r="P72" s="56">
        <f t="shared" ca="1" si="20"/>
        <v>0</v>
      </c>
      <c r="Q72" s="1">
        <f t="shared" ca="1" si="21"/>
        <v>4.1662170467714156E-3</v>
      </c>
    </row>
    <row r="73" spans="1:17" outlineLevel="1" x14ac:dyDescent="0.3">
      <c r="A73" s="58"/>
      <c r="B73" s="34" t="s">
        <v>21</v>
      </c>
      <c r="C73" s="115">
        <f ca="1"/>
        <v>2519.8499999999995</v>
      </c>
      <c r="D73" s="115">
        <f ca="1"/>
        <v>2115.9399999999996</v>
      </c>
      <c r="E73" s="115">
        <f ca="1"/>
        <v>872.25000000000011</v>
      </c>
      <c r="F73" s="115">
        <f ca="1"/>
        <v>1475.9999999999984</v>
      </c>
      <c r="G73" s="115"/>
      <c r="H73" s="115">
        <f ca="1"/>
        <v>51.95</v>
      </c>
      <c r="I73" s="37">
        <f t="shared" ca="1" si="13"/>
        <v>7035.9899999999971</v>
      </c>
      <c r="J73" s="51"/>
      <c r="K73" s="34" t="str">
        <f t="shared" si="15"/>
        <v>may</v>
      </c>
      <c r="L73" s="56">
        <f t="shared" ca="1" si="16"/>
        <v>0.35813723441903705</v>
      </c>
      <c r="M73" s="56">
        <f t="shared" ca="1" si="17"/>
        <v>0.30073095612699852</v>
      </c>
      <c r="N73" s="56">
        <f t="shared" ca="1" si="18"/>
        <v>0.12396976118499323</v>
      </c>
      <c r="O73" s="56">
        <f t="shared" ca="1" si="19"/>
        <v>0.20977858126574925</v>
      </c>
      <c r="P73" s="56">
        <f t="shared" ca="1" si="20"/>
        <v>0</v>
      </c>
      <c r="Q73" s="1">
        <f t="shared" ca="1" si="21"/>
        <v>7.3834670032220089E-3</v>
      </c>
    </row>
    <row r="74" spans="1:17" outlineLevel="1" x14ac:dyDescent="0.3">
      <c r="A74" s="58"/>
      <c r="B74" s="34" t="s">
        <v>22</v>
      </c>
      <c r="C74" s="115">
        <f ca="1"/>
        <v>3019.13</v>
      </c>
      <c r="D74" s="115">
        <f ca="1"/>
        <v>1771.4099999999999</v>
      </c>
      <c r="E74" s="115">
        <f ca="1"/>
        <v>919.41000000000008</v>
      </c>
      <c r="F74" s="115">
        <f ca="1"/>
        <v>1335.3400000000015</v>
      </c>
      <c r="G74" s="115"/>
      <c r="H74" s="115">
        <f ca="1"/>
        <v>49.07</v>
      </c>
      <c r="I74" s="37">
        <f t="shared" ca="1" si="13"/>
        <v>7094.3600000000006</v>
      </c>
      <c r="J74" s="51"/>
      <c r="K74" s="34" t="str">
        <f t="shared" si="15"/>
        <v>jun</v>
      </c>
      <c r="L74" s="56">
        <f t="shared" ca="1" si="16"/>
        <v>0.42556763400785974</v>
      </c>
      <c r="M74" s="56">
        <f t="shared" ca="1" si="17"/>
        <v>0.24969271364858842</v>
      </c>
      <c r="N74" s="56">
        <f t="shared" ca="1" si="18"/>
        <v>0.12959731392260895</v>
      </c>
      <c r="O74" s="56">
        <f t="shared" ca="1" si="19"/>
        <v>0.18822557637334467</v>
      </c>
      <c r="P74" s="56">
        <f t="shared" ca="1" si="20"/>
        <v>0</v>
      </c>
      <c r="Q74" s="1">
        <f t="shared" ca="1" si="21"/>
        <v>6.9167620475983731E-3</v>
      </c>
    </row>
    <row r="75" spans="1:17" outlineLevel="1" x14ac:dyDescent="0.3">
      <c r="B75" s="34" t="s">
        <v>23</v>
      </c>
      <c r="C75" s="115">
        <f ca="1"/>
        <v>2889.4199999999996</v>
      </c>
      <c r="D75" s="115">
        <f ca="1"/>
        <v>1769.6100000000001</v>
      </c>
      <c r="E75" s="115">
        <f ca="1"/>
        <v>1067.9099999999999</v>
      </c>
      <c r="F75" s="115">
        <f ca="1"/>
        <v>1465.9399999999996</v>
      </c>
      <c r="G75" s="115"/>
      <c r="H75" s="115">
        <f ca="1"/>
        <v>28.939999999999998</v>
      </c>
      <c r="I75" s="37">
        <f t="shared" ca="1" si="13"/>
        <v>7221.8199999999988</v>
      </c>
      <c r="J75" s="51"/>
      <c r="K75" s="34" t="str">
        <f t="shared" si="15"/>
        <v>jul</v>
      </c>
      <c r="L75" s="56">
        <f t="shared" ca="1" si="16"/>
        <v>0.40009582072109245</v>
      </c>
      <c r="M75" s="56">
        <f t="shared" ca="1" si="17"/>
        <v>0.24503656972896035</v>
      </c>
      <c r="N75" s="56">
        <f t="shared" ca="1" si="18"/>
        <v>0.14787269691019717</v>
      </c>
      <c r="O75" s="56">
        <f t="shared" ca="1" si="19"/>
        <v>0.20298761254088302</v>
      </c>
      <c r="P75" s="56">
        <f t="shared" ca="1" si="20"/>
        <v>0</v>
      </c>
      <c r="Q75" s="1">
        <f t="shared" ca="1" si="21"/>
        <v>4.0073000988670449E-3</v>
      </c>
    </row>
    <row r="76" spans="1:17" outlineLevel="1" x14ac:dyDescent="0.3">
      <c r="A76" s="58"/>
      <c r="B76" s="34" t="s">
        <v>24</v>
      </c>
      <c r="C76" s="115">
        <f ca="1"/>
        <v>2508.9899999999998</v>
      </c>
      <c r="D76" s="115">
        <f ca="1"/>
        <v>1842.23</v>
      </c>
      <c r="E76" s="115">
        <f ca="1"/>
        <v>1065.5300000000002</v>
      </c>
      <c r="F76" s="115">
        <f ca="1"/>
        <v>1722.7099999999948</v>
      </c>
      <c r="G76" s="115"/>
      <c r="H76" s="116">
        <f ca="1"/>
        <v>34.1</v>
      </c>
      <c r="I76" s="37">
        <f t="shared" ca="1" si="13"/>
        <v>7173.5599999999949</v>
      </c>
      <c r="J76" s="51"/>
      <c r="K76" s="34" t="str">
        <f t="shared" si="15"/>
        <v>ago</v>
      </c>
      <c r="L76" s="56">
        <f t="shared" ca="1" si="16"/>
        <v>0.34975521219589739</v>
      </c>
      <c r="M76" s="56">
        <f t="shared" ca="1" si="17"/>
        <v>0.25680833505261003</v>
      </c>
      <c r="N76" s="56">
        <f t="shared" ca="1" si="18"/>
        <v>0.14853573400097037</v>
      </c>
      <c r="O76" s="56">
        <f t="shared" ca="1" si="19"/>
        <v>0.24014715148406035</v>
      </c>
      <c r="P76" s="56">
        <f t="shared" ca="1" si="20"/>
        <v>0</v>
      </c>
      <c r="Q76" s="1">
        <f t="shared" ca="1" si="21"/>
        <v>4.7535672664618441E-3</v>
      </c>
    </row>
    <row r="77" spans="1:17" outlineLevel="1" x14ac:dyDescent="0.3">
      <c r="A77" s="58"/>
      <c r="B77" s="34" t="s">
        <v>25</v>
      </c>
      <c r="C77" s="115">
        <f ca="1"/>
        <v>2371.8899999999994</v>
      </c>
      <c r="D77" s="115">
        <f ca="1"/>
        <v>1475.8599999999997</v>
      </c>
      <c r="E77" s="115">
        <f ca="1"/>
        <v>1067.6999999999998</v>
      </c>
      <c r="F77" s="115">
        <f ca="1"/>
        <v>1902.1700000000014</v>
      </c>
      <c r="G77" s="115"/>
      <c r="H77" s="115">
        <f ca="1"/>
        <v>33.75</v>
      </c>
      <c r="I77" s="37">
        <f t="shared" ca="1" si="13"/>
        <v>6851.3700000000008</v>
      </c>
      <c r="J77" s="51"/>
      <c r="K77" s="34" t="str">
        <f t="shared" si="15"/>
        <v>sept</v>
      </c>
      <c r="L77" s="56">
        <f t="shared" ca="1" si="16"/>
        <v>0.34619207545352232</v>
      </c>
      <c r="M77" s="56">
        <f t="shared" ca="1" si="17"/>
        <v>0.21541093241205767</v>
      </c>
      <c r="N77" s="56">
        <f t="shared" ca="1" si="18"/>
        <v>0.15583744564955618</v>
      </c>
      <c r="O77" s="56">
        <f t="shared" ca="1" si="19"/>
        <v>0.27763352439001271</v>
      </c>
      <c r="P77" s="56">
        <f t="shared" ca="1" si="20"/>
        <v>0</v>
      </c>
      <c r="Q77" s="1">
        <f t="shared" ca="1" si="21"/>
        <v>4.9260220948511022E-3</v>
      </c>
    </row>
    <row r="78" spans="1:17" outlineLevel="1" x14ac:dyDescent="0.3">
      <c r="A78" s="58"/>
      <c r="B78" s="34" t="s">
        <v>26</v>
      </c>
      <c r="C78" s="115">
        <f ca="1"/>
        <v>2650.6499999999978</v>
      </c>
      <c r="D78" s="115">
        <f ca="1"/>
        <v>1174.8000000000002</v>
      </c>
      <c r="E78" s="115">
        <f ca="1"/>
        <v>1072.1400000000001</v>
      </c>
      <c r="F78" s="115">
        <f ca="1"/>
        <v>2030.4799999999968</v>
      </c>
      <c r="G78" s="115"/>
      <c r="H78" s="115">
        <f ca="1"/>
        <v>32.770000000000003</v>
      </c>
      <c r="I78" s="37">
        <f t="shared" ca="1" si="13"/>
        <v>6960.8399999999956</v>
      </c>
      <c r="J78" s="51"/>
      <c r="K78" s="34" t="str">
        <f t="shared" si="15"/>
        <v>oct</v>
      </c>
      <c r="L78" s="56">
        <f t="shared" ca="1" si="16"/>
        <v>0.38079455927732853</v>
      </c>
      <c r="M78" s="56">
        <f t="shared" ca="1" si="17"/>
        <v>0.16877273432516779</v>
      </c>
      <c r="N78" s="56">
        <f t="shared" ca="1" si="18"/>
        <v>0.1540245142827591</v>
      </c>
      <c r="O78" s="56">
        <f t="shared" ca="1" si="19"/>
        <v>0.29170042695996434</v>
      </c>
      <c r="P78" s="56">
        <f t="shared" ca="1" si="20"/>
        <v>0</v>
      </c>
      <c r="Q78" s="1">
        <f t="shared" ca="1" si="21"/>
        <v>4.707765154780174E-3</v>
      </c>
    </row>
    <row r="79" spans="1:17" outlineLevel="1" x14ac:dyDescent="0.3">
      <c r="B79" s="34" t="s">
        <v>27</v>
      </c>
      <c r="C79" s="115">
        <f ca="1"/>
        <v>2683.0799999999986</v>
      </c>
      <c r="D79" s="115">
        <f ca="1"/>
        <v>965.59000000000015</v>
      </c>
      <c r="E79" s="115">
        <f ca="1"/>
        <v>1123.7500000000002</v>
      </c>
      <c r="F79" s="115">
        <f ca="1"/>
        <v>2066.4299999999994</v>
      </c>
      <c r="G79" s="115"/>
      <c r="H79" s="115">
        <f ca="1"/>
        <v>36.710000000000008</v>
      </c>
      <c r="I79" s="37">
        <f t="shared" ca="1" si="13"/>
        <v>6875.5599999999986</v>
      </c>
      <c r="J79" s="51"/>
      <c r="K79" s="34" t="str">
        <f t="shared" si="15"/>
        <v>nov</v>
      </c>
      <c r="L79" s="56">
        <f t="shared" ca="1" si="16"/>
        <v>0.39023439545287936</v>
      </c>
      <c r="M79" s="56">
        <f t="shared" ca="1" si="17"/>
        <v>0.14043801523075944</v>
      </c>
      <c r="N79" s="56">
        <f t="shared" ca="1" si="18"/>
        <v>0.16344123242324995</v>
      </c>
      <c r="O79" s="56">
        <f t="shared" ca="1" si="19"/>
        <v>0.30054715543170302</v>
      </c>
      <c r="P79" s="56">
        <f t="shared" ca="1" si="20"/>
        <v>0</v>
      </c>
      <c r="Q79" s="1">
        <f t="shared" ca="1" si="21"/>
        <v>5.3392014614082363E-3</v>
      </c>
    </row>
    <row r="80" spans="1:17" outlineLevel="1" x14ac:dyDescent="0.3">
      <c r="B80" s="34" t="s">
        <v>28</v>
      </c>
      <c r="C80" s="115">
        <f ca="1"/>
        <v>2711.8099999999986</v>
      </c>
      <c r="D80" s="115">
        <f ca="1"/>
        <v>1157.7400000000002</v>
      </c>
      <c r="E80" s="115">
        <f ca="1"/>
        <v>1154.94</v>
      </c>
      <c r="F80" s="115">
        <f ca="1"/>
        <v>2246.190000000001</v>
      </c>
      <c r="G80" s="115"/>
      <c r="H80" s="115">
        <f ca="1"/>
        <v>44.22</v>
      </c>
      <c r="I80" s="37">
        <f t="shared" ca="1" si="13"/>
        <v>7314.9000000000005</v>
      </c>
      <c r="J80" s="51"/>
      <c r="K80" s="34" t="str">
        <f t="shared" si="15"/>
        <v>dic</v>
      </c>
      <c r="L80" s="56">
        <f t="shared" ca="1" si="16"/>
        <v>0.37072413840243862</v>
      </c>
      <c r="M80" s="56">
        <f t="shared" ca="1" si="17"/>
        <v>0.15827147329423508</v>
      </c>
      <c r="N80" s="56">
        <f t="shared" ca="1" si="18"/>
        <v>0.15788869294180372</v>
      </c>
      <c r="O80" s="56">
        <f t="shared" ca="1" si="19"/>
        <v>0.30707049993848184</v>
      </c>
      <c r="P80" s="56">
        <f t="shared" ca="1" si="20"/>
        <v>0</v>
      </c>
      <c r="Q80" s="1">
        <f t="shared" ca="1" si="21"/>
        <v>6.0451954230406422E-3</v>
      </c>
    </row>
    <row r="81" spans="1:50" outlineLevel="1" x14ac:dyDescent="0.3">
      <c r="A81">
        <v>2025</v>
      </c>
      <c r="B81" s="34" t="s">
        <v>17</v>
      </c>
      <c r="C81" s="120">
        <f ca="1"/>
        <v>2421.8599999999997</v>
      </c>
      <c r="D81" s="120">
        <f ca="1"/>
        <v>1535.6099999999997</v>
      </c>
      <c r="E81" s="120">
        <f ca="1"/>
        <v>1131.7800000000002</v>
      </c>
      <c r="F81" s="120">
        <f ca="1"/>
        <v>2260.2999999999988</v>
      </c>
      <c r="G81" s="120"/>
      <c r="H81" s="120">
        <f ca="1"/>
        <v>29.49</v>
      </c>
      <c r="I81" s="37">
        <f t="shared" ca="1" si="13"/>
        <v>7379.0399999999991</v>
      </c>
      <c r="J81" s="51">
        <v>2025</v>
      </c>
      <c r="K81" s="34" t="str">
        <f t="shared" si="15"/>
        <v>ene</v>
      </c>
      <c r="L81" s="122">
        <f t="shared" ca="1" si="16"/>
        <v>0.32820800537739325</v>
      </c>
      <c r="M81" s="122">
        <f t="shared" ca="1" si="17"/>
        <v>0.20810430625121965</v>
      </c>
      <c r="N81" s="122">
        <f t="shared" ca="1" si="18"/>
        <v>0.15337767514473433</v>
      </c>
      <c r="O81" s="122">
        <f t="shared" ca="1" si="19"/>
        <v>0.30631355840326102</v>
      </c>
      <c r="P81" s="122">
        <f t="shared" ca="1" si="20"/>
        <v>0</v>
      </c>
      <c r="Q81" s="123">
        <f t="shared" ca="1" si="21"/>
        <v>3.9964548233916613E-3</v>
      </c>
    </row>
    <row r="82" spans="1:50" outlineLevel="1" x14ac:dyDescent="0.3">
      <c r="B82" s="34"/>
      <c r="C82" s="22"/>
      <c r="D82" s="22"/>
      <c r="E82" s="22"/>
      <c r="F82" s="22"/>
      <c r="G82" s="22"/>
      <c r="H82" s="37"/>
      <c r="J82" s="34"/>
      <c r="K82" s="56"/>
      <c r="L82" s="56"/>
      <c r="M82" s="56"/>
      <c r="N82" s="56"/>
      <c r="O82" s="1"/>
    </row>
    <row r="83" spans="1:50" outlineLevel="1" x14ac:dyDescent="0.3">
      <c r="B83" s="34"/>
      <c r="D83" s="22"/>
      <c r="K83" t="s">
        <v>218</v>
      </c>
      <c r="L83" s="127">
        <f ca="1">AVERAGE(L72:L80)</f>
        <v>0.36564330704847703</v>
      </c>
      <c r="M83" s="127">
        <f t="shared" ref="M83:Q83" ca="1" si="22">AVERAGE(M72:M80)</f>
        <v>0.23002392755214668</v>
      </c>
      <c r="N83" s="127">
        <f t="shared" ca="1" si="22"/>
        <v>0.14534663545511997</v>
      </c>
      <c r="O83" s="127">
        <f t="shared" ca="1" si="22"/>
        <v>0.25362551910014514</v>
      </c>
      <c r="P83" s="127">
        <f t="shared" ca="1" si="22"/>
        <v>0</v>
      </c>
      <c r="Q83" s="127">
        <f t="shared" ca="1" si="22"/>
        <v>5.3606108441112028E-3</v>
      </c>
    </row>
    <row r="84" spans="1:50" outlineLevel="1" x14ac:dyDescent="0.3"/>
    <row r="85" spans="1:50" outlineLevel="1" x14ac:dyDescent="0.3"/>
    <row r="86" spans="1:50" outlineLevel="1" x14ac:dyDescent="0.3"/>
    <row r="88" spans="1:50" ht="28.8" x14ac:dyDescent="0.55000000000000004">
      <c r="B88" s="93" t="s">
        <v>133</v>
      </c>
    </row>
    <row r="89" spans="1:50" outlineLevel="1" x14ac:dyDescent="0.3"/>
    <row r="90" spans="1:50" outlineLevel="1" x14ac:dyDescent="0.3">
      <c r="B90" s="34"/>
      <c r="C90" s="22"/>
      <c r="D90" s="22"/>
      <c r="E90" s="22"/>
      <c r="F90" s="22"/>
      <c r="H90" s="37"/>
      <c r="J90" s="34"/>
      <c r="K90" s="56"/>
      <c r="L90" s="56"/>
      <c r="M90" s="56"/>
      <c r="N90" s="56"/>
      <c r="O90" s="1"/>
    </row>
    <row r="91" spans="1:50" outlineLevel="1" x14ac:dyDescent="0.3">
      <c r="B91" s="169" t="s">
        <v>107</v>
      </c>
      <c r="C91" t="s">
        <v>108</v>
      </c>
      <c r="G91" t="s">
        <v>109</v>
      </c>
      <c r="J91" s="92"/>
      <c r="K91" t="s">
        <v>110</v>
      </c>
      <c r="N91" s="92"/>
      <c r="O91" t="s">
        <v>111</v>
      </c>
      <c r="R91" s="92"/>
      <c r="S91" t="s">
        <v>112</v>
      </c>
      <c r="V91" s="92"/>
    </row>
    <row r="92" spans="1:50" outlineLevel="1" x14ac:dyDescent="0.3">
      <c r="B92" s="169"/>
      <c r="C92" t="s">
        <v>113</v>
      </c>
      <c r="D92" t="s">
        <v>114</v>
      </c>
      <c r="E92" t="s">
        <v>115</v>
      </c>
      <c r="F92" t="s">
        <v>116</v>
      </c>
      <c r="G92" t="s">
        <v>113</v>
      </c>
      <c r="H92" t="s">
        <v>114</v>
      </c>
      <c r="I92" t="s">
        <v>115</v>
      </c>
      <c r="J92" t="s">
        <v>116</v>
      </c>
      <c r="K92" t="s">
        <v>113</v>
      </c>
      <c r="L92" t="s">
        <v>114</v>
      </c>
      <c r="M92" t="s">
        <v>115</v>
      </c>
      <c r="N92" t="s">
        <v>116</v>
      </c>
      <c r="O92" t="s">
        <v>113</v>
      </c>
      <c r="P92" t="s">
        <v>114</v>
      </c>
      <c r="Q92" t="s">
        <v>115</v>
      </c>
      <c r="R92" t="s">
        <v>116</v>
      </c>
      <c r="S92" t="s">
        <v>113</v>
      </c>
      <c r="T92" t="s">
        <v>114</v>
      </c>
      <c r="U92" t="s">
        <v>115</v>
      </c>
      <c r="V92" t="s">
        <v>116</v>
      </c>
    </row>
    <row r="93" spans="1:50" outlineLevel="1" x14ac:dyDescent="0.3">
      <c r="B93" t="s">
        <v>117</v>
      </c>
      <c r="C93" s="118">
        <v>528.46999999999957</v>
      </c>
      <c r="D93" s="118">
        <v>490.34</v>
      </c>
      <c r="E93" s="118">
        <v>528.85999999999979</v>
      </c>
      <c r="F93" s="118">
        <v>595.58000000000027</v>
      </c>
      <c r="G93" s="118">
        <v>568.92000000000019</v>
      </c>
      <c r="H93" s="118">
        <v>622.32000000000028</v>
      </c>
      <c r="I93" s="118">
        <v>578.49000000000035</v>
      </c>
      <c r="J93" s="118">
        <v>549.89999999999952</v>
      </c>
      <c r="K93" s="118">
        <v>414.77999999999957</v>
      </c>
      <c r="L93" s="118">
        <v>492.7</v>
      </c>
      <c r="M93" s="118">
        <v>451.06999999999994</v>
      </c>
      <c r="N93" s="118">
        <v>579.30000000000007</v>
      </c>
      <c r="O93" s="118">
        <v>587.48999999999967</v>
      </c>
      <c r="P93" s="118">
        <v>734.30000000000018</v>
      </c>
      <c r="Q93" s="118">
        <v>797.03</v>
      </c>
      <c r="R93" s="118">
        <v>874.36999999999955</v>
      </c>
      <c r="S93" s="118">
        <v>786.82999999999981</v>
      </c>
      <c r="T93" s="118">
        <v>893.33999999999924</v>
      </c>
      <c r="U93" s="118">
        <v>779.9200000000003</v>
      </c>
      <c r="V93" s="118">
        <v>868.92</v>
      </c>
      <c r="W93" s="118">
        <v>725.20999999999981</v>
      </c>
      <c r="X93" s="118">
        <v>832.44999999999993</v>
      </c>
      <c r="Y93" s="118">
        <v>807.61999999999989</v>
      </c>
      <c r="Z93" s="118">
        <v>813.32999999999993</v>
      </c>
      <c r="AA93" s="118">
        <v>670.35999999999922</v>
      </c>
      <c r="AB93" s="118">
        <v>705.83000000000072</v>
      </c>
      <c r="AC93" s="118">
        <v>753.61</v>
      </c>
      <c r="AD93" s="118">
        <v>739.78999999999985</v>
      </c>
      <c r="AE93" s="118">
        <v>621.69999999999993</v>
      </c>
      <c r="AF93" s="118">
        <v>737.87999999999965</v>
      </c>
      <c r="AG93" s="118">
        <v>653.12999999999897</v>
      </c>
      <c r="AH93" s="118">
        <v>750.64</v>
      </c>
      <c r="AI93" s="118">
        <v>630.45000000000039</v>
      </c>
      <c r="AJ93" s="118">
        <v>727.15</v>
      </c>
      <c r="AK93" s="118">
        <v>759.64999999999975</v>
      </c>
      <c r="AL93" s="118">
        <v>771.52</v>
      </c>
      <c r="AM93" s="118">
        <v>662.42999999999961</v>
      </c>
      <c r="AN93" s="118">
        <v>784.05999999999949</v>
      </c>
      <c r="AO93" s="118">
        <v>744.92999999999927</v>
      </c>
      <c r="AP93" s="118">
        <v>819.91999999999939</v>
      </c>
      <c r="AQ93" s="118">
        <v>683.65999999999906</v>
      </c>
      <c r="AR93" s="118">
        <v>763.04999999999973</v>
      </c>
      <c r="AS93" s="118">
        <v>790.35999999999979</v>
      </c>
      <c r="AT93" s="118">
        <v>751.42999999999893</v>
      </c>
      <c r="AU93" s="113">
        <v>602.24999999999989</v>
      </c>
      <c r="AV93" s="113">
        <v>664.38000000000011</v>
      </c>
      <c r="AW93" s="113">
        <v>664.3399999999998</v>
      </c>
      <c r="AX93" s="113">
        <v>746.34999999999991</v>
      </c>
    </row>
    <row r="94" spans="1:50" outlineLevel="1" x14ac:dyDescent="0.3">
      <c r="B94" t="s">
        <v>118</v>
      </c>
      <c r="C94" s="118">
        <v>448.49000000000018</v>
      </c>
      <c r="D94" s="118">
        <v>465.71999999999986</v>
      </c>
      <c r="E94" s="118">
        <v>444.6699999999999</v>
      </c>
      <c r="F94" s="118">
        <v>378.13999999999993</v>
      </c>
      <c r="G94" s="118">
        <v>551.97000000000014</v>
      </c>
      <c r="H94" s="118">
        <v>709.30999999999949</v>
      </c>
      <c r="I94" s="118">
        <v>622.74000000000012</v>
      </c>
      <c r="J94" s="118">
        <v>408.19999999999987</v>
      </c>
      <c r="K94" s="118">
        <v>409.85999999999984</v>
      </c>
      <c r="L94" s="118">
        <v>516.6</v>
      </c>
      <c r="M94" s="118">
        <v>482.13999999999987</v>
      </c>
      <c r="N94" s="118">
        <v>519.1</v>
      </c>
      <c r="O94" s="118">
        <v>412.33000000000015</v>
      </c>
      <c r="P94" s="118">
        <v>464.3300000000001</v>
      </c>
      <c r="Q94" s="118">
        <v>422.59999999999985</v>
      </c>
      <c r="R94" s="118">
        <v>393.97000000000008</v>
      </c>
      <c r="S94" s="118">
        <v>354.72999999999985</v>
      </c>
      <c r="T94" s="118">
        <v>388.96000000000004</v>
      </c>
      <c r="U94" s="118">
        <v>345.28999999999985</v>
      </c>
      <c r="V94" s="118">
        <v>403.0499999999999</v>
      </c>
      <c r="W94" s="118">
        <v>351.1</v>
      </c>
      <c r="X94" s="118">
        <v>396.16000000000014</v>
      </c>
      <c r="Y94" s="118">
        <v>373.91999999999996</v>
      </c>
      <c r="Z94" s="118">
        <v>391.89</v>
      </c>
      <c r="AA94" s="118">
        <v>340.68999999999994</v>
      </c>
      <c r="AB94" s="118">
        <v>417.91</v>
      </c>
      <c r="AC94" s="118">
        <v>395.86</v>
      </c>
      <c r="AD94" s="118">
        <v>362.07999999999993</v>
      </c>
      <c r="AE94" s="118">
        <v>280.03999999999991</v>
      </c>
      <c r="AF94" s="118">
        <v>308.92999999999984</v>
      </c>
      <c r="AG94" s="118">
        <v>250.21999999999997</v>
      </c>
      <c r="AH94" s="118">
        <v>311.15000000000009</v>
      </c>
      <c r="AI94" s="118">
        <v>241.36999999999995</v>
      </c>
      <c r="AJ94" s="118">
        <v>272.32000000000005</v>
      </c>
      <c r="AK94" s="118">
        <v>246.27999999999997</v>
      </c>
      <c r="AL94" s="118">
        <v>235.24000000000007</v>
      </c>
      <c r="AM94" s="118">
        <v>185.43</v>
      </c>
      <c r="AN94" s="118">
        <v>219.16000000000003</v>
      </c>
      <c r="AO94" s="118">
        <v>183.64000000000004</v>
      </c>
      <c r="AP94" s="118">
        <v>210.6</v>
      </c>
      <c r="AQ94" s="118">
        <v>211.98999999999995</v>
      </c>
      <c r="AR94" s="118">
        <v>248.20000000000002</v>
      </c>
      <c r="AS94" s="118">
        <v>247.25</v>
      </c>
      <c r="AT94" s="118">
        <v>267.47000000000003</v>
      </c>
      <c r="AU94" s="113">
        <v>281.59999999999991</v>
      </c>
      <c r="AV94" s="113">
        <v>362.65</v>
      </c>
      <c r="AW94" s="113">
        <v>348.64</v>
      </c>
      <c r="AX94" s="113">
        <v>341.31999999999994</v>
      </c>
    </row>
    <row r="95" spans="1:50" outlineLevel="1" x14ac:dyDescent="0.3">
      <c r="B95" t="s">
        <v>119</v>
      </c>
      <c r="C95" s="118">
        <v>205.60000000000002</v>
      </c>
      <c r="D95" s="118">
        <v>203.45000000000005</v>
      </c>
      <c r="E95" s="118">
        <v>205.09000000000003</v>
      </c>
      <c r="F95" s="118">
        <v>229.45000000000002</v>
      </c>
      <c r="G95" s="118">
        <v>197.90999999999997</v>
      </c>
      <c r="H95" s="118">
        <v>227.56</v>
      </c>
      <c r="I95" s="118">
        <v>228.16</v>
      </c>
      <c r="J95" s="118">
        <v>218.81000000000003</v>
      </c>
      <c r="K95" s="118">
        <v>185.80999999999989</v>
      </c>
      <c r="L95" s="118">
        <v>219.25000000000006</v>
      </c>
      <c r="M95" s="118">
        <v>190.54</v>
      </c>
      <c r="N95" s="118">
        <v>218.05999999999995</v>
      </c>
      <c r="O95" s="118">
        <v>196.09000000000006</v>
      </c>
      <c r="P95" s="118">
        <v>225.91000000000011</v>
      </c>
      <c r="Q95" s="118">
        <v>224.16000000000005</v>
      </c>
      <c r="R95" s="118">
        <v>224.51000000000002</v>
      </c>
      <c r="S95" s="118">
        <v>212.84000000000003</v>
      </c>
      <c r="T95" s="118">
        <v>243.53999999999996</v>
      </c>
      <c r="U95" s="118">
        <v>214.69</v>
      </c>
      <c r="V95" s="118">
        <v>246.65999999999988</v>
      </c>
      <c r="W95" s="118">
        <v>240.22999999999996</v>
      </c>
      <c r="X95" s="118">
        <v>273.65999999999997</v>
      </c>
      <c r="Y95" s="118">
        <v>274.19</v>
      </c>
      <c r="Z95" s="118">
        <v>274.8</v>
      </c>
      <c r="AA95" s="118">
        <v>240.17000000000004</v>
      </c>
      <c r="AB95" s="118">
        <v>273.88000000000005</v>
      </c>
      <c r="AC95" s="118">
        <v>274.11000000000013</v>
      </c>
      <c r="AD95" s="118">
        <v>274.12000000000006</v>
      </c>
      <c r="AE95" s="118">
        <v>247.93999999999997</v>
      </c>
      <c r="AF95" s="118">
        <v>281.46999999999991</v>
      </c>
      <c r="AG95" s="118">
        <v>247.85</v>
      </c>
      <c r="AH95" s="118">
        <v>284.43</v>
      </c>
      <c r="AI95" s="118">
        <v>240.93000000000004</v>
      </c>
      <c r="AJ95" s="118">
        <v>275.07</v>
      </c>
      <c r="AK95" s="118">
        <v>270.95</v>
      </c>
      <c r="AL95" s="118">
        <v>268.94</v>
      </c>
      <c r="AM95" s="118">
        <v>251.16999999999993</v>
      </c>
      <c r="AN95" s="118">
        <v>296.75</v>
      </c>
      <c r="AO95" s="118">
        <v>255.51000000000002</v>
      </c>
      <c r="AP95" s="118">
        <v>293.75</v>
      </c>
      <c r="AQ95" s="118">
        <v>259.23000000000008</v>
      </c>
      <c r="AR95" s="118">
        <v>294.35000000000002</v>
      </c>
      <c r="AS95" s="118">
        <v>294.10999999999996</v>
      </c>
      <c r="AT95" s="118">
        <v>292.74</v>
      </c>
      <c r="AU95" s="113">
        <v>251.38000000000002</v>
      </c>
      <c r="AV95" s="113">
        <v>292.00999999999993</v>
      </c>
      <c r="AW95" s="113">
        <v>290.28000000000003</v>
      </c>
      <c r="AX95" s="113">
        <v>280.62000000000012</v>
      </c>
    </row>
    <row r="96" spans="1:50" outlineLevel="1" x14ac:dyDescent="0.3">
      <c r="B96" t="s">
        <v>120</v>
      </c>
      <c r="C96" s="118">
        <v>423.75000000000006</v>
      </c>
      <c r="D96" s="118">
        <v>418.62000000000006</v>
      </c>
      <c r="E96" s="118">
        <v>422.31000000000017</v>
      </c>
      <c r="F96" s="118">
        <v>440.98999999999978</v>
      </c>
      <c r="G96" s="118">
        <v>452.56999999999994</v>
      </c>
      <c r="H96" s="118">
        <v>514.60000000000082</v>
      </c>
      <c r="I96" s="118">
        <v>507.06999999999988</v>
      </c>
      <c r="J96" s="118">
        <v>446.17999999999967</v>
      </c>
      <c r="K96" s="118">
        <v>360.06999999999971</v>
      </c>
      <c r="L96" s="118">
        <v>436.27000000000123</v>
      </c>
      <c r="M96" s="118">
        <v>413.77999999999986</v>
      </c>
      <c r="N96" s="118">
        <v>476.77000000000112</v>
      </c>
      <c r="O96" s="118">
        <v>323.67999999999995</v>
      </c>
      <c r="P96" s="118">
        <v>374.54999999999956</v>
      </c>
      <c r="Q96" s="118">
        <v>379.67999999999984</v>
      </c>
      <c r="R96" s="118">
        <v>380.74999999999966</v>
      </c>
      <c r="S96" s="118">
        <v>306.89000000000027</v>
      </c>
      <c r="T96" s="118">
        <v>350.8300000000001</v>
      </c>
      <c r="U96" s="118">
        <v>310.05000000000035</v>
      </c>
      <c r="V96" s="118">
        <v>354.63000000000034</v>
      </c>
      <c r="W96" s="118">
        <v>329.67000000000041</v>
      </c>
      <c r="X96" s="118">
        <v>373.57</v>
      </c>
      <c r="Y96" s="118">
        <v>373.18999999999988</v>
      </c>
      <c r="Z96" s="118">
        <v>379.05999999999966</v>
      </c>
      <c r="AA96" s="118">
        <v>386.1699999999999</v>
      </c>
      <c r="AB96" s="118">
        <v>441.35999999999819</v>
      </c>
      <c r="AC96" s="118">
        <v>440.38999999999822</v>
      </c>
      <c r="AD96" s="118">
        <v>439.77999999999804</v>
      </c>
      <c r="AE96" s="118">
        <v>436.24000000000029</v>
      </c>
      <c r="AF96" s="118">
        <v>485.73999999999944</v>
      </c>
      <c r="AG96" s="118">
        <v>403.00000000000091</v>
      </c>
      <c r="AH96" s="118">
        <v>509.08999999999969</v>
      </c>
      <c r="AI96" s="118">
        <v>463.17999999999859</v>
      </c>
      <c r="AJ96" s="118">
        <v>518.87000000000023</v>
      </c>
      <c r="AK96" s="118">
        <v>509.54999999999893</v>
      </c>
      <c r="AL96" s="118">
        <v>486.87999999999971</v>
      </c>
      <c r="AM96" s="118">
        <v>462.67999999999898</v>
      </c>
      <c r="AN96" s="118">
        <v>526.2199999999998</v>
      </c>
      <c r="AO96" s="118">
        <v>438.78999999999945</v>
      </c>
      <c r="AP96" s="118">
        <v>513.84999999999991</v>
      </c>
      <c r="AQ96" s="118">
        <v>493.12999999999988</v>
      </c>
      <c r="AR96" s="118">
        <v>559.1999999999997</v>
      </c>
      <c r="AS96" s="118">
        <v>562.32000000000005</v>
      </c>
      <c r="AT96" s="118">
        <v>578.88000000000034</v>
      </c>
      <c r="AU96" s="113">
        <v>503.84999999999906</v>
      </c>
      <c r="AV96" s="113">
        <v>599.7800000000002</v>
      </c>
      <c r="AW96" s="113">
        <v>579.9999999999992</v>
      </c>
      <c r="AX96" s="113">
        <v>563.11999999999887</v>
      </c>
    </row>
    <row r="97" spans="2:50" outlineLevel="1" x14ac:dyDescent="0.3">
      <c r="B97" t="s">
        <v>121</v>
      </c>
      <c r="C97" s="118">
        <v>9.66</v>
      </c>
      <c r="D97" s="118">
        <v>9.68</v>
      </c>
      <c r="E97" s="118">
        <v>9.64</v>
      </c>
      <c r="F97" s="118">
        <v>9.5</v>
      </c>
      <c r="G97" s="118">
        <v>11.55</v>
      </c>
      <c r="H97" s="118">
        <v>13.399999999999999</v>
      </c>
      <c r="I97" s="118">
        <v>12.36</v>
      </c>
      <c r="J97" s="118">
        <v>10.92</v>
      </c>
      <c r="K97" s="118">
        <v>0</v>
      </c>
      <c r="L97" s="118">
        <v>4.4499999999999993</v>
      </c>
      <c r="M97" s="118">
        <v>10.38</v>
      </c>
      <c r="N97" s="118">
        <v>11.87</v>
      </c>
      <c r="O97" s="118">
        <v>11.59</v>
      </c>
      <c r="P97" s="118">
        <v>13.75</v>
      </c>
      <c r="Q97" s="118">
        <v>12.790000000000001</v>
      </c>
      <c r="R97" s="118">
        <v>12.77</v>
      </c>
      <c r="S97" s="118">
        <v>10.81</v>
      </c>
      <c r="T97" s="118">
        <v>12.21</v>
      </c>
      <c r="U97" s="118">
        <v>11.27</v>
      </c>
      <c r="V97" s="118">
        <v>12.700000000000001</v>
      </c>
      <c r="W97" s="118">
        <v>6.51</v>
      </c>
      <c r="X97" s="118">
        <v>7.4799999999999995</v>
      </c>
      <c r="Y97" s="118">
        <v>7.47</v>
      </c>
      <c r="Z97" s="118">
        <v>7.4799999999999995</v>
      </c>
      <c r="AA97" s="118">
        <v>7.7200000000000006</v>
      </c>
      <c r="AB97" s="118">
        <v>8.73</v>
      </c>
      <c r="AC97" s="118">
        <v>8.77</v>
      </c>
      <c r="AD97" s="118">
        <v>8.7099999999999991</v>
      </c>
      <c r="AE97" s="118">
        <v>7.8699999999999992</v>
      </c>
      <c r="AF97" s="118">
        <v>8.7899999999999991</v>
      </c>
      <c r="AG97" s="118">
        <v>7.3100000000000005</v>
      </c>
      <c r="AH97" s="118">
        <v>8.89</v>
      </c>
      <c r="AI97" s="118">
        <v>7.43</v>
      </c>
      <c r="AJ97" s="118">
        <v>8.379999999999999</v>
      </c>
      <c r="AK97" s="118">
        <v>8.25</v>
      </c>
      <c r="AL97" s="118">
        <v>8.2899999999999991</v>
      </c>
      <c r="AM97" s="118">
        <v>8.5299999999999994</v>
      </c>
      <c r="AN97" s="118">
        <v>9.7100000000000009</v>
      </c>
      <c r="AO97" s="118">
        <v>8.2200000000000006</v>
      </c>
      <c r="AP97" s="118">
        <v>9.41</v>
      </c>
      <c r="AQ97" s="118">
        <v>10.06</v>
      </c>
      <c r="AR97" s="118">
        <v>11.350000000000001</v>
      </c>
      <c r="AS97" s="118">
        <v>11.44</v>
      </c>
      <c r="AT97" s="118">
        <v>11.309999999999999</v>
      </c>
      <c r="AU97" s="113">
        <v>6.58</v>
      </c>
      <c r="AV97" s="113">
        <v>7.65</v>
      </c>
      <c r="AW97" s="113">
        <v>7.629999999999999</v>
      </c>
      <c r="AX97" s="113">
        <v>7.57</v>
      </c>
    </row>
    <row r="98" spans="2:50" outlineLevel="1" x14ac:dyDescent="0.3">
      <c r="C98" s="113"/>
      <c r="D98" s="113"/>
      <c r="E98" s="113"/>
      <c r="F98" s="113"/>
      <c r="G98" s="113"/>
      <c r="H98" s="113"/>
      <c r="I98" s="113"/>
      <c r="J98" s="114"/>
      <c r="K98" s="113"/>
      <c r="L98" s="113"/>
      <c r="M98" s="113"/>
      <c r="N98" s="113"/>
      <c r="O98" s="113"/>
      <c r="P98" s="113"/>
      <c r="Q98" s="113"/>
      <c r="R98" s="113"/>
      <c r="S98" s="113"/>
      <c r="T98" s="113"/>
      <c r="U98" s="113"/>
      <c r="V98" s="113"/>
      <c r="W98" s="113"/>
      <c r="X98" s="113"/>
      <c r="Y98" s="113"/>
      <c r="Z98" s="113"/>
      <c r="AA98" s="113"/>
      <c r="AB98" s="113"/>
      <c r="AC98" s="113"/>
      <c r="AD98" s="113"/>
      <c r="AE98" s="113"/>
      <c r="AF98" s="113"/>
      <c r="AG98" s="113"/>
      <c r="AH98" s="113"/>
      <c r="AI98" s="113"/>
      <c r="AJ98" s="113"/>
      <c r="AK98" s="113"/>
      <c r="AL98" s="113"/>
      <c r="AM98" s="113"/>
      <c r="AN98" s="113"/>
      <c r="AO98" s="113"/>
      <c r="AP98" s="113"/>
      <c r="AQ98" s="113"/>
      <c r="AR98" s="113"/>
      <c r="AS98" s="113"/>
      <c r="AT98" s="113"/>
      <c r="AU98" s="113"/>
      <c r="AV98" s="113"/>
      <c r="AW98" s="113"/>
      <c r="AX98" s="113"/>
    </row>
    <row r="99" spans="2:50" outlineLevel="1" x14ac:dyDescent="0.3">
      <c r="B99" s="34"/>
      <c r="C99" s="22"/>
      <c r="D99" s="22"/>
      <c r="E99" s="22"/>
      <c r="F99" s="22"/>
      <c r="H99" s="37"/>
      <c r="J99" s="34"/>
      <c r="K99" s="56"/>
      <c r="L99" s="56"/>
      <c r="M99" s="56"/>
      <c r="N99" s="56"/>
      <c r="O99" s="1"/>
    </row>
    <row r="100" spans="2:50" outlineLevel="1" x14ac:dyDescent="0.3">
      <c r="B100" s="169" t="s">
        <v>122</v>
      </c>
      <c r="J100" s="92"/>
      <c r="O100" s="1"/>
    </row>
    <row r="101" spans="2:50" outlineLevel="1" x14ac:dyDescent="0.3">
      <c r="B101" s="169"/>
      <c r="C101" t="s">
        <v>123</v>
      </c>
      <c r="D101" t="s">
        <v>109</v>
      </c>
      <c r="E101" t="s">
        <v>110</v>
      </c>
      <c r="F101" t="s">
        <v>111</v>
      </c>
      <c r="G101" t="s">
        <v>112</v>
      </c>
      <c r="H101" t="s">
        <v>124</v>
      </c>
      <c r="I101" t="s">
        <v>125</v>
      </c>
      <c r="J101" t="s">
        <v>126</v>
      </c>
      <c r="K101" t="s">
        <v>127</v>
      </c>
      <c r="L101" t="s">
        <v>128</v>
      </c>
      <c r="M101" t="s">
        <v>129</v>
      </c>
      <c r="N101" t="s">
        <v>130</v>
      </c>
      <c r="O101" s="1"/>
    </row>
    <row r="102" spans="2:50" outlineLevel="1" x14ac:dyDescent="0.3">
      <c r="B102" t="s">
        <v>117</v>
      </c>
      <c r="C102" s="35">
        <f ca="1">SUM(OFFSET($C93,,(COLUMNS($C$16:C102)-1)*4,,4))</f>
        <v>2143.2499999999995</v>
      </c>
      <c r="D102" s="35">
        <f ca="1">SUM(OFFSET($C93,,(COLUMNS($C$16:D102)-1)*4,,4))</f>
        <v>2319.6300000000006</v>
      </c>
      <c r="E102" s="35">
        <f ca="1">SUM(OFFSET($C93,,(COLUMNS($C$16:E102)-1)*4,,4))</f>
        <v>1937.8499999999995</v>
      </c>
      <c r="F102" s="35">
        <f ca="1">SUM(OFFSET($C93,,(COLUMNS($C$16:F102)-1)*4,,4))</f>
        <v>2993.1899999999991</v>
      </c>
      <c r="G102" s="35">
        <f ca="1">SUM(OFFSET($C93,,(COLUMNS($C$16:G102)-1)*4,,4))</f>
        <v>3329.0099999999993</v>
      </c>
      <c r="H102" s="35">
        <f ca="1">SUM(OFFSET($C93,,(COLUMNS($C$16:H102)-1)*4,,4))</f>
        <v>3178.6099999999997</v>
      </c>
      <c r="I102" s="35">
        <f ca="1">SUM(OFFSET($C93,,(COLUMNS($C$16:I102)-1)*4,,4))</f>
        <v>2869.59</v>
      </c>
      <c r="J102" s="35">
        <f ca="1">SUM(OFFSET($C93,,(COLUMNS($C$16:J102)-1)*4,,4))</f>
        <v>2763.3499999999985</v>
      </c>
      <c r="K102" s="35">
        <f ca="1">SUM(OFFSET($C93,,(COLUMNS($C$16:K102)-1)*4,,4))</f>
        <v>2888.77</v>
      </c>
      <c r="L102" s="35">
        <f ca="1">SUM(OFFSET($C93,,(COLUMNS($C$16:L102)-1)*4,,4))</f>
        <v>3011.3399999999974</v>
      </c>
      <c r="M102" s="35">
        <f ca="1">SUM(OFFSET($C93,,(COLUMNS($C$16:M102)-1)*4,,4))</f>
        <v>2988.4999999999973</v>
      </c>
      <c r="N102">
        <f ca="1">SUM(OFFSET($C93,,(COLUMNS($C$16:N102)-1)*4,,4))</f>
        <v>2677.3199999999997</v>
      </c>
      <c r="O102" s="1"/>
    </row>
    <row r="103" spans="2:50" outlineLevel="1" x14ac:dyDescent="0.3">
      <c r="B103" t="s">
        <v>118</v>
      </c>
      <c r="C103" s="35">
        <f ca="1">SUM(OFFSET($C94,,(COLUMNS($C$16:C103)-1)*4,,4))</f>
        <v>1737.0199999999998</v>
      </c>
      <c r="D103" s="35">
        <f ca="1">SUM(OFFSET($C94,,(COLUMNS($C$16:D103)-1)*4,,4))</f>
        <v>2292.2199999999998</v>
      </c>
      <c r="E103" s="35">
        <f ca="1">SUM(OFFSET($C94,,(COLUMNS($C$16:E103)-1)*4,,4))</f>
        <v>1927.6999999999998</v>
      </c>
      <c r="F103" s="35">
        <f ca="1">SUM(OFFSET($C94,,(COLUMNS($C$16:F103)-1)*4,,4))</f>
        <v>1693.2300000000002</v>
      </c>
      <c r="G103" s="35">
        <f ca="1">SUM(OFFSET($C94,,(COLUMNS($C$16:G103)-1)*4,,4))</f>
        <v>1492.0299999999995</v>
      </c>
      <c r="H103" s="35">
        <f ca="1">SUM(OFFSET($C94,,(COLUMNS($C$16:H103)-1)*4,,4))</f>
        <v>1513.0700000000002</v>
      </c>
      <c r="I103" s="35">
        <f ca="1">SUM(OFFSET($C94,,(COLUMNS($C$16:I103)-1)*4,,4))</f>
        <v>1516.54</v>
      </c>
      <c r="J103" s="35">
        <f ca="1">SUM(OFFSET($C94,,(COLUMNS($C$16:J103)-1)*4,,4))</f>
        <v>1150.3399999999999</v>
      </c>
      <c r="K103" s="35">
        <f ca="1">SUM(OFFSET($C94,,(COLUMNS($C$16:K103)-1)*4,,4))</f>
        <v>995.21</v>
      </c>
      <c r="L103" s="35">
        <f ca="1">SUM(OFFSET($C94,,(COLUMNS($C$16:L103)-1)*4,,4))</f>
        <v>798.83</v>
      </c>
      <c r="M103" s="35">
        <f ca="1">SUM(OFFSET($C94,,(COLUMNS($C$16:M103)-1)*4,,4))</f>
        <v>974.91</v>
      </c>
      <c r="N103">
        <f ca="1">SUM(OFFSET($C94,,(COLUMNS($C$16:N103)-1)*4,,4))</f>
        <v>1334.2099999999998</v>
      </c>
      <c r="O103" s="1"/>
    </row>
    <row r="104" spans="2:50" outlineLevel="1" x14ac:dyDescent="0.3">
      <c r="B104" t="s">
        <v>119</v>
      </c>
      <c r="C104" s="35">
        <f ca="1">SUM(OFFSET($C95,,(COLUMNS($C$16:C104)-1)*4,,4))</f>
        <v>843.59000000000015</v>
      </c>
      <c r="D104" s="35">
        <f ca="1">SUM(OFFSET($C95,,(COLUMNS($C$16:D104)-1)*4,,4))</f>
        <v>872.44</v>
      </c>
      <c r="E104" s="35">
        <f ca="1">SUM(OFFSET($C95,,(COLUMNS($C$16:E104)-1)*4,,4))</f>
        <v>813.65999999999985</v>
      </c>
      <c r="F104" s="35">
        <f ca="1">SUM(OFFSET($C95,,(COLUMNS($C$16:F104)-1)*4,,4))</f>
        <v>870.67000000000019</v>
      </c>
      <c r="G104" s="35">
        <f ca="1">SUM(OFFSET($C95,,(COLUMNS($C$16:G104)-1)*4,,4))</f>
        <v>917.72999999999979</v>
      </c>
      <c r="H104" s="35">
        <f ca="1">SUM(OFFSET($C95,,(COLUMNS($C$16:H104)-1)*4,,4))</f>
        <v>1062.8799999999999</v>
      </c>
      <c r="I104" s="35">
        <f ca="1">SUM(OFFSET($C95,,(COLUMNS($C$16:I104)-1)*4,,4))</f>
        <v>1062.2800000000002</v>
      </c>
      <c r="J104" s="35">
        <f ca="1">SUM(OFFSET($C95,,(COLUMNS($C$16:J104)-1)*4,,4))</f>
        <v>1061.6899999999998</v>
      </c>
      <c r="K104" s="35">
        <f ca="1">SUM(OFFSET($C95,,(COLUMNS($C$16:K104)-1)*4,,4))</f>
        <v>1055.8900000000001</v>
      </c>
      <c r="L104" s="35">
        <f ca="1">SUM(OFFSET($C95,,(COLUMNS($C$16:L104)-1)*4,,4))</f>
        <v>1097.1799999999998</v>
      </c>
      <c r="M104" s="35">
        <f ca="1">SUM(OFFSET($C95,,(COLUMNS($C$16:M104)-1)*4,,4))</f>
        <v>1140.43</v>
      </c>
      <c r="N104">
        <f ca="1">SUM(OFFSET($C95,,(COLUMNS($C$16:N104)-1)*4,,4))</f>
        <v>1114.2900000000002</v>
      </c>
      <c r="O104" s="1"/>
    </row>
    <row r="105" spans="2:50" outlineLevel="1" x14ac:dyDescent="0.3">
      <c r="B105" t="s">
        <v>120</v>
      </c>
      <c r="C105" s="35">
        <f ca="1">SUM(OFFSET($C96,,(COLUMNS($C$16:C105)-1)*4,,4))</f>
        <v>1705.67</v>
      </c>
      <c r="D105" s="35">
        <f ca="1">SUM(OFFSET($C96,,(COLUMNS($C$16:D105)-1)*4,,4))</f>
        <v>1920.4200000000003</v>
      </c>
      <c r="E105" s="35">
        <f ca="1">SUM(OFFSET($C96,,(COLUMNS($C$16:E105)-1)*4,,4))</f>
        <v>1686.8900000000019</v>
      </c>
      <c r="F105" s="35">
        <f ca="1">SUM(OFFSET($C96,,(COLUMNS($C$16:F105)-1)*4,,4))</f>
        <v>1458.6599999999989</v>
      </c>
      <c r="G105" s="35">
        <f ca="1">SUM(OFFSET($C96,,(COLUMNS($C$16:G105)-1)*4,,4))</f>
        <v>1322.400000000001</v>
      </c>
      <c r="H105" s="35">
        <f ca="1">SUM(OFFSET($C96,,(COLUMNS($C$16:H105)-1)*4,,4))</f>
        <v>1455.49</v>
      </c>
      <c r="I105" s="35">
        <f ca="1">SUM(OFFSET($C96,,(COLUMNS($C$16:I105)-1)*4,,4))</f>
        <v>1707.6999999999944</v>
      </c>
      <c r="J105" s="35">
        <f ca="1">SUM(OFFSET($C96,,(COLUMNS($C$16:J105)-1)*4,,4))</f>
        <v>1834.0700000000004</v>
      </c>
      <c r="K105" s="35">
        <f ca="1">SUM(OFFSET($C96,,(COLUMNS($C$16:K105)-1)*4,,4))</f>
        <v>1978.4799999999973</v>
      </c>
      <c r="L105" s="35">
        <f ca="1">SUM(OFFSET($C96,,(COLUMNS($C$16:L105)-1)*4,,4))</f>
        <v>1941.5399999999981</v>
      </c>
      <c r="M105" s="35">
        <f ca="1">SUM(OFFSET($C96,,(COLUMNS($C$16:M105)-1)*4,,4))</f>
        <v>2193.5299999999997</v>
      </c>
      <c r="N105">
        <f ca="1">SUM(OFFSET($C96,,(COLUMNS($C$16:N105)-1)*4,,4))</f>
        <v>2246.7499999999973</v>
      </c>
      <c r="O105" s="1"/>
    </row>
    <row r="106" spans="2:50" outlineLevel="1" x14ac:dyDescent="0.3">
      <c r="B106" t="s">
        <v>121</v>
      </c>
      <c r="C106" s="35">
        <f ca="1">SUM(OFFSET($C97,,(COLUMNS($C$16:C106)-1)*4,,4))</f>
        <v>38.480000000000004</v>
      </c>
      <c r="D106" s="35">
        <f ca="1">SUM(OFFSET($C97,,(COLUMNS($C$16:D106)-1)*4,,4))</f>
        <v>48.230000000000004</v>
      </c>
      <c r="E106" s="35">
        <f ca="1">SUM(OFFSET($C97,,(COLUMNS($C$16:E106)-1)*4,,4))</f>
        <v>26.7</v>
      </c>
      <c r="F106" s="35">
        <f ca="1">SUM(OFFSET($C97,,(COLUMNS($C$16:F106)-1)*4,,4))</f>
        <v>50.900000000000006</v>
      </c>
      <c r="G106" s="35">
        <f ca="1">SUM(OFFSET($C97,,(COLUMNS($C$16:G106)-1)*4,,4))</f>
        <v>46.990000000000009</v>
      </c>
      <c r="H106" s="35">
        <f ca="1">SUM(OFFSET($C97,,(COLUMNS($C$16:H106)-1)*4,,4))</f>
        <v>28.939999999999998</v>
      </c>
      <c r="I106" s="35">
        <f ca="1">SUM(OFFSET($C97,,(COLUMNS($C$16:I106)-1)*4,,4))</f>
        <v>33.93</v>
      </c>
      <c r="J106" s="35">
        <f ca="1">SUM(OFFSET($C97,,(COLUMNS($C$16:J106)-1)*4,,4))</f>
        <v>32.86</v>
      </c>
      <c r="K106" s="35">
        <f ca="1">SUM(OFFSET($C97,,(COLUMNS($C$16:K106)-1)*4,,4))</f>
        <v>32.349999999999994</v>
      </c>
      <c r="L106" s="35">
        <f ca="1">SUM(OFFSET($C97,,(COLUMNS($C$16:L106)-1)*4,,4))</f>
        <v>35.870000000000005</v>
      </c>
      <c r="M106" s="35">
        <f ca="1">SUM(OFFSET($C97,,(COLUMNS($C$16:M106)-1)*4,,4))</f>
        <v>44.16</v>
      </c>
      <c r="N106">
        <f ca="1">SUM(OFFSET($C97,,(COLUMNS($C$16:N106)-1)*4,,4))</f>
        <v>29.43</v>
      </c>
      <c r="O106" s="1"/>
    </row>
    <row r="107" spans="2:50" outlineLevel="1" x14ac:dyDescent="0.3">
      <c r="C107" s="35"/>
      <c r="D107" s="35"/>
      <c r="E107" s="35"/>
      <c r="F107" s="35"/>
      <c r="G107" s="35"/>
      <c r="H107" s="35"/>
      <c r="I107" s="35"/>
      <c r="J107" s="35"/>
      <c r="K107" s="35"/>
      <c r="L107" s="35"/>
      <c r="M107" s="35"/>
      <c r="O107" s="1"/>
    </row>
    <row r="108" spans="2:50" outlineLevel="1" x14ac:dyDescent="0.3">
      <c r="C108" s="35">
        <f t="shared" ref="C108:N108" ca="1" si="23">+SUM(C102:C107)</f>
        <v>6468.0099999999993</v>
      </c>
      <c r="D108" s="35">
        <f t="shared" ca="1" si="23"/>
        <v>7452.9400000000005</v>
      </c>
      <c r="E108" s="35">
        <f t="shared" ca="1" si="23"/>
        <v>6392.8000000000011</v>
      </c>
      <c r="F108" s="35">
        <f t="shared" ca="1" si="23"/>
        <v>7066.6499999999978</v>
      </c>
      <c r="G108" s="35">
        <f t="shared" ca="1" si="23"/>
        <v>7108.16</v>
      </c>
      <c r="H108" s="35">
        <f t="shared" ca="1" si="23"/>
        <v>7238.99</v>
      </c>
      <c r="I108" s="35">
        <f t="shared" ca="1" si="23"/>
        <v>7190.0399999999945</v>
      </c>
      <c r="J108" s="35">
        <f t="shared" ca="1" si="23"/>
        <v>6842.3099999999986</v>
      </c>
      <c r="K108" s="35">
        <f t="shared" ca="1" si="23"/>
        <v>6950.6999999999971</v>
      </c>
      <c r="L108" s="35">
        <f t="shared" ca="1" si="23"/>
        <v>6884.7599999999948</v>
      </c>
      <c r="M108" s="35">
        <f t="shared" ca="1" si="23"/>
        <v>7341.529999999997</v>
      </c>
      <c r="N108">
        <f t="shared" ca="1" si="23"/>
        <v>7401.9999999999973</v>
      </c>
      <c r="O108" s="1"/>
    </row>
    <row r="109" spans="2:50" outlineLevel="1" x14ac:dyDescent="0.3">
      <c r="B109" s="34"/>
      <c r="C109" s="22"/>
      <c r="D109" s="22"/>
      <c r="E109" s="22"/>
      <c r="F109" s="22"/>
      <c r="H109" s="37"/>
      <c r="J109" s="34"/>
      <c r="K109" s="56"/>
      <c r="L109" s="56"/>
      <c r="M109" s="56"/>
      <c r="N109" s="56"/>
      <c r="O109" s="1"/>
    </row>
    <row r="110" spans="2:50" outlineLevel="1" x14ac:dyDescent="0.3">
      <c r="B110" s="50" t="s">
        <v>131</v>
      </c>
    </row>
    <row r="111" spans="2:50" outlineLevel="1" x14ac:dyDescent="0.3"/>
    <row r="112" spans="2:50" ht="15" outlineLevel="1" thickBot="1" x14ac:dyDescent="0.35">
      <c r="C112" t="s">
        <v>29</v>
      </c>
      <c r="D112" t="s">
        <v>2</v>
      </c>
      <c r="E112" t="s">
        <v>30</v>
      </c>
      <c r="F112" t="s">
        <v>4</v>
      </c>
      <c r="G112" t="s">
        <v>5</v>
      </c>
      <c r="H112" t="s">
        <v>6</v>
      </c>
      <c r="I112" t="s">
        <v>7</v>
      </c>
      <c r="J112" s="51"/>
      <c r="L112" t="s">
        <v>29</v>
      </c>
      <c r="M112" t="s">
        <v>2</v>
      </c>
      <c r="N112" t="s">
        <v>30</v>
      </c>
      <c r="O112" t="s">
        <v>4</v>
      </c>
      <c r="P112" t="s">
        <v>5</v>
      </c>
      <c r="Q112" t="s">
        <v>6</v>
      </c>
    </row>
    <row r="113" spans="1:17" outlineLevel="1" x14ac:dyDescent="0.3">
      <c r="A113">
        <v>2024</v>
      </c>
      <c r="B113" s="34" t="s">
        <v>18</v>
      </c>
      <c r="C113" s="106" cm="1">
        <f t="array" aca="1" ref="C113:C124" ca="1">TRANSPOSE(C102:N102)</f>
        <v>2143.2499999999995</v>
      </c>
      <c r="D113" s="107" cm="1">
        <f t="array" aca="1" ref="D113:D124" ca="1">TRANSPOSE(C103:N103)</f>
        <v>1737.0199999999998</v>
      </c>
      <c r="E113" s="107" cm="1">
        <f t="array" aca="1" ref="E113:E124" ca="1">TRANSPOSE(C104:N104)</f>
        <v>843.59000000000015</v>
      </c>
      <c r="F113" s="107" cm="1">
        <f t="array" aca="1" ref="F113:F124" ca="1">TRANSPOSE(C105:N105)</f>
        <v>1705.67</v>
      </c>
      <c r="G113" s="107"/>
      <c r="H113" s="108" cm="1">
        <f t="array" aca="1" ref="H113:H124" ca="1">TRANSPOSE(C106:N106)</f>
        <v>38.480000000000004</v>
      </c>
      <c r="I113" s="37">
        <f t="shared" ref="I113:I124" ca="1" si="24">+SUM(C113:H113)</f>
        <v>6468.0099999999993</v>
      </c>
      <c r="J113" s="51">
        <v>2024</v>
      </c>
      <c r="K113" s="34" t="str">
        <f>+B113</f>
        <v>feb</v>
      </c>
      <c r="L113" s="56">
        <f t="shared" ref="L113:Q113" ca="1" si="25">+C113/$I113</f>
        <v>0.33136157798148114</v>
      </c>
      <c r="M113" s="56">
        <f t="shared" ca="1" si="25"/>
        <v>0.26855555263519998</v>
      </c>
      <c r="N113" s="56">
        <f t="shared" ca="1" si="25"/>
        <v>0.13042496842150836</v>
      </c>
      <c r="O113" s="56">
        <f t="shared" ca="1" si="25"/>
        <v>0.26370862135339929</v>
      </c>
      <c r="P113" s="56">
        <f t="shared" ca="1" si="25"/>
        <v>0</v>
      </c>
      <c r="Q113" s="1">
        <f t="shared" ca="1" si="25"/>
        <v>5.9492796084112433E-3</v>
      </c>
    </row>
    <row r="114" spans="1:17" outlineLevel="1" x14ac:dyDescent="0.3">
      <c r="A114" s="58"/>
      <c r="B114" s="34" t="s">
        <v>19</v>
      </c>
      <c r="C114" s="109">
        <f ca="1"/>
        <v>2319.6300000000006</v>
      </c>
      <c r="D114" s="110">
        <f ca="1"/>
        <v>2292.2199999999998</v>
      </c>
      <c r="E114" s="110">
        <f ca="1"/>
        <v>872.44</v>
      </c>
      <c r="F114" s="110">
        <f ca="1"/>
        <v>1920.4200000000003</v>
      </c>
      <c r="G114" s="110"/>
      <c r="H114" s="111">
        <f ca="1"/>
        <v>48.230000000000004</v>
      </c>
      <c r="I114" s="37">
        <f t="shared" ca="1" si="24"/>
        <v>7452.9400000000005</v>
      </c>
      <c r="J114" s="51"/>
      <c r="K114" s="34" t="str">
        <f t="shared" ref="K114:K124" si="26">+B114</f>
        <v>mar</v>
      </c>
      <c r="L114" s="56">
        <f t="shared" ref="L114:L124" ca="1" si="27">+C114/$I114</f>
        <v>0.31123690785112995</v>
      </c>
      <c r="M114" s="56">
        <f t="shared" ref="M114:M124" ca="1" si="28">+D114/$I114</f>
        <v>0.30755916457129667</v>
      </c>
      <c r="N114" s="56">
        <f t="shared" ref="N114:N124" ca="1" si="29">+E114/$I114</f>
        <v>0.11705984483975451</v>
      </c>
      <c r="O114" s="56">
        <f t="shared" ref="O114:O124" ca="1" si="30">+F114/$I114</f>
        <v>0.25767281099807593</v>
      </c>
      <c r="P114" s="56">
        <f t="shared" ref="P114:P124" ca="1" si="31">+G114/$I114</f>
        <v>0</v>
      </c>
      <c r="Q114" s="1">
        <f t="shared" ref="Q114:Q120" ca="1" si="32">+H114/$I114</f>
        <v>6.4712717397429741E-3</v>
      </c>
    </row>
    <row r="115" spans="1:17" outlineLevel="1" x14ac:dyDescent="0.3">
      <c r="A115" s="58"/>
      <c r="B115" s="34" t="s">
        <v>20</v>
      </c>
      <c r="C115" s="109">
        <f ca="1"/>
        <v>1937.8499999999995</v>
      </c>
      <c r="D115" s="110">
        <f ca="1"/>
        <v>1927.6999999999998</v>
      </c>
      <c r="E115" s="110">
        <f ca="1"/>
        <v>813.65999999999985</v>
      </c>
      <c r="F115" s="110">
        <f ca="1"/>
        <v>1686.8900000000019</v>
      </c>
      <c r="G115" s="110"/>
      <c r="H115" s="111">
        <f ca="1"/>
        <v>26.7</v>
      </c>
      <c r="I115" s="37">
        <f t="shared" ca="1" si="24"/>
        <v>6392.8000000000011</v>
      </c>
      <c r="J115" s="51"/>
      <c r="K115" s="34" t="str">
        <f t="shared" si="26"/>
        <v>abr</v>
      </c>
      <c r="L115" s="56">
        <f t="shared" ca="1" si="27"/>
        <v>0.30313008384432472</v>
      </c>
      <c r="M115" s="56">
        <f t="shared" ca="1" si="28"/>
        <v>0.30154236015517449</v>
      </c>
      <c r="N115" s="56">
        <f t="shared" ca="1" si="29"/>
        <v>0.12727756225753969</v>
      </c>
      <c r="O115" s="56">
        <f t="shared" ca="1" si="30"/>
        <v>0.26387342009761006</v>
      </c>
      <c r="P115" s="56">
        <f t="shared" ca="1" si="31"/>
        <v>0</v>
      </c>
      <c r="Q115" s="1">
        <f t="shared" ca="1" si="32"/>
        <v>4.1765736453510194E-3</v>
      </c>
    </row>
    <row r="116" spans="1:17" outlineLevel="1" x14ac:dyDescent="0.3">
      <c r="A116" s="58"/>
      <c r="B116" s="34" t="s">
        <v>21</v>
      </c>
      <c r="C116" s="109">
        <f ca="1"/>
        <v>2993.1899999999991</v>
      </c>
      <c r="D116" s="110">
        <f ca="1"/>
        <v>1693.2300000000002</v>
      </c>
      <c r="E116" s="110">
        <f ca="1"/>
        <v>870.67000000000019</v>
      </c>
      <c r="F116" s="110">
        <f ca="1"/>
        <v>1458.6599999999989</v>
      </c>
      <c r="G116" s="110"/>
      <c r="H116" s="111">
        <f ca="1"/>
        <v>50.900000000000006</v>
      </c>
      <c r="I116" s="37">
        <f t="shared" ca="1" si="24"/>
        <v>7066.6499999999978</v>
      </c>
      <c r="J116" s="51"/>
      <c r="K116" s="34" t="str">
        <f t="shared" si="26"/>
        <v>may</v>
      </c>
      <c r="L116" s="56">
        <f t="shared" ca="1" si="27"/>
        <v>0.42356562161703215</v>
      </c>
      <c r="M116" s="56">
        <f t="shared" ca="1" si="28"/>
        <v>0.2396085839825095</v>
      </c>
      <c r="N116" s="56">
        <f t="shared" ca="1" si="29"/>
        <v>0.12320830945356009</v>
      </c>
      <c r="O116" s="56">
        <f t="shared" ca="1" si="30"/>
        <v>0.20641463777037203</v>
      </c>
      <c r="P116" s="56">
        <f t="shared" ca="1" si="31"/>
        <v>0</v>
      </c>
      <c r="Q116" s="1">
        <f t="shared" ca="1" si="32"/>
        <v>7.202847176526363E-3</v>
      </c>
    </row>
    <row r="117" spans="1:17" outlineLevel="1" x14ac:dyDescent="0.3">
      <c r="A117" s="58"/>
      <c r="B117" s="34" t="s">
        <v>22</v>
      </c>
      <c r="C117" s="109">
        <f ca="1"/>
        <v>3329.0099999999993</v>
      </c>
      <c r="D117" s="110">
        <f ca="1"/>
        <v>1492.0299999999995</v>
      </c>
      <c r="E117" s="110">
        <f ca="1"/>
        <v>917.72999999999979</v>
      </c>
      <c r="F117" s="110">
        <f ca="1"/>
        <v>1322.400000000001</v>
      </c>
      <c r="G117" s="110"/>
      <c r="H117" s="111">
        <f ca="1"/>
        <v>46.990000000000009</v>
      </c>
      <c r="I117" s="37">
        <f t="shared" ca="1" si="24"/>
        <v>7108.16</v>
      </c>
      <c r="J117" s="51"/>
      <c r="K117" s="34" t="str">
        <f t="shared" si="26"/>
        <v>jun</v>
      </c>
      <c r="L117" s="56">
        <f t="shared" ca="1" si="27"/>
        <v>0.46833639085220358</v>
      </c>
      <c r="M117" s="56">
        <f t="shared" ca="1" si="28"/>
        <v>0.2099038288389681</v>
      </c>
      <c r="N117" s="56">
        <f t="shared" ca="1" si="29"/>
        <v>0.12910936163507852</v>
      </c>
      <c r="O117" s="56">
        <f t="shared" ca="1" si="30"/>
        <v>0.1860397064781886</v>
      </c>
      <c r="P117" s="56">
        <f t="shared" ca="1" si="31"/>
        <v>0</v>
      </c>
      <c r="Q117" s="1">
        <f t="shared" ca="1" si="32"/>
        <v>6.6107121955611596E-3</v>
      </c>
    </row>
    <row r="118" spans="1:17" outlineLevel="1" x14ac:dyDescent="0.3">
      <c r="B118" s="34" t="s">
        <v>23</v>
      </c>
      <c r="C118" s="109">
        <f ca="1"/>
        <v>3178.6099999999997</v>
      </c>
      <c r="D118" s="110">
        <f ca="1"/>
        <v>1513.0700000000002</v>
      </c>
      <c r="E118" s="110">
        <f ca="1"/>
        <v>1062.8799999999999</v>
      </c>
      <c r="F118" s="110">
        <f ca="1"/>
        <v>1455.49</v>
      </c>
      <c r="G118" s="110"/>
      <c r="H118" s="111">
        <f ca="1"/>
        <v>28.939999999999998</v>
      </c>
      <c r="I118" s="37">
        <f t="shared" ca="1" si="24"/>
        <v>7238.99</v>
      </c>
      <c r="J118" s="51"/>
      <c r="K118" s="34" t="str">
        <f t="shared" si="26"/>
        <v>jul</v>
      </c>
      <c r="L118" s="56">
        <f t="shared" ca="1" si="27"/>
        <v>0.43909578546178402</v>
      </c>
      <c r="M118" s="56">
        <f t="shared" ca="1" si="28"/>
        <v>0.20901672747165009</v>
      </c>
      <c r="N118" s="56">
        <f t="shared" ca="1" si="29"/>
        <v>0.14682711262206466</v>
      </c>
      <c r="O118" s="56">
        <f t="shared" ca="1" si="30"/>
        <v>0.20106257917195633</v>
      </c>
      <c r="P118" s="56">
        <f t="shared" ca="1" si="31"/>
        <v>0</v>
      </c>
      <c r="Q118" s="1">
        <f t="shared" ca="1" si="32"/>
        <v>3.9977952725449269E-3</v>
      </c>
    </row>
    <row r="119" spans="1:17" outlineLevel="1" x14ac:dyDescent="0.3">
      <c r="A119" s="58"/>
      <c r="B119" s="34" t="s">
        <v>24</v>
      </c>
      <c r="C119" s="109">
        <f ca="1"/>
        <v>2869.59</v>
      </c>
      <c r="D119" s="110">
        <f ca="1"/>
        <v>1516.54</v>
      </c>
      <c r="E119" s="110">
        <f ca="1"/>
        <v>1062.2800000000002</v>
      </c>
      <c r="F119" s="110">
        <f ca="1"/>
        <v>1707.6999999999944</v>
      </c>
      <c r="G119" s="110"/>
      <c r="H119" s="112">
        <f ca="1"/>
        <v>33.93</v>
      </c>
      <c r="I119" s="37">
        <f t="shared" ca="1" si="24"/>
        <v>7190.0399999999945</v>
      </c>
      <c r="J119" s="51"/>
      <c r="K119" s="34" t="str">
        <f t="shared" si="26"/>
        <v>ago</v>
      </c>
      <c r="L119" s="56">
        <f t="shared" ca="1" si="27"/>
        <v>0.39910626366473656</v>
      </c>
      <c r="M119" s="56">
        <f t="shared" ca="1" si="28"/>
        <v>0.21092233144739128</v>
      </c>
      <c r="N119" s="56">
        <f t="shared" ca="1" si="29"/>
        <v>0.14774326707500945</v>
      </c>
      <c r="O119" s="56">
        <f t="shared" ca="1" si="30"/>
        <v>0.23750910982414503</v>
      </c>
      <c r="P119" s="56">
        <f t="shared" ca="1" si="31"/>
        <v>0</v>
      </c>
      <c r="Q119" s="1">
        <f t="shared" ca="1" si="32"/>
        <v>4.7190279887177299E-3</v>
      </c>
    </row>
    <row r="120" spans="1:17" outlineLevel="1" x14ac:dyDescent="0.3">
      <c r="A120" s="58"/>
      <c r="B120" s="34" t="s">
        <v>25</v>
      </c>
      <c r="C120" s="109">
        <f ca="1"/>
        <v>2763.3499999999985</v>
      </c>
      <c r="D120" s="110">
        <f ca="1"/>
        <v>1150.3399999999999</v>
      </c>
      <c r="E120" s="110">
        <f ca="1"/>
        <v>1061.6899999999998</v>
      </c>
      <c r="F120" s="110">
        <f ca="1"/>
        <v>1834.0700000000004</v>
      </c>
      <c r="G120" s="110"/>
      <c r="H120" s="111">
        <f ca="1"/>
        <v>32.86</v>
      </c>
      <c r="I120" s="37">
        <f t="shared" ca="1" si="24"/>
        <v>6842.3099999999986</v>
      </c>
      <c r="J120" s="51"/>
      <c r="K120" s="34" t="str">
        <f t="shared" si="26"/>
        <v>sept</v>
      </c>
      <c r="L120" s="56">
        <f t="shared" ca="1" si="27"/>
        <v>0.40386214597117043</v>
      </c>
      <c r="M120" s="56">
        <f t="shared" ca="1" si="28"/>
        <v>0.16812158466950491</v>
      </c>
      <c r="N120" s="56">
        <f t="shared" ca="1" si="29"/>
        <v>0.15516543389586265</v>
      </c>
      <c r="O120" s="56">
        <f t="shared" ca="1" si="30"/>
        <v>0.2680483637835761</v>
      </c>
      <c r="P120" s="56">
        <f t="shared" ca="1" si="31"/>
        <v>0</v>
      </c>
      <c r="Q120" s="1">
        <f t="shared" ca="1" si="32"/>
        <v>4.8024716798858872E-3</v>
      </c>
    </row>
    <row r="121" spans="1:17" outlineLevel="1" x14ac:dyDescent="0.3">
      <c r="A121" s="58"/>
      <c r="B121" s="34" t="s">
        <v>26</v>
      </c>
      <c r="C121" s="109">
        <f ca="1"/>
        <v>2888.77</v>
      </c>
      <c r="D121" s="110">
        <f ca="1"/>
        <v>995.21</v>
      </c>
      <c r="E121" s="110">
        <f ca="1"/>
        <v>1055.8900000000001</v>
      </c>
      <c r="F121" s="110">
        <f ca="1"/>
        <v>1978.4799999999973</v>
      </c>
      <c r="G121" s="110"/>
      <c r="H121" s="111">
        <f ca="1"/>
        <v>32.349999999999994</v>
      </c>
      <c r="I121" s="37">
        <f t="shared" ca="1" si="24"/>
        <v>6950.6999999999971</v>
      </c>
      <c r="J121" s="51"/>
      <c r="K121" s="34" t="str">
        <f t="shared" si="26"/>
        <v>oct</v>
      </c>
      <c r="L121" s="56">
        <f t="shared" ca="1" si="27"/>
        <v>0.41560849986332327</v>
      </c>
      <c r="M121" s="56">
        <f t="shared" ca="1" si="28"/>
        <v>0.14318126231890319</v>
      </c>
      <c r="N121" s="56">
        <f t="shared" ca="1" si="29"/>
        <v>0.15191131828448942</v>
      </c>
      <c r="O121" s="56">
        <f t="shared" ca="1" si="30"/>
        <v>0.28464471204339103</v>
      </c>
      <c r="P121" s="56">
        <f t="shared" ca="1" si="31"/>
        <v>0</v>
      </c>
      <c r="Q121" s="1">
        <f t="shared" ref="Q121:Q123" ca="1" si="33">+H121/$I121</f>
        <v>4.6542074898931057E-3</v>
      </c>
    </row>
    <row r="122" spans="1:17" outlineLevel="1" x14ac:dyDescent="0.3">
      <c r="B122" s="34" t="s">
        <v>27</v>
      </c>
      <c r="C122" s="109">
        <f ca="1"/>
        <v>3011.3399999999974</v>
      </c>
      <c r="D122" s="110">
        <f ca="1"/>
        <v>798.83</v>
      </c>
      <c r="E122" s="110">
        <f ca="1"/>
        <v>1097.1799999999998</v>
      </c>
      <c r="F122" s="110">
        <f ca="1"/>
        <v>1941.5399999999981</v>
      </c>
      <c r="G122" s="110"/>
      <c r="H122" s="111">
        <f ca="1"/>
        <v>35.870000000000005</v>
      </c>
      <c r="I122" s="37">
        <f t="shared" ca="1" si="24"/>
        <v>6884.7599999999948</v>
      </c>
      <c r="J122" s="51"/>
      <c r="K122" s="34" t="str">
        <f t="shared" si="26"/>
        <v>nov</v>
      </c>
      <c r="L122" s="56">
        <f t="shared" ca="1" si="27"/>
        <v>0.43739215310337609</v>
      </c>
      <c r="M122" s="56">
        <f t="shared" ca="1" si="28"/>
        <v>0.11602873593269782</v>
      </c>
      <c r="N122" s="56">
        <f t="shared" ca="1" si="29"/>
        <v>0.15936357984882563</v>
      </c>
      <c r="O122" s="56">
        <f t="shared" ca="1" si="30"/>
        <v>0.28200547295766298</v>
      </c>
      <c r="P122" s="56">
        <f t="shared" ca="1" si="31"/>
        <v>0</v>
      </c>
      <c r="Q122" s="1">
        <f t="shared" ca="1" si="33"/>
        <v>5.2100581574375917E-3</v>
      </c>
    </row>
    <row r="123" spans="1:17" outlineLevel="1" x14ac:dyDescent="0.3">
      <c r="B123" s="34" t="s">
        <v>28</v>
      </c>
      <c r="C123" s="109">
        <f ca="1"/>
        <v>2988.4999999999973</v>
      </c>
      <c r="D123" s="110">
        <f ca="1"/>
        <v>974.91</v>
      </c>
      <c r="E123" s="110">
        <f ca="1"/>
        <v>1140.43</v>
      </c>
      <c r="F123" s="110">
        <f ca="1"/>
        <v>2193.5299999999997</v>
      </c>
      <c r="G123" s="110"/>
      <c r="H123" s="111">
        <f ca="1"/>
        <v>44.16</v>
      </c>
      <c r="I123" s="37">
        <f t="shared" ca="1" si="24"/>
        <v>7341.529999999997</v>
      </c>
      <c r="J123" s="51"/>
      <c r="K123" s="34" t="str">
        <f t="shared" si="26"/>
        <v>dic</v>
      </c>
      <c r="L123" s="56">
        <f t="shared" ca="1" si="27"/>
        <v>0.40706773656172468</v>
      </c>
      <c r="M123" s="56">
        <f t="shared" ca="1" si="28"/>
        <v>0.13279384542459138</v>
      </c>
      <c r="N123" s="56">
        <f t="shared" ca="1" si="29"/>
        <v>0.15533955456151519</v>
      </c>
      <c r="O123" s="56">
        <f t="shared" ca="1" si="30"/>
        <v>0.29878376850601995</v>
      </c>
      <c r="P123" s="56">
        <f t="shared" ca="1" si="31"/>
        <v>0</v>
      </c>
      <c r="Q123" s="1">
        <f t="shared" ca="1" si="33"/>
        <v>6.0150949461488289E-3</v>
      </c>
    </row>
    <row r="124" spans="1:17" ht="15" outlineLevel="1" thickBot="1" x14ac:dyDescent="0.35">
      <c r="A124">
        <v>2025</v>
      </c>
      <c r="B124" s="34" t="s">
        <v>17</v>
      </c>
      <c r="C124" s="124">
        <f ca="1"/>
        <v>2677.3199999999997</v>
      </c>
      <c r="D124" s="125">
        <f ca="1"/>
        <v>1334.2099999999998</v>
      </c>
      <c r="E124" s="125">
        <f ca="1"/>
        <v>1114.2900000000002</v>
      </c>
      <c r="F124" s="125">
        <f ca="1"/>
        <v>2246.7499999999973</v>
      </c>
      <c r="G124" s="125"/>
      <c r="H124" s="126">
        <f ca="1"/>
        <v>29.43</v>
      </c>
      <c r="I124" s="37">
        <f t="shared" ca="1" si="24"/>
        <v>7401.9999999999973</v>
      </c>
      <c r="J124" s="51">
        <v>2025</v>
      </c>
      <c r="K124" s="34" t="str">
        <f t="shared" si="26"/>
        <v>ene</v>
      </c>
      <c r="L124" s="122">
        <f t="shared" ca="1" si="27"/>
        <v>0.36170224263712519</v>
      </c>
      <c r="M124" s="122">
        <f t="shared" ca="1" si="28"/>
        <v>0.18024993245068904</v>
      </c>
      <c r="N124" s="122">
        <f t="shared" ca="1" si="29"/>
        <v>0.15053904350175637</v>
      </c>
      <c r="O124" s="122">
        <f t="shared" ca="1" si="30"/>
        <v>0.30353282896514427</v>
      </c>
      <c r="P124" s="122">
        <f t="shared" ca="1" si="31"/>
        <v>0</v>
      </c>
      <c r="Q124" s="123">
        <f ca="1">+H124/$I124</f>
        <v>3.9759524452850593E-3</v>
      </c>
    </row>
    <row r="125" spans="1:17" outlineLevel="1" x14ac:dyDescent="0.3">
      <c r="B125" s="34"/>
      <c r="C125" s="22"/>
      <c r="D125" s="22"/>
      <c r="E125" s="22"/>
      <c r="F125" s="22"/>
      <c r="G125" s="22"/>
      <c r="H125" s="37"/>
      <c r="J125" s="34"/>
      <c r="K125" s="56"/>
      <c r="L125" s="56"/>
      <c r="M125" s="56"/>
      <c r="N125" s="56"/>
      <c r="O125" s="1"/>
    </row>
    <row r="126" spans="1:17" outlineLevel="1" x14ac:dyDescent="0.3">
      <c r="B126" s="34"/>
      <c r="D126" s="22"/>
      <c r="K126" t="s">
        <v>218</v>
      </c>
      <c r="L126" s="127">
        <f ca="1">AVERAGE(L115:L123)</f>
        <v>0.41079607565996396</v>
      </c>
      <c r="M126" s="127">
        <f t="shared" ref="M126:Q126" ca="1" si="34">AVERAGE(M115:M123)</f>
        <v>0.19234658447126568</v>
      </c>
      <c r="N126" s="127">
        <f t="shared" ca="1" si="34"/>
        <v>0.14399394440377172</v>
      </c>
      <c r="O126" s="127">
        <f t="shared" ca="1" si="34"/>
        <v>0.24759797451476911</v>
      </c>
      <c r="P126" s="127">
        <f t="shared" ca="1" si="34"/>
        <v>0</v>
      </c>
      <c r="Q126" s="127">
        <f t="shared" ca="1" si="34"/>
        <v>5.265420950229624E-3</v>
      </c>
    </row>
    <row r="127" spans="1:17" outlineLevel="1" x14ac:dyDescent="0.3"/>
    <row r="128" spans="1:17" outlineLevel="1" x14ac:dyDescent="0.3"/>
    <row r="129" outlineLevel="1" x14ac:dyDescent="0.3"/>
  </sheetData>
  <mergeCells count="6">
    <mergeCell ref="B100:B101"/>
    <mergeCell ref="B5:B6"/>
    <mergeCell ref="B14:B15"/>
    <mergeCell ref="B48:B49"/>
    <mergeCell ref="B57:B58"/>
    <mergeCell ref="B91:B92"/>
  </mergeCells>
  <phoneticPr fontId="8" type="noConversion"/>
  <pageMargins left="0.7" right="0.7" top="0.75" bottom="0.75" header="0.3" footer="0.3"/>
  <pageSetup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62DE40-D95B-4C69-AB41-8929D362C13C}">
  <sheetPr>
    <tabColor theme="9"/>
  </sheetPr>
  <dimension ref="A1:IG52"/>
  <sheetViews>
    <sheetView showGridLines="0" topLeftCell="A10" zoomScale="80" zoomScaleNormal="100" workbookViewId="0">
      <selection activeCell="G57" sqref="G57"/>
    </sheetView>
  </sheetViews>
  <sheetFormatPr baseColWidth="10" defaultColWidth="11.44140625" defaultRowHeight="14.4" outlineLevelRow="1" x14ac:dyDescent="0.3"/>
  <cols>
    <col min="1" max="1" width="14.33203125" bestFit="1" customWidth="1"/>
    <col min="2" max="2" width="12.6640625" bestFit="1" customWidth="1"/>
    <col min="3" max="3" width="7.6640625" customWidth="1"/>
    <col min="4" max="4" width="7.33203125" customWidth="1"/>
    <col min="5" max="6" width="6.5546875" customWidth="1"/>
    <col min="7" max="7" width="7.44140625" bestFit="1" customWidth="1"/>
    <col min="8" max="11" width="6.5546875" customWidth="1"/>
    <col min="12" max="12" width="7.5546875" bestFit="1" customWidth="1"/>
    <col min="13" max="16" width="6.5546875" customWidth="1"/>
    <col min="17" max="17" width="7.5546875" bestFit="1" customWidth="1"/>
    <col min="18" max="18" width="6.5546875" customWidth="1"/>
    <col min="19" max="19" width="12.5546875" bestFit="1" customWidth="1"/>
    <col min="20" max="24" width="8.33203125" bestFit="1" customWidth="1"/>
    <col min="25" max="25" width="7.44140625" bestFit="1" customWidth="1"/>
    <col min="26" max="29" width="8.33203125" bestFit="1" customWidth="1"/>
    <col min="30" max="30" width="7.6640625" bestFit="1" customWidth="1"/>
    <col min="31" max="31" width="8.33203125" customWidth="1"/>
    <col min="32" max="39" width="8.33203125" bestFit="1" customWidth="1"/>
    <col min="40" max="41" width="6.5546875" customWidth="1"/>
    <col min="42" max="42" width="7.5546875" bestFit="1" customWidth="1"/>
    <col min="43" max="46" width="6.5546875" customWidth="1"/>
    <col min="47" max="47" width="7.33203125" bestFit="1" customWidth="1"/>
    <col min="48" max="51" width="6.5546875" customWidth="1"/>
    <col min="52" max="52" width="7.44140625" bestFit="1" customWidth="1"/>
    <col min="53" max="56" width="6.5546875" customWidth="1"/>
    <col min="57" max="57" width="8" bestFit="1" customWidth="1"/>
    <col min="58" max="58" width="7.44140625" customWidth="1"/>
    <col min="59" max="59" width="6.33203125" customWidth="1"/>
    <col min="60" max="60" width="6.5546875" customWidth="1"/>
    <col min="61" max="61" width="10.5546875" customWidth="1"/>
    <col min="62" max="62" width="6.6640625" customWidth="1"/>
  </cols>
  <sheetData>
    <row r="1" spans="1:241" x14ac:dyDescent="0.3">
      <c r="B1" s="34">
        <v>45323</v>
      </c>
      <c r="V1" s="34">
        <v>45352</v>
      </c>
      <c r="AP1" s="34">
        <v>45383</v>
      </c>
      <c r="BJ1" s="34">
        <v>45413</v>
      </c>
      <c r="CD1" s="34">
        <v>45444</v>
      </c>
      <c r="CX1" s="34">
        <v>45474</v>
      </c>
      <c r="DR1" s="34">
        <v>45505</v>
      </c>
      <c r="EL1" s="34">
        <v>45536</v>
      </c>
      <c r="FF1" s="34">
        <v>45566</v>
      </c>
      <c r="FZ1" s="34">
        <v>45597</v>
      </c>
      <c r="GT1" s="34">
        <v>45627</v>
      </c>
      <c r="HN1" s="34">
        <v>45658</v>
      </c>
    </row>
    <row r="2" spans="1:241" outlineLevel="1" x14ac:dyDescent="0.3">
      <c r="B2" t="s">
        <v>134</v>
      </c>
      <c r="G2" t="s">
        <v>135</v>
      </c>
      <c r="L2" t="s">
        <v>136</v>
      </c>
      <c r="Q2" t="s">
        <v>137</v>
      </c>
      <c r="V2" t="s">
        <v>134</v>
      </c>
      <c r="AA2" t="s">
        <v>135</v>
      </c>
      <c r="AF2" t="s">
        <v>136</v>
      </c>
      <c r="AK2" t="s">
        <v>137</v>
      </c>
      <c r="AP2" t="s">
        <v>134</v>
      </c>
      <c r="AU2" t="s">
        <v>135</v>
      </c>
      <c r="AZ2" t="s">
        <v>136</v>
      </c>
      <c r="BE2" t="s">
        <v>137</v>
      </c>
      <c r="BJ2" t="s">
        <v>134</v>
      </c>
      <c r="BO2" t="s">
        <v>135</v>
      </c>
      <c r="BT2" t="s">
        <v>136</v>
      </c>
      <c r="BY2" t="s">
        <v>137</v>
      </c>
      <c r="CD2" t="s">
        <v>134</v>
      </c>
      <c r="CI2" t="s">
        <v>135</v>
      </c>
      <c r="CN2" t="s">
        <v>136</v>
      </c>
      <c r="CS2" t="s">
        <v>137</v>
      </c>
      <c r="CX2" t="s">
        <v>134</v>
      </c>
      <c r="DC2" t="s">
        <v>135</v>
      </c>
      <c r="DH2" t="s">
        <v>136</v>
      </c>
      <c r="DM2" t="s">
        <v>137</v>
      </c>
      <c r="DR2" t="s">
        <v>134</v>
      </c>
      <c r="DW2" t="s">
        <v>135</v>
      </c>
      <c r="EB2" t="s">
        <v>136</v>
      </c>
      <c r="EG2" t="s">
        <v>137</v>
      </c>
      <c r="EL2" t="s">
        <v>134</v>
      </c>
      <c r="EQ2" t="s">
        <v>135</v>
      </c>
      <c r="EV2" t="s">
        <v>136</v>
      </c>
      <c r="FA2" t="s">
        <v>137</v>
      </c>
      <c r="FF2" t="s">
        <v>134</v>
      </c>
      <c r="FK2" t="s">
        <v>135</v>
      </c>
      <c r="FP2" t="s">
        <v>136</v>
      </c>
      <c r="FU2" t="s">
        <v>137</v>
      </c>
      <c r="FZ2" t="s">
        <v>134</v>
      </c>
      <c r="GE2" t="s">
        <v>135</v>
      </c>
      <c r="GJ2" t="s">
        <v>136</v>
      </c>
      <c r="GO2" t="s">
        <v>137</v>
      </c>
      <c r="GT2" t="s">
        <v>134</v>
      </c>
      <c r="GY2" t="s">
        <v>135</v>
      </c>
      <c r="HD2" t="s">
        <v>136</v>
      </c>
      <c r="HI2" t="s">
        <v>137</v>
      </c>
      <c r="HN2" t="s">
        <v>134</v>
      </c>
      <c r="HS2" t="s">
        <v>135</v>
      </c>
      <c r="HX2" t="s">
        <v>136</v>
      </c>
      <c r="IC2" t="s">
        <v>137</v>
      </c>
    </row>
    <row r="3" spans="1:241" outlineLevel="1" x14ac:dyDescent="0.3">
      <c r="A3" t="s">
        <v>138</v>
      </c>
      <c r="B3">
        <v>1</v>
      </c>
      <c r="C3">
        <v>2</v>
      </c>
      <c r="D3">
        <v>3</v>
      </c>
      <c r="E3">
        <v>4</v>
      </c>
      <c r="F3">
        <v>5</v>
      </c>
      <c r="G3">
        <v>1</v>
      </c>
      <c r="H3">
        <v>2</v>
      </c>
      <c r="I3">
        <v>3</v>
      </c>
      <c r="J3">
        <v>4</v>
      </c>
      <c r="K3">
        <v>5</v>
      </c>
      <c r="L3">
        <v>1</v>
      </c>
      <c r="M3">
        <v>2</v>
      </c>
      <c r="N3">
        <v>3</v>
      </c>
      <c r="O3">
        <v>4</v>
      </c>
      <c r="P3">
        <v>5</v>
      </c>
      <c r="Q3">
        <v>1</v>
      </c>
      <c r="R3">
        <v>2</v>
      </c>
      <c r="S3">
        <v>3</v>
      </c>
      <c r="T3">
        <v>4</v>
      </c>
      <c r="U3">
        <v>5</v>
      </c>
      <c r="V3">
        <v>1</v>
      </c>
      <c r="W3">
        <v>2</v>
      </c>
      <c r="X3">
        <v>3</v>
      </c>
      <c r="Y3">
        <v>4</v>
      </c>
      <c r="Z3">
        <v>5</v>
      </c>
      <c r="AA3">
        <v>1</v>
      </c>
      <c r="AB3">
        <v>2</v>
      </c>
      <c r="AC3">
        <v>3</v>
      </c>
      <c r="AD3">
        <v>4</v>
      </c>
      <c r="AE3">
        <v>5</v>
      </c>
      <c r="AF3">
        <v>1</v>
      </c>
      <c r="AG3">
        <v>2</v>
      </c>
      <c r="AH3">
        <v>3</v>
      </c>
      <c r="AI3">
        <v>4</v>
      </c>
      <c r="AJ3">
        <v>5</v>
      </c>
      <c r="AK3">
        <v>1</v>
      </c>
      <c r="AL3">
        <v>2</v>
      </c>
      <c r="AM3">
        <v>3</v>
      </c>
      <c r="AN3">
        <v>4</v>
      </c>
      <c r="AO3">
        <v>5</v>
      </c>
      <c r="AP3">
        <v>1</v>
      </c>
      <c r="AQ3">
        <v>2</v>
      </c>
      <c r="AR3">
        <v>3</v>
      </c>
      <c r="AS3">
        <v>4</v>
      </c>
      <c r="AT3">
        <v>5</v>
      </c>
      <c r="AU3">
        <v>1</v>
      </c>
      <c r="AV3">
        <v>2</v>
      </c>
      <c r="AW3">
        <v>3</v>
      </c>
      <c r="AX3">
        <v>4</v>
      </c>
      <c r="AY3">
        <v>5</v>
      </c>
      <c r="AZ3">
        <v>1</v>
      </c>
      <c r="BA3">
        <v>2</v>
      </c>
      <c r="BB3">
        <v>3</v>
      </c>
      <c r="BC3">
        <v>4</v>
      </c>
      <c r="BD3">
        <v>5</v>
      </c>
      <c r="BE3">
        <v>1</v>
      </c>
      <c r="BF3">
        <v>2</v>
      </c>
      <c r="BG3">
        <v>3</v>
      </c>
      <c r="BH3">
        <v>4</v>
      </c>
      <c r="BI3">
        <v>5</v>
      </c>
      <c r="BJ3">
        <v>1</v>
      </c>
      <c r="BK3">
        <v>2</v>
      </c>
      <c r="BL3">
        <v>3</v>
      </c>
      <c r="BM3">
        <v>4</v>
      </c>
      <c r="BN3">
        <v>5</v>
      </c>
      <c r="BO3">
        <v>1</v>
      </c>
      <c r="BP3">
        <v>2</v>
      </c>
      <c r="BQ3">
        <v>3</v>
      </c>
      <c r="BR3">
        <v>4</v>
      </c>
      <c r="BS3">
        <v>5</v>
      </c>
      <c r="BT3">
        <v>1</v>
      </c>
      <c r="BU3">
        <v>2</v>
      </c>
      <c r="BV3">
        <v>3</v>
      </c>
      <c r="BW3">
        <v>4</v>
      </c>
      <c r="BX3">
        <v>5</v>
      </c>
      <c r="BY3">
        <v>1</v>
      </c>
      <c r="BZ3">
        <v>2</v>
      </c>
      <c r="CA3">
        <v>3</v>
      </c>
      <c r="CB3">
        <v>4</v>
      </c>
      <c r="CC3">
        <v>5</v>
      </c>
      <c r="CD3">
        <v>1</v>
      </c>
      <c r="CE3">
        <v>2</v>
      </c>
      <c r="CF3">
        <v>3</v>
      </c>
      <c r="CG3">
        <v>4</v>
      </c>
      <c r="CH3">
        <v>5</v>
      </c>
      <c r="CI3">
        <v>1</v>
      </c>
      <c r="CJ3">
        <v>2</v>
      </c>
      <c r="CK3">
        <v>3</v>
      </c>
      <c r="CL3">
        <v>4</v>
      </c>
      <c r="CM3">
        <v>5</v>
      </c>
      <c r="CN3">
        <v>1</v>
      </c>
      <c r="CO3">
        <v>2</v>
      </c>
      <c r="CP3">
        <v>3</v>
      </c>
      <c r="CQ3">
        <v>4</v>
      </c>
      <c r="CR3">
        <v>5</v>
      </c>
      <c r="CS3">
        <v>1</v>
      </c>
      <c r="CT3">
        <v>2</v>
      </c>
      <c r="CU3">
        <v>3</v>
      </c>
      <c r="CV3">
        <v>4</v>
      </c>
      <c r="CW3">
        <v>5</v>
      </c>
      <c r="CX3">
        <v>1</v>
      </c>
      <c r="CY3">
        <v>2</v>
      </c>
      <c r="CZ3">
        <v>3</v>
      </c>
      <c r="DA3">
        <v>4</v>
      </c>
      <c r="DB3">
        <v>5</v>
      </c>
      <c r="DC3">
        <v>1</v>
      </c>
      <c r="DD3">
        <v>2</v>
      </c>
      <c r="DE3">
        <v>3</v>
      </c>
      <c r="DF3">
        <v>4</v>
      </c>
      <c r="DG3">
        <v>5</v>
      </c>
      <c r="DH3">
        <v>1</v>
      </c>
      <c r="DI3">
        <v>2</v>
      </c>
      <c r="DJ3">
        <v>3</v>
      </c>
      <c r="DK3">
        <v>4</v>
      </c>
      <c r="DL3">
        <v>5</v>
      </c>
      <c r="DM3">
        <v>1</v>
      </c>
      <c r="DN3">
        <v>2</v>
      </c>
      <c r="DO3">
        <v>3</v>
      </c>
      <c r="DP3">
        <v>4</v>
      </c>
      <c r="DQ3">
        <v>5</v>
      </c>
      <c r="DR3">
        <v>1</v>
      </c>
      <c r="DS3">
        <v>2</v>
      </c>
      <c r="DT3">
        <v>3</v>
      </c>
      <c r="DU3">
        <v>4</v>
      </c>
      <c r="DV3">
        <v>5</v>
      </c>
      <c r="DW3">
        <v>1</v>
      </c>
      <c r="DX3">
        <v>2</v>
      </c>
      <c r="DY3">
        <v>3</v>
      </c>
      <c r="DZ3">
        <v>4</v>
      </c>
      <c r="EA3">
        <v>5</v>
      </c>
      <c r="EB3">
        <v>1</v>
      </c>
      <c r="EC3">
        <v>2</v>
      </c>
      <c r="ED3">
        <v>3</v>
      </c>
      <c r="EE3">
        <v>4</v>
      </c>
      <c r="EF3">
        <v>5</v>
      </c>
      <c r="EG3">
        <v>1</v>
      </c>
      <c r="EH3">
        <v>2</v>
      </c>
      <c r="EI3">
        <v>3</v>
      </c>
      <c r="EJ3">
        <v>4</v>
      </c>
      <c r="EK3">
        <v>5</v>
      </c>
      <c r="EL3">
        <v>1</v>
      </c>
      <c r="EM3">
        <v>2</v>
      </c>
      <c r="EN3">
        <v>3</v>
      </c>
      <c r="EO3">
        <v>4</v>
      </c>
      <c r="EP3">
        <v>5</v>
      </c>
      <c r="EQ3">
        <v>1</v>
      </c>
      <c r="ER3">
        <v>2</v>
      </c>
      <c r="ES3">
        <v>3</v>
      </c>
      <c r="ET3">
        <v>4</v>
      </c>
      <c r="EU3">
        <v>5</v>
      </c>
      <c r="EV3">
        <v>1</v>
      </c>
      <c r="EW3">
        <v>2</v>
      </c>
      <c r="EX3">
        <v>3</v>
      </c>
      <c r="EY3">
        <v>4</v>
      </c>
      <c r="EZ3">
        <v>5</v>
      </c>
      <c r="FA3">
        <v>1</v>
      </c>
      <c r="FB3">
        <v>2</v>
      </c>
      <c r="FC3">
        <v>3</v>
      </c>
      <c r="FD3">
        <v>4</v>
      </c>
      <c r="FE3">
        <v>5</v>
      </c>
      <c r="FF3">
        <v>1</v>
      </c>
      <c r="FG3">
        <v>2</v>
      </c>
      <c r="FH3">
        <v>3</v>
      </c>
      <c r="FI3">
        <v>4</v>
      </c>
      <c r="FJ3">
        <v>5</v>
      </c>
      <c r="FK3">
        <v>1</v>
      </c>
      <c r="FL3">
        <v>2</v>
      </c>
      <c r="FM3">
        <v>3</v>
      </c>
      <c r="FN3">
        <v>4</v>
      </c>
      <c r="FO3">
        <v>5</v>
      </c>
      <c r="FP3">
        <v>1</v>
      </c>
      <c r="FQ3">
        <v>2</v>
      </c>
      <c r="FR3">
        <v>3</v>
      </c>
      <c r="FS3">
        <v>4</v>
      </c>
      <c r="FT3">
        <v>5</v>
      </c>
      <c r="FU3">
        <v>1</v>
      </c>
      <c r="FV3">
        <v>2</v>
      </c>
      <c r="FW3">
        <v>3</v>
      </c>
      <c r="FX3">
        <v>4</v>
      </c>
      <c r="FY3">
        <v>5</v>
      </c>
      <c r="FZ3">
        <v>1</v>
      </c>
      <c r="GA3">
        <v>2</v>
      </c>
      <c r="GB3">
        <v>3</v>
      </c>
      <c r="GC3">
        <v>4</v>
      </c>
      <c r="GD3">
        <v>5</v>
      </c>
      <c r="GE3">
        <v>1</v>
      </c>
      <c r="GF3">
        <v>2</v>
      </c>
      <c r="GG3">
        <v>3</v>
      </c>
      <c r="GH3">
        <v>4</v>
      </c>
      <c r="GI3">
        <v>5</v>
      </c>
      <c r="GJ3">
        <v>1</v>
      </c>
      <c r="GK3">
        <v>2</v>
      </c>
      <c r="GL3">
        <v>3</v>
      </c>
      <c r="GM3">
        <v>4</v>
      </c>
      <c r="GN3">
        <v>5</v>
      </c>
      <c r="GO3">
        <v>1</v>
      </c>
      <c r="GP3">
        <v>2</v>
      </c>
      <c r="GQ3">
        <v>3</v>
      </c>
      <c r="GR3">
        <v>4</v>
      </c>
      <c r="GS3">
        <v>5</v>
      </c>
      <c r="GT3">
        <v>1</v>
      </c>
      <c r="GU3">
        <v>2</v>
      </c>
      <c r="GV3">
        <v>3</v>
      </c>
      <c r="GW3">
        <v>4</v>
      </c>
      <c r="GX3">
        <v>5</v>
      </c>
      <c r="GY3">
        <v>1</v>
      </c>
      <c r="GZ3">
        <v>2</v>
      </c>
      <c r="HA3">
        <v>3</v>
      </c>
      <c r="HB3">
        <v>4</v>
      </c>
      <c r="HC3">
        <v>5</v>
      </c>
      <c r="HD3">
        <v>1</v>
      </c>
      <c r="HE3">
        <v>2</v>
      </c>
      <c r="HF3">
        <v>3</v>
      </c>
      <c r="HG3">
        <v>4</v>
      </c>
      <c r="HH3">
        <v>5</v>
      </c>
      <c r="HI3">
        <v>1</v>
      </c>
      <c r="HJ3">
        <v>2</v>
      </c>
      <c r="HK3">
        <v>3</v>
      </c>
      <c r="HL3">
        <v>4</v>
      </c>
      <c r="HM3">
        <v>5</v>
      </c>
      <c r="HN3">
        <v>1</v>
      </c>
      <c r="HO3">
        <v>2</v>
      </c>
      <c r="HP3">
        <v>3</v>
      </c>
      <c r="HQ3">
        <v>4</v>
      </c>
      <c r="HR3">
        <v>5</v>
      </c>
      <c r="HS3">
        <v>1</v>
      </c>
      <c r="HT3">
        <v>2</v>
      </c>
      <c r="HU3">
        <v>3</v>
      </c>
      <c r="HV3">
        <v>4</v>
      </c>
      <c r="HW3">
        <v>5</v>
      </c>
      <c r="HX3">
        <v>1</v>
      </c>
      <c r="HY3">
        <v>2</v>
      </c>
      <c r="HZ3">
        <v>3</v>
      </c>
      <c r="IA3">
        <v>4</v>
      </c>
      <c r="IB3">
        <v>5</v>
      </c>
      <c r="IC3">
        <v>1</v>
      </c>
      <c r="ID3">
        <v>2</v>
      </c>
      <c r="IE3">
        <v>3</v>
      </c>
      <c r="IF3">
        <v>4</v>
      </c>
      <c r="IG3">
        <v>5</v>
      </c>
    </row>
    <row r="4" spans="1:241" outlineLevel="1" x14ac:dyDescent="0.3">
      <c r="A4" s="68" t="s">
        <v>139</v>
      </c>
      <c r="B4">
        <v>77.040000000000006</v>
      </c>
      <c r="C4">
        <v>74.67</v>
      </c>
      <c r="D4">
        <v>53.22</v>
      </c>
      <c r="E4">
        <v>6.54</v>
      </c>
      <c r="F4">
        <v>86.99</v>
      </c>
      <c r="G4">
        <v>78.38</v>
      </c>
      <c r="H4">
        <v>75.02</v>
      </c>
      <c r="I4">
        <v>53.06</v>
      </c>
      <c r="J4">
        <v>6.16</v>
      </c>
      <c r="K4">
        <v>79.48</v>
      </c>
      <c r="L4">
        <v>80.44</v>
      </c>
      <c r="M4">
        <v>75.36</v>
      </c>
      <c r="N4">
        <v>52.96</v>
      </c>
      <c r="O4">
        <v>6.19</v>
      </c>
      <c r="P4">
        <v>81.72</v>
      </c>
      <c r="Q4">
        <v>70.180000000000007</v>
      </c>
      <c r="R4">
        <v>68.05</v>
      </c>
      <c r="S4">
        <v>42.95</v>
      </c>
      <c r="T4">
        <v>2.27</v>
      </c>
      <c r="U4">
        <v>66.319999999999993</v>
      </c>
      <c r="V4">
        <v>84.45</v>
      </c>
      <c r="W4">
        <v>83.34</v>
      </c>
      <c r="X4">
        <v>61.72</v>
      </c>
      <c r="Y4">
        <v>8.5500000000000007</v>
      </c>
      <c r="Z4">
        <v>105.67</v>
      </c>
      <c r="AA4">
        <v>91.56</v>
      </c>
      <c r="AB4">
        <v>89.54</v>
      </c>
      <c r="AC4">
        <v>67.45</v>
      </c>
      <c r="AD4">
        <v>8.24</v>
      </c>
      <c r="AE4">
        <v>127.89</v>
      </c>
      <c r="AF4">
        <v>99.17</v>
      </c>
      <c r="AG4">
        <v>98.25</v>
      </c>
      <c r="AH4">
        <v>70.599999999999994</v>
      </c>
      <c r="AI4">
        <v>7.39</v>
      </c>
      <c r="AJ4">
        <v>107.6</v>
      </c>
      <c r="AK4">
        <v>76.94</v>
      </c>
      <c r="AL4">
        <v>72.64</v>
      </c>
      <c r="AM4">
        <v>52.58</v>
      </c>
      <c r="AN4">
        <v>1.58</v>
      </c>
      <c r="AO4">
        <v>84.12</v>
      </c>
      <c r="AP4">
        <v>78.5</v>
      </c>
      <c r="AQ4">
        <v>73.040000000000006</v>
      </c>
      <c r="AR4">
        <v>45.66</v>
      </c>
      <c r="AS4">
        <v>8.5299999999999994</v>
      </c>
      <c r="AT4">
        <v>79.86</v>
      </c>
      <c r="AU4">
        <v>86.73</v>
      </c>
      <c r="AV4">
        <v>77.67</v>
      </c>
      <c r="AW4">
        <v>46.98</v>
      </c>
      <c r="AX4">
        <v>10.94</v>
      </c>
      <c r="AY4">
        <v>85.87</v>
      </c>
      <c r="AZ4">
        <v>92.81</v>
      </c>
      <c r="BA4">
        <v>77.790000000000006</v>
      </c>
      <c r="BB4">
        <v>51.34</v>
      </c>
      <c r="BC4">
        <v>12.62</v>
      </c>
      <c r="BD4">
        <v>91.28</v>
      </c>
      <c r="BE4">
        <v>90.78</v>
      </c>
      <c r="BF4">
        <v>78.25</v>
      </c>
      <c r="BG4">
        <v>51.47</v>
      </c>
      <c r="BH4">
        <v>14.91</v>
      </c>
      <c r="BI4">
        <v>94.29</v>
      </c>
      <c r="BJ4">
        <v>69.819999999999993</v>
      </c>
      <c r="BK4">
        <v>66.42</v>
      </c>
      <c r="BL4">
        <v>44.65</v>
      </c>
      <c r="BM4">
        <v>17.03</v>
      </c>
      <c r="BN4">
        <v>78.87</v>
      </c>
      <c r="BO4">
        <v>71.12</v>
      </c>
      <c r="BP4">
        <v>69.239999999999995</v>
      </c>
      <c r="BQ4">
        <v>47.48</v>
      </c>
      <c r="BR4">
        <v>19.43</v>
      </c>
      <c r="BS4">
        <v>73.83</v>
      </c>
      <c r="BT4">
        <v>70.510000000000005</v>
      </c>
      <c r="BU4">
        <v>67</v>
      </c>
      <c r="BV4">
        <v>44.77</v>
      </c>
      <c r="BW4">
        <v>16.23</v>
      </c>
      <c r="BX4">
        <v>73.900000000000006</v>
      </c>
      <c r="BY4">
        <v>74.06</v>
      </c>
      <c r="BZ4">
        <v>69.86</v>
      </c>
      <c r="CA4">
        <v>48.61</v>
      </c>
      <c r="CB4">
        <v>17.73</v>
      </c>
      <c r="CC4">
        <v>78.83</v>
      </c>
      <c r="CD4">
        <v>73.72</v>
      </c>
      <c r="CE4">
        <v>70.2</v>
      </c>
      <c r="CF4">
        <v>49.95</v>
      </c>
      <c r="CG4">
        <v>22.44</v>
      </c>
      <c r="CH4">
        <v>77.02</v>
      </c>
      <c r="CI4">
        <v>72.8</v>
      </c>
      <c r="CJ4">
        <v>70.72</v>
      </c>
      <c r="CK4">
        <v>48.49</v>
      </c>
      <c r="CL4">
        <v>20.81</v>
      </c>
      <c r="CM4">
        <v>72.44</v>
      </c>
      <c r="CN4">
        <v>71.19</v>
      </c>
      <c r="CO4">
        <v>70.7</v>
      </c>
      <c r="CP4">
        <v>48.55</v>
      </c>
      <c r="CQ4">
        <v>22.31</v>
      </c>
      <c r="CR4">
        <v>70.540000000000006</v>
      </c>
      <c r="CS4">
        <v>71.5</v>
      </c>
      <c r="CT4">
        <v>70.73</v>
      </c>
      <c r="CU4">
        <v>48.24</v>
      </c>
      <c r="CV4">
        <v>22.15</v>
      </c>
      <c r="CW4">
        <v>72.319999999999993</v>
      </c>
      <c r="CX4">
        <v>67.08</v>
      </c>
      <c r="CY4">
        <v>64.260000000000005</v>
      </c>
      <c r="CZ4">
        <v>44.88</v>
      </c>
      <c r="DA4">
        <v>16.04</v>
      </c>
      <c r="DB4">
        <v>71.34</v>
      </c>
      <c r="DC4">
        <v>63.68</v>
      </c>
      <c r="DD4">
        <v>61.7</v>
      </c>
      <c r="DE4">
        <v>41.75</v>
      </c>
      <c r="DF4">
        <v>15.08</v>
      </c>
      <c r="DG4">
        <v>71.13</v>
      </c>
      <c r="DH4">
        <v>61.5</v>
      </c>
      <c r="DI4">
        <v>59.66</v>
      </c>
      <c r="DJ4">
        <v>39.99</v>
      </c>
      <c r="DK4">
        <v>15.15</v>
      </c>
      <c r="DL4">
        <v>74.930000000000007</v>
      </c>
      <c r="DM4">
        <v>66.88</v>
      </c>
      <c r="DN4">
        <v>65.55</v>
      </c>
      <c r="DO4">
        <v>44.32</v>
      </c>
      <c r="DP4">
        <v>16.21</v>
      </c>
      <c r="DQ4">
        <v>72.459999999999994</v>
      </c>
      <c r="DR4">
        <v>70.48</v>
      </c>
      <c r="DS4">
        <v>69.89</v>
      </c>
      <c r="DT4">
        <v>43.68</v>
      </c>
      <c r="DU4">
        <v>12.16</v>
      </c>
      <c r="DV4">
        <v>67.7</v>
      </c>
      <c r="DW4">
        <v>71.98</v>
      </c>
      <c r="DX4">
        <v>71.23</v>
      </c>
      <c r="DY4">
        <v>44.62</v>
      </c>
      <c r="DZ4">
        <v>12.59</v>
      </c>
      <c r="EA4">
        <v>68.77</v>
      </c>
      <c r="EB4">
        <v>76.040000000000006</v>
      </c>
      <c r="EC4">
        <v>74.349999999999994</v>
      </c>
      <c r="ED4">
        <v>46.39</v>
      </c>
      <c r="EE4">
        <v>12.91</v>
      </c>
      <c r="EF4">
        <v>73.69</v>
      </c>
      <c r="EG4">
        <v>73.099999999999994</v>
      </c>
      <c r="EH4">
        <v>71.77</v>
      </c>
      <c r="EI4">
        <v>44.43</v>
      </c>
      <c r="EJ4">
        <v>12.48</v>
      </c>
      <c r="EK4">
        <v>69.87</v>
      </c>
      <c r="EL4">
        <v>78.89</v>
      </c>
      <c r="EM4">
        <v>77.92</v>
      </c>
      <c r="EN4">
        <v>49.36</v>
      </c>
      <c r="EO4">
        <v>3.51</v>
      </c>
      <c r="EP4">
        <v>75.989999999999995</v>
      </c>
      <c r="EQ4">
        <v>75.83</v>
      </c>
      <c r="ER4">
        <v>74.540000000000006</v>
      </c>
      <c r="ES4">
        <v>47.85</v>
      </c>
      <c r="ET4">
        <v>3.89</v>
      </c>
      <c r="EU4">
        <v>72.94</v>
      </c>
      <c r="EV4">
        <v>73.8</v>
      </c>
      <c r="EW4">
        <v>71.790000000000006</v>
      </c>
      <c r="EX4">
        <v>42.16</v>
      </c>
      <c r="EY4">
        <v>1.34</v>
      </c>
      <c r="EZ4">
        <v>72.41</v>
      </c>
      <c r="FA4">
        <v>77.540000000000006</v>
      </c>
      <c r="FB4">
        <v>75.930000000000007</v>
      </c>
      <c r="FC4">
        <v>48.44</v>
      </c>
      <c r="FD4">
        <v>3.83</v>
      </c>
      <c r="FE4">
        <v>75.91</v>
      </c>
      <c r="FF4">
        <v>73.2</v>
      </c>
      <c r="FG4">
        <v>72.95</v>
      </c>
      <c r="FH4">
        <v>35.15</v>
      </c>
      <c r="FI4" t="s">
        <v>97</v>
      </c>
      <c r="FJ4">
        <v>76.58</v>
      </c>
      <c r="FK4">
        <v>71.27</v>
      </c>
      <c r="FL4">
        <v>70.23</v>
      </c>
      <c r="FM4">
        <v>33.549999999999997</v>
      </c>
      <c r="FN4" t="s">
        <v>97</v>
      </c>
      <c r="FO4">
        <v>76.36</v>
      </c>
      <c r="FP4">
        <v>64.349999999999994</v>
      </c>
      <c r="FQ4">
        <v>61.22</v>
      </c>
      <c r="FR4">
        <v>29.03</v>
      </c>
      <c r="FS4" t="s">
        <v>97</v>
      </c>
      <c r="FT4">
        <v>71</v>
      </c>
      <c r="FU4">
        <v>67.239999999999995</v>
      </c>
      <c r="FV4">
        <v>63.61</v>
      </c>
      <c r="FW4">
        <v>29.81</v>
      </c>
      <c r="FX4" t="s">
        <v>97</v>
      </c>
      <c r="FY4">
        <v>74.989999999999995</v>
      </c>
      <c r="FZ4">
        <v>63.25</v>
      </c>
      <c r="GA4">
        <v>63.51</v>
      </c>
      <c r="GB4">
        <v>26.77</v>
      </c>
      <c r="GC4">
        <v>1.1000000000000001</v>
      </c>
      <c r="GD4">
        <v>65.38</v>
      </c>
      <c r="GE4">
        <v>67.63</v>
      </c>
      <c r="GF4">
        <v>68.2</v>
      </c>
      <c r="GG4">
        <v>28.31</v>
      </c>
      <c r="GH4">
        <v>2.41</v>
      </c>
      <c r="GI4">
        <v>67.61</v>
      </c>
      <c r="GJ4">
        <v>69.42</v>
      </c>
      <c r="GK4">
        <v>70.56</v>
      </c>
      <c r="GL4">
        <v>28.8</v>
      </c>
      <c r="GM4">
        <v>2.83</v>
      </c>
      <c r="GN4">
        <v>70.91</v>
      </c>
      <c r="GO4">
        <v>69.209999999999994</v>
      </c>
      <c r="GP4">
        <v>69.239999999999995</v>
      </c>
      <c r="GQ4">
        <v>28.72</v>
      </c>
      <c r="GR4">
        <v>2.96</v>
      </c>
      <c r="GS4">
        <v>70.66</v>
      </c>
      <c r="GT4">
        <v>73.44</v>
      </c>
      <c r="GU4">
        <v>74.739999999999995</v>
      </c>
      <c r="GV4">
        <v>29.33</v>
      </c>
      <c r="GW4">
        <v>0.02</v>
      </c>
      <c r="GX4">
        <v>62.46</v>
      </c>
      <c r="GY4">
        <v>68.2</v>
      </c>
      <c r="GZ4">
        <v>69.680000000000007</v>
      </c>
      <c r="HA4">
        <v>29.98</v>
      </c>
      <c r="HB4" t="s">
        <v>97</v>
      </c>
      <c r="HC4">
        <v>60.55</v>
      </c>
      <c r="HD4">
        <v>70.63</v>
      </c>
      <c r="HE4">
        <v>71.73</v>
      </c>
      <c r="HF4">
        <v>29.83</v>
      </c>
      <c r="HG4">
        <v>0.27</v>
      </c>
      <c r="HH4">
        <v>62.68</v>
      </c>
      <c r="HI4">
        <v>73.239999999999995</v>
      </c>
      <c r="HJ4">
        <v>76.64</v>
      </c>
      <c r="HK4">
        <v>30.32</v>
      </c>
      <c r="HL4" t="s">
        <v>97</v>
      </c>
      <c r="HM4">
        <v>67.13</v>
      </c>
      <c r="HN4">
        <v>71.8</v>
      </c>
      <c r="HO4">
        <v>75.47</v>
      </c>
      <c r="HP4">
        <v>34.380000000000003</v>
      </c>
      <c r="HQ4" t="s">
        <v>97</v>
      </c>
      <c r="HR4">
        <v>73.069999999999993</v>
      </c>
      <c r="HS4">
        <v>76.87</v>
      </c>
      <c r="HT4">
        <v>79.95</v>
      </c>
      <c r="HU4">
        <v>38.28</v>
      </c>
      <c r="HV4" t="s">
        <v>97</v>
      </c>
      <c r="HW4">
        <v>72.87</v>
      </c>
      <c r="HX4">
        <v>73.3</v>
      </c>
      <c r="HY4">
        <v>75.180000000000007</v>
      </c>
      <c r="HZ4">
        <v>35.49</v>
      </c>
      <c r="IA4" t="s">
        <v>97</v>
      </c>
      <c r="IB4">
        <v>69.709999999999994</v>
      </c>
      <c r="IC4">
        <v>80.739999999999995</v>
      </c>
      <c r="ID4">
        <v>85.3</v>
      </c>
      <c r="IE4">
        <v>41.55</v>
      </c>
      <c r="IF4" t="s">
        <v>97</v>
      </c>
      <c r="IG4">
        <v>72.64</v>
      </c>
    </row>
    <row r="5" spans="1:241" outlineLevel="1" x14ac:dyDescent="0.3">
      <c r="A5" s="68" t="s">
        <v>140</v>
      </c>
      <c r="B5">
        <v>69.540000000000006</v>
      </c>
      <c r="C5">
        <v>67.55</v>
      </c>
      <c r="D5">
        <v>64.11</v>
      </c>
      <c r="E5">
        <v>47.14</v>
      </c>
      <c r="F5">
        <v>81.27</v>
      </c>
      <c r="G5">
        <v>71.599999999999994</v>
      </c>
      <c r="H5">
        <v>68.180000000000007</v>
      </c>
      <c r="I5">
        <v>61.4</v>
      </c>
      <c r="J5">
        <v>43.92</v>
      </c>
      <c r="K5">
        <v>75.3</v>
      </c>
      <c r="L5">
        <v>72.81</v>
      </c>
      <c r="M5">
        <v>68.239999999999995</v>
      </c>
      <c r="N5">
        <v>61.47</v>
      </c>
      <c r="O5">
        <v>36.369999999999997</v>
      </c>
      <c r="P5">
        <v>76.39</v>
      </c>
      <c r="Q5">
        <v>63.65</v>
      </c>
      <c r="R5">
        <v>61.56</v>
      </c>
      <c r="S5">
        <v>40.14</v>
      </c>
      <c r="T5">
        <v>2.12</v>
      </c>
      <c r="U5">
        <v>62.57</v>
      </c>
      <c r="V5">
        <v>73.09</v>
      </c>
      <c r="W5">
        <v>72.25</v>
      </c>
      <c r="X5">
        <v>74.849999999999994</v>
      </c>
      <c r="Y5">
        <v>53.28</v>
      </c>
      <c r="Z5">
        <v>96.8</v>
      </c>
      <c r="AA5">
        <v>85.95</v>
      </c>
      <c r="AB5">
        <v>84.29</v>
      </c>
      <c r="AC5">
        <v>92.44</v>
      </c>
      <c r="AD5">
        <v>70.13</v>
      </c>
      <c r="AE5">
        <v>125.14</v>
      </c>
      <c r="AF5">
        <v>92.8</v>
      </c>
      <c r="AG5">
        <v>92.02</v>
      </c>
      <c r="AH5">
        <v>91.84</v>
      </c>
      <c r="AI5">
        <v>49.61</v>
      </c>
      <c r="AJ5">
        <v>103.57</v>
      </c>
      <c r="AK5">
        <v>70.55</v>
      </c>
      <c r="AL5">
        <v>66.489999999999995</v>
      </c>
      <c r="AM5">
        <v>59.6</v>
      </c>
      <c r="AN5">
        <v>7.36</v>
      </c>
      <c r="AO5">
        <v>79.73</v>
      </c>
      <c r="AP5">
        <v>74.27</v>
      </c>
      <c r="AQ5">
        <v>69.36</v>
      </c>
      <c r="AR5">
        <v>56.21</v>
      </c>
      <c r="AS5">
        <v>25.03</v>
      </c>
      <c r="AT5">
        <v>78.13</v>
      </c>
      <c r="AU5">
        <v>84.6</v>
      </c>
      <c r="AV5">
        <v>76.38</v>
      </c>
      <c r="AW5">
        <v>71.84</v>
      </c>
      <c r="AX5">
        <v>52.79</v>
      </c>
      <c r="AY5">
        <v>86.68</v>
      </c>
      <c r="AZ5">
        <v>90.82</v>
      </c>
      <c r="BA5">
        <v>76.78</v>
      </c>
      <c r="BB5">
        <v>52.9</v>
      </c>
      <c r="BC5">
        <v>12.38</v>
      </c>
      <c r="BD5">
        <v>91.32</v>
      </c>
      <c r="BE5">
        <v>88.68</v>
      </c>
      <c r="BF5">
        <v>76.97</v>
      </c>
      <c r="BG5">
        <v>54.35</v>
      </c>
      <c r="BH5">
        <v>14.97</v>
      </c>
      <c r="BI5">
        <v>94.35</v>
      </c>
      <c r="BJ5">
        <v>66.91</v>
      </c>
      <c r="BK5">
        <v>63.41</v>
      </c>
      <c r="BL5">
        <v>44.07</v>
      </c>
      <c r="BM5">
        <v>12.57</v>
      </c>
      <c r="BN5">
        <v>78.010000000000005</v>
      </c>
      <c r="BO5">
        <v>67.7</v>
      </c>
      <c r="BP5">
        <v>66.34</v>
      </c>
      <c r="BQ5">
        <v>46.64</v>
      </c>
      <c r="BR5">
        <v>13.25</v>
      </c>
      <c r="BS5">
        <v>71.72</v>
      </c>
      <c r="BT5">
        <v>67.27</v>
      </c>
      <c r="BU5">
        <v>64.319999999999993</v>
      </c>
      <c r="BV5">
        <v>44.24</v>
      </c>
      <c r="BW5">
        <v>10.97</v>
      </c>
      <c r="BX5">
        <v>72</v>
      </c>
      <c r="BY5">
        <v>70.540000000000006</v>
      </c>
      <c r="BZ5">
        <v>67.150000000000006</v>
      </c>
      <c r="CA5">
        <v>47.52</v>
      </c>
      <c r="CB5">
        <v>10.44</v>
      </c>
      <c r="CC5">
        <v>76.86</v>
      </c>
      <c r="CD5">
        <v>69.069999999999993</v>
      </c>
      <c r="CE5">
        <v>65.83</v>
      </c>
      <c r="CF5">
        <v>47.34</v>
      </c>
      <c r="CG5">
        <v>14.84</v>
      </c>
      <c r="CH5">
        <v>74.290000000000006</v>
      </c>
      <c r="CI5">
        <v>66.819999999999993</v>
      </c>
      <c r="CJ5">
        <v>64.94</v>
      </c>
      <c r="CK5">
        <v>45.15</v>
      </c>
      <c r="CL5">
        <v>13.47</v>
      </c>
      <c r="CM5">
        <v>68.599999999999994</v>
      </c>
      <c r="CN5">
        <v>64.89</v>
      </c>
      <c r="CO5">
        <v>64.7</v>
      </c>
      <c r="CP5">
        <v>45.2</v>
      </c>
      <c r="CQ5">
        <v>14.99</v>
      </c>
      <c r="CR5">
        <v>66.069999999999993</v>
      </c>
      <c r="CS5">
        <v>64.8</v>
      </c>
      <c r="CT5">
        <v>64.34</v>
      </c>
      <c r="CU5">
        <v>44.54</v>
      </c>
      <c r="CV5">
        <v>14.93</v>
      </c>
      <c r="CW5">
        <v>67.239999999999995</v>
      </c>
      <c r="CX5">
        <v>60.72</v>
      </c>
      <c r="CY5">
        <v>58.32</v>
      </c>
      <c r="CZ5">
        <v>40.78</v>
      </c>
      <c r="DA5">
        <v>7.9</v>
      </c>
      <c r="DB5">
        <v>65.680000000000007</v>
      </c>
      <c r="DC5">
        <v>57.39</v>
      </c>
      <c r="DD5">
        <v>55.71</v>
      </c>
      <c r="DE5">
        <v>37.49</v>
      </c>
      <c r="DF5">
        <v>7.08</v>
      </c>
      <c r="DG5">
        <v>65.52</v>
      </c>
      <c r="DH5">
        <v>55.36</v>
      </c>
      <c r="DI5">
        <v>53.85</v>
      </c>
      <c r="DJ5">
        <v>36.28</v>
      </c>
      <c r="DK5">
        <v>8.33</v>
      </c>
      <c r="DL5">
        <v>68.709999999999994</v>
      </c>
      <c r="DM5">
        <v>60.2</v>
      </c>
      <c r="DN5">
        <v>59.18</v>
      </c>
      <c r="DO5">
        <v>40.08</v>
      </c>
      <c r="DP5">
        <v>8.68</v>
      </c>
      <c r="DQ5">
        <v>66.180000000000007</v>
      </c>
      <c r="DR5">
        <v>64.56</v>
      </c>
      <c r="DS5">
        <v>64.510000000000005</v>
      </c>
      <c r="DT5">
        <v>40.74</v>
      </c>
      <c r="DU5">
        <v>4.5999999999999996</v>
      </c>
      <c r="DV5">
        <v>63.67</v>
      </c>
      <c r="DW5">
        <v>66.19</v>
      </c>
      <c r="DX5">
        <v>66.150000000000006</v>
      </c>
      <c r="DY5">
        <v>41.53</v>
      </c>
      <c r="DZ5">
        <v>4.6100000000000003</v>
      </c>
      <c r="EA5">
        <v>64.78</v>
      </c>
      <c r="EB5">
        <v>70.05</v>
      </c>
      <c r="EC5">
        <v>69.150000000000006</v>
      </c>
      <c r="ED5">
        <v>43.05</v>
      </c>
      <c r="EE5">
        <v>4.45</v>
      </c>
      <c r="EF5">
        <v>69.52</v>
      </c>
      <c r="EG5">
        <v>67.5</v>
      </c>
      <c r="EH5">
        <v>66.87</v>
      </c>
      <c r="EI5">
        <v>41.32</v>
      </c>
      <c r="EJ5">
        <v>4.7699999999999996</v>
      </c>
      <c r="EK5">
        <v>65.989999999999995</v>
      </c>
      <c r="EL5">
        <v>73.2</v>
      </c>
      <c r="EM5">
        <v>72.819999999999993</v>
      </c>
      <c r="EN5">
        <v>47.14</v>
      </c>
      <c r="EO5" t="s">
        <v>97</v>
      </c>
      <c r="EP5">
        <v>72.010000000000005</v>
      </c>
      <c r="EQ5">
        <v>70.569999999999993</v>
      </c>
      <c r="ER5">
        <v>69.94</v>
      </c>
      <c r="ES5">
        <v>46.17</v>
      </c>
      <c r="ET5" t="s">
        <v>97</v>
      </c>
      <c r="EU5">
        <v>69.25</v>
      </c>
      <c r="EV5">
        <v>67.2</v>
      </c>
      <c r="EW5">
        <v>66.03</v>
      </c>
      <c r="EX5">
        <v>39.75</v>
      </c>
      <c r="EY5" t="s">
        <v>97</v>
      </c>
      <c r="EZ5">
        <v>67.459999999999994</v>
      </c>
      <c r="FA5">
        <v>73.83</v>
      </c>
      <c r="FB5">
        <v>72.900000000000006</v>
      </c>
      <c r="FC5">
        <v>47.59</v>
      </c>
      <c r="FD5" t="s">
        <v>97</v>
      </c>
      <c r="FE5">
        <v>73.88</v>
      </c>
      <c r="FF5">
        <v>69.14</v>
      </c>
      <c r="FG5">
        <v>68.849999999999994</v>
      </c>
      <c r="FH5">
        <v>33.630000000000003</v>
      </c>
      <c r="FI5" t="s">
        <v>97</v>
      </c>
      <c r="FJ5">
        <v>73.64</v>
      </c>
      <c r="FK5">
        <v>65.069999999999993</v>
      </c>
      <c r="FL5">
        <v>64.23</v>
      </c>
      <c r="FM5">
        <v>31.17</v>
      </c>
      <c r="FN5" t="s">
        <v>97</v>
      </c>
      <c r="FO5">
        <v>71.63</v>
      </c>
      <c r="FP5">
        <v>58</v>
      </c>
      <c r="FQ5">
        <v>55.18</v>
      </c>
      <c r="FR5">
        <v>26.61</v>
      </c>
      <c r="FS5" t="s">
        <v>97</v>
      </c>
      <c r="FT5">
        <v>65.540000000000006</v>
      </c>
      <c r="FU5">
        <v>60.56</v>
      </c>
      <c r="FV5">
        <v>57.24</v>
      </c>
      <c r="FW5">
        <v>27.43</v>
      </c>
      <c r="FX5" t="s">
        <v>97</v>
      </c>
      <c r="FY5">
        <v>69</v>
      </c>
      <c r="FZ5">
        <v>57.06</v>
      </c>
      <c r="GA5">
        <v>57.36</v>
      </c>
      <c r="GB5">
        <v>24.58</v>
      </c>
      <c r="GC5">
        <v>1.03</v>
      </c>
      <c r="GD5">
        <v>60.56</v>
      </c>
      <c r="GE5">
        <v>62.09</v>
      </c>
      <c r="GF5">
        <v>62.16</v>
      </c>
      <c r="GG5">
        <v>26.43</v>
      </c>
      <c r="GH5">
        <v>2.3199999999999998</v>
      </c>
      <c r="GI5">
        <v>63.41</v>
      </c>
      <c r="GJ5">
        <v>64.72</v>
      </c>
      <c r="GK5">
        <v>64.63</v>
      </c>
      <c r="GL5">
        <v>27.2</v>
      </c>
      <c r="GM5">
        <v>2.8</v>
      </c>
      <c r="GN5">
        <v>66.930000000000007</v>
      </c>
      <c r="GO5">
        <v>64.56</v>
      </c>
      <c r="GP5">
        <v>63.49</v>
      </c>
      <c r="GQ5">
        <v>27.22</v>
      </c>
      <c r="GR5">
        <v>2.94</v>
      </c>
      <c r="GS5">
        <v>66.84</v>
      </c>
      <c r="GT5">
        <v>67.94</v>
      </c>
      <c r="GU5">
        <v>68.209999999999994</v>
      </c>
      <c r="GV5">
        <v>27.18</v>
      </c>
      <c r="GW5" t="s">
        <v>97</v>
      </c>
      <c r="GX5">
        <v>60.31</v>
      </c>
      <c r="GY5">
        <v>63.33</v>
      </c>
      <c r="GZ5">
        <v>63.76</v>
      </c>
      <c r="HA5">
        <v>27.79</v>
      </c>
      <c r="HB5" t="s">
        <v>97</v>
      </c>
      <c r="HC5">
        <v>57.5</v>
      </c>
      <c r="HD5">
        <v>66.33</v>
      </c>
      <c r="HE5">
        <v>65.75</v>
      </c>
      <c r="HF5">
        <v>27.92</v>
      </c>
      <c r="HG5">
        <v>0.2</v>
      </c>
      <c r="HH5">
        <v>59.78</v>
      </c>
      <c r="HI5">
        <v>69.11</v>
      </c>
      <c r="HJ5">
        <v>70.25</v>
      </c>
      <c r="HK5">
        <v>28.36</v>
      </c>
      <c r="HL5" t="s">
        <v>97</v>
      </c>
      <c r="HM5">
        <v>63.06</v>
      </c>
      <c r="HN5">
        <v>68.010000000000005</v>
      </c>
      <c r="HO5">
        <v>69.3</v>
      </c>
      <c r="HP5">
        <v>31.91</v>
      </c>
      <c r="HQ5" t="s">
        <v>97</v>
      </c>
      <c r="HR5">
        <v>69.42</v>
      </c>
      <c r="HS5">
        <v>72.72</v>
      </c>
      <c r="HT5">
        <v>73.86</v>
      </c>
      <c r="HU5">
        <v>35.76</v>
      </c>
      <c r="HV5" t="s">
        <v>97</v>
      </c>
      <c r="HW5">
        <v>69.83</v>
      </c>
      <c r="HX5">
        <v>69.11</v>
      </c>
      <c r="HY5">
        <v>69.569999999999993</v>
      </c>
      <c r="HZ5">
        <v>33.130000000000003</v>
      </c>
      <c r="IA5" t="s">
        <v>97</v>
      </c>
      <c r="IB5">
        <v>66.42</v>
      </c>
      <c r="IC5">
        <v>76.290000000000006</v>
      </c>
      <c r="ID5">
        <v>78.23</v>
      </c>
      <c r="IE5">
        <v>38.74</v>
      </c>
      <c r="IF5" t="s">
        <v>97</v>
      </c>
      <c r="IG5">
        <v>68.989999999999995</v>
      </c>
    </row>
    <row r="6" spans="1:241" outlineLevel="1" x14ac:dyDescent="0.3">
      <c r="A6" s="68" t="s">
        <v>141</v>
      </c>
      <c r="B6">
        <v>67.290000000000006</v>
      </c>
      <c r="C6">
        <v>65.53</v>
      </c>
      <c r="D6">
        <v>57.16</v>
      </c>
      <c r="E6">
        <v>30.25</v>
      </c>
      <c r="F6">
        <v>79.34</v>
      </c>
      <c r="G6">
        <v>68.959999999999994</v>
      </c>
      <c r="H6">
        <v>65.5</v>
      </c>
      <c r="I6">
        <v>55.14</v>
      </c>
      <c r="J6">
        <v>28.1</v>
      </c>
      <c r="K6">
        <v>73.400000000000006</v>
      </c>
      <c r="L6">
        <v>70.31</v>
      </c>
      <c r="M6">
        <v>65.94</v>
      </c>
      <c r="N6">
        <v>55.36</v>
      </c>
      <c r="O6">
        <v>23.84</v>
      </c>
      <c r="P6">
        <v>74.61</v>
      </c>
      <c r="Q6">
        <v>62.6</v>
      </c>
      <c r="R6">
        <v>60.37</v>
      </c>
      <c r="S6">
        <v>39.64</v>
      </c>
      <c r="T6">
        <v>2.14</v>
      </c>
      <c r="U6">
        <v>62.2</v>
      </c>
      <c r="V6">
        <v>69.569999999999993</v>
      </c>
      <c r="W6">
        <v>68.459999999999994</v>
      </c>
      <c r="X6">
        <v>63.86</v>
      </c>
      <c r="Y6">
        <v>34.24</v>
      </c>
      <c r="Z6">
        <v>88.4</v>
      </c>
      <c r="AA6">
        <v>76.22</v>
      </c>
      <c r="AB6">
        <v>74.52</v>
      </c>
      <c r="AC6">
        <v>72.790000000000006</v>
      </c>
      <c r="AD6">
        <v>43.51</v>
      </c>
      <c r="AE6">
        <v>106.91</v>
      </c>
      <c r="AF6">
        <v>81.45</v>
      </c>
      <c r="AG6">
        <v>80.709999999999994</v>
      </c>
      <c r="AH6">
        <v>73.37</v>
      </c>
      <c r="AI6">
        <v>31.34</v>
      </c>
      <c r="AJ6">
        <v>93.03</v>
      </c>
      <c r="AK6">
        <v>68.680000000000007</v>
      </c>
      <c r="AL6">
        <v>64.56</v>
      </c>
      <c r="AM6">
        <v>54.29</v>
      </c>
      <c r="AN6">
        <v>4.9400000000000004</v>
      </c>
      <c r="AO6">
        <v>78.040000000000006</v>
      </c>
      <c r="AP6">
        <v>72.88</v>
      </c>
      <c r="AQ6">
        <v>68.040000000000006</v>
      </c>
      <c r="AR6">
        <v>51.51</v>
      </c>
      <c r="AS6">
        <v>18.05</v>
      </c>
      <c r="AT6">
        <v>76.900000000000006</v>
      </c>
      <c r="AU6">
        <v>83.68</v>
      </c>
      <c r="AV6">
        <v>75.61</v>
      </c>
      <c r="AW6">
        <v>62.16</v>
      </c>
      <c r="AX6">
        <v>35.67</v>
      </c>
      <c r="AY6">
        <v>86.14</v>
      </c>
      <c r="AZ6">
        <v>90.06</v>
      </c>
      <c r="BA6">
        <v>76.13</v>
      </c>
      <c r="BB6">
        <v>57.98</v>
      </c>
      <c r="BC6">
        <v>30.18</v>
      </c>
      <c r="BD6">
        <v>92.36</v>
      </c>
      <c r="BE6">
        <v>87.23</v>
      </c>
      <c r="BF6">
        <v>75.97</v>
      </c>
      <c r="BG6">
        <v>60.43</v>
      </c>
      <c r="BH6">
        <v>39.18</v>
      </c>
      <c r="BI6">
        <v>94.75</v>
      </c>
      <c r="BJ6">
        <v>65.55</v>
      </c>
      <c r="BK6">
        <v>61.82</v>
      </c>
      <c r="BL6">
        <v>54.86</v>
      </c>
      <c r="BM6">
        <v>46.21</v>
      </c>
      <c r="BN6">
        <v>77.67</v>
      </c>
      <c r="BO6">
        <v>65.48</v>
      </c>
      <c r="BP6">
        <v>64.38</v>
      </c>
      <c r="BQ6">
        <v>62.67</v>
      </c>
      <c r="BR6">
        <v>60.64</v>
      </c>
      <c r="BS6">
        <v>70.16</v>
      </c>
      <c r="BT6">
        <v>65.239999999999995</v>
      </c>
      <c r="BU6">
        <v>62.4</v>
      </c>
      <c r="BV6">
        <v>56.08</v>
      </c>
      <c r="BW6">
        <v>49.4</v>
      </c>
      <c r="BX6">
        <v>70.75</v>
      </c>
      <c r="BY6">
        <v>68.290000000000006</v>
      </c>
      <c r="BZ6">
        <v>65.38</v>
      </c>
      <c r="CA6">
        <v>65.290000000000006</v>
      </c>
      <c r="CB6">
        <v>63.38</v>
      </c>
      <c r="CC6">
        <v>75.33</v>
      </c>
      <c r="CD6">
        <v>67.3</v>
      </c>
      <c r="CE6">
        <v>63.84</v>
      </c>
      <c r="CF6">
        <v>65.25</v>
      </c>
      <c r="CG6">
        <v>65.03</v>
      </c>
      <c r="CH6">
        <v>73.94</v>
      </c>
      <c r="CI6">
        <v>63.41</v>
      </c>
      <c r="CJ6">
        <v>61.2</v>
      </c>
      <c r="CK6">
        <v>59.9</v>
      </c>
      <c r="CL6">
        <v>58.57</v>
      </c>
      <c r="CM6">
        <v>67.05</v>
      </c>
      <c r="CN6">
        <v>61.1</v>
      </c>
      <c r="CO6">
        <v>60.47</v>
      </c>
      <c r="CP6">
        <v>59.55</v>
      </c>
      <c r="CQ6">
        <v>60.81</v>
      </c>
      <c r="CR6">
        <v>64.430000000000007</v>
      </c>
      <c r="CS6">
        <v>61</v>
      </c>
      <c r="CT6">
        <v>60.12</v>
      </c>
      <c r="CU6">
        <v>57.74</v>
      </c>
      <c r="CV6">
        <v>57.76</v>
      </c>
      <c r="CW6">
        <v>65.45</v>
      </c>
      <c r="CX6">
        <v>57.65</v>
      </c>
      <c r="CY6">
        <v>55.19</v>
      </c>
      <c r="CZ6">
        <v>57.57</v>
      </c>
      <c r="DA6">
        <v>59.04</v>
      </c>
      <c r="DB6">
        <v>64.28</v>
      </c>
      <c r="DC6">
        <v>54.59</v>
      </c>
      <c r="DD6">
        <v>52.66</v>
      </c>
      <c r="DE6">
        <v>53.05</v>
      </c>
      <c r="DF6">
        <v>55.56</v>
      </c>
      <c r="DG6">
        <v>64.58</v>
      </c>
      <c r="DH6">
        <v>52.92</v>
      </c>
      <c r="DI6">
        <v>51.12</v>
      </c>
      <c r="DJ6">
        <v>46.73</v>
      </c>
      <c r="DK6">
        <v>48.9</v>
      </c>
      <c r="DL6">
        <v>66.66</v>
      </c>
      <c r="DM6">
        <v>56.82</v>
      </c>
      <c r="DN6">
        <v>55.64</v>
      </c>
      <c r="DO6">
        <v>53.01</v>
      </c>
      <c r="DP6">
        <v>53.96</v>
      </c>
      <c r="DQ6">
        <v>63.76</v>
      </c>
      <c r="DR6">
        <v>61.49</v>
      </c>
      <c r="DS6">
        <v>61.22</v>
      </c>
      <c r="DT6">
        <v>57.06</v>
      </c>
      <c r="DU6">
        <v>55.24</v>
      </c>
      <c r="DV6">
        <v>62.65</v>
      </c>
      <c r="DW6">
        <v>63.42</v>
      </c>
      <c r="DX6">
        <v>63.32</v>
      </c>
      <c r="DY6">
        <v>60.62</v>
      </c>
      <c r="DZ6">
        <v>58.16</v>
      </c>
      <c r="EA6">
        <v>63.73</v>
      </c>
      <c r="EB6">
        <v>67.69</v>
      </c>
      <c r="EC6">
        <v>66.709999999999994</v>
      </c>
      <c r="ED6">
        <v>64.61</v>
      </c>
      <c r="EE6">
        <v>60.77</v>
      </c>
      <c r="EF6">
        <v>69.11</v>
      </c>
      <c r="EG6">
        <v>65.069999999999993</v>
      </c>
      <c r="EH6">
        <v>64.349999999999994</v>
      </c>
      <c r="EI6">
        <v>60.99</v>
      </c>
      <c r="EJ6">
        <v>57.57</v>
      </c>
      <c r="EK6">
        <v>65.5</v>
      </c>
      <c r="EL6">
        <v>70.040000000000006</v>
      </c>
      <c r="EM6">
        <v>69.45</v>
      </c>
      <c r="EN6">
        <v>63.79</v>
      </c>
      <c r="EO6">
        <v>38.380000000000003</v>
      </c>
      <c r="EP6">
        <v>70.69</v>
      </c>
      <c r="EQ6">
        <v>67.55</v>
      </c>
      <c r="ER6">
        <v>66.739999999999995</v>
      </c>
      <c r="ES6">
        <v>61.15</v>
      </c>
      <c r="ET6">
        <v>32.869999999999997</v>
      </c>
      <c r="EU6">
        <v>68.22</v>
      </c>
      <c r="EV6">
        <v>63.31</v>
      </c>
      <c r="EW6">
        <v>62.11</v>
      </c>
      <c r="EX6">
        <v>45.05</v>
      </c>
      <c r="EY6">
        <v>13.15</v>
      </c>
      <c r="EZ6">
        <v>65.41</v>
      </c>
      <c r="FA6">
        <v>71.44</v>
      </c>
      <c r="FB6">
        <v>70.3</v>
      </c>
      <c r="FC6">
        <v>62.63</v>
      </c>
      <c r="FD6">
        <v>30.7</v>
      </c>
      <c r="FE6">
        <v>73.27</v>
      </c>
      <c r="FF6">
        <v>66.83</v>
      </c>
      <c r="FG6">
        <v>66.02</v>
      </c>
      <c r="FH6">
        <v>35.06</v>
      </c>
      <c r="FI6" t="s">
        <v>97</v>
      </c>
      <c r="FJ6">
        <v>72.92</v>
      </c>
      <c r="FK6">
        <v>61.66</v>
      </c>
      <c r="FL6">
        <v>60.31</v>
      </c>
      <c r="FM6">
        <v>30.87</v>
      </c>
      <c r="FN6" t="s">
        <v>97</v>
      </c>
      <c r="FO6">
        <v>70</v>
      </c>
      <c r="FP6">
        <v>54.72</v>
      </c>
      <c r="FQ6">
        <v>51.47</v>
      </c>
      <c r="FR6">
        <v>25.05</v>
      </c>
      <c r="FS6" t="s">
        <v>97</v>
      </c>
      <c r="FT6">
        <v>63.74</v>
      </c>
      <c r="FU6">
        <v>57.46</v>
      </c>
      <c r="FV6">
        <v>53.58</v>
      </c>
      <c r="FW6">
        <v>26.02</v>
      </c>
      <c r="FX6" t="s">
        <v>97</v>
      </c>
      <c r="FY6">
        <v>67.17</v>
      </c>
      <c r="FZ6">
        <v>53.82</v>
      </c>
      <c r="GA6">
        <v>53.57</v>
      </c>
      <c r="GB6">
        <v>23.12</v>
      </c>
      <c r="GC6">
        <v>1.03</v>
      </c>
      <c r="GD6">
        <v>58.75</v>
      </c>
      <c r="GE6">
        <v>59.3</v>
      </c>
      <c r="GF6">
        <v>58.53</v>
      </c>
      <c r="GG6">
        <v>25.14</v>
      </c>
      <c r="GH6">
        <v>2.33</v>
      </c>
      <c r="GI6">
        <v>62.05</v>
      </c>
      <c r="GJ6">
        <v>62.81</v>
      </c>
      <c r="GK6">
        <v>61.5</v>
      </c>
      <c r="GL6">
        <v>26.22</v>
      </c>
      <c r="GM6">
        <v>2.9</v>
      </c>
      <c r="GN6">
        <v>66.3</v>
      </c>
      <c r="GO6">
        <v>62.69</v>
      </c>
      <c r="GP6">
        <v>60.43</v>
      </c>
      <c r="GQ6">
        <v>26.3</v>
      </c>
      <c r="GR6">
        <v>3.03</v>
      </c>
      <c r="GS6">
        <v>66.349999999999994</v>
      </c>
      <c r="GT6">
        <v>65.459999999999994</v>
      </c>
      <c r="GU6">
        <v>64.56</v>
      </c>
      <c r="GV6">
        <v>25.85</v>
      </c>
      <c r="GW6" t="s">
        <v>97</v>
      </c>
      <c r="GX6">
        <v>60.44</v>
      </c>
      <c r="GY6">
        <v>61.37</v>
      </c>
      <c r="GZ6">
        <v>60.73</v>
      </c>
      <c r="HA6">
        <v>26.55</v>
      </c>
      <c r="HB6" t="s">
        <v>97</v>
      </c>
      <c r="HC6">
        <v>57.12</v>
      </c>
      <c r="HD6">
        <v>64.5</v>
      </c>
      <c r="HE6">
        <v>62.58</v>
      </c>
      <c r="HF6">
        <v>26.77</v>
      </c>
      <c r="HG6">
        <v>0.18</v>
      </c>
      <c r="HH6">
        <v>59.49</v>
      </c>
      <c r="HI6">
        <v>67.180000000000007</v>
      </c>
      <c r="HJ6">
        <v>66.61</v>
      </c>
      <c r="HK6">
        <v>27.03</v>
      </c>
      <c r="HL6" t="s">
        <v>97</v>
      </c>
      <c r="HM6">
        <v>61.72</v>
      </c>
      <c r="HN6">
        <v>67.19</v>
      </c>
      <c r="HO6">
        <v>66.73</v>
      </c>
      <c r="HP6">
        <v>30.82</v>
      </c>
      <c r="HQ6" t="s">
        <v>97</v>
      </c>
      <c r="HR6">
        <v>69.23</v>
      </c>
      <c r="HS6">
        <v>70.8</v>
      </c>
      <c r="HT6">
        <v>70.41</v>
      </c>
      <c r="HU6">
        <v>34.22</v>
      </c>
      <c r="HV6" t="s">
        <v>97</v>
      </c>
      <c r="HW6">
        <v>69.11</v>
      </c>
      <c r="HX6">
        <v>67.47</v>
      </c>
      <c r="HY6">
        <v>66.510000000000005</v>
      </c>
      <c r="HZ6">
        <v>31.78</v>
      </c>
      <c r="IA6" t="s">
        <v>97</v>
      </c>
      <c r="IB6">
        <v>65.73</v>
      </c>
      <c r="IC6">
        <v>74.48</v>
      </c>
      <c r="ID6">
        <v>74.38</v>
      </c>
      <c r="IE6">
        <v>37.130000000000003</v>
      </c>
      <c r="IF6" t="s">
        <v>97</v>
      </c>
      <c r="IG6">
        <v>68.3</v>
      </c>
    </row>
    <row r="7" spans="1:241" outlineLevel="1" x14ac:dyDescent="0.3">
      <c r="A7" s="68" t="s">
        <v>142</v>
      </c>
      <c r="B7">
        <v>72.67</v>
      </c>
      <c r="C7">
        <v>69.23</v>
      </c>
      <c r="D7">
        <v>77.17</v>
      </c>
      <c r="E7">
        <v>122.79</v>
      </c>
      <c r="F7">
        <v>87.06</v>
      </c>
      <c r="G7">
        <v>75.72</v>
      </c>
      <c r="H7">
        <v>69.430000000000007</v>
      </c>
      <c r="I7">
        <v>76.89</v>
      </c>
      <c r="J7">
        <v>96.96</v>
      </c>
      <c r="K7">
        <v>86.64</v>
      </c>
      <c r="L7">
        <v>75.5</v>
      </c>
      <c r="M7">
        <v>68.849999999999994</v>
      </c>
      <c r="N7">
        <v>76.959999999999994</v>
      </c>
      <c r="O7">
        <v>101.65</v>
      </c>
      <c r="P7">
        <v>85.75</v>
      </c>
      <c r="Q7">
        <v>62.5</v>
      </c>
      <c r="R7">
        <v>53.96</v>
      </c>
      <c r="S7">
        <v>60.35</v>
      </c>
      <c r="T7">
        <v>82.91</v>
      </c>
      <c r="U7">
        <v>76.42</v>
      </c>
      <c r="V7">
        <v>79.650000000000006</v>
      </c>
      <c r="W7">
        <v>78.930000000000007</v>
      </c>
      <c r="X7">
        <v>93.54</v>
      </c>
      <c r="Y7">
        <v>164.86</v>
      </c>
      <c r="Z7">
        <v>97.16</v>
      </c>
      <c r="AA7">
        <v>81.55</v>
      </c>
      <c r="AB7">
        <v>81.05</v>
      </c>
      <c r="AC7">
        <v>109.78</v>
      </c>
      <c r="AD7">
        <v>177.16</v>
      </c>
      <c r="AE7">
        <v>122.74</v>
      </c>
      <c r="AF7">
        <v>84.31</v>
      </c>
      <c r="AG7">
        <v>83.08</v>
      </c>
      <c r="AH7">
        <v>97.75</v>
      </c>
      <c r="AI7">
        <v>137.58000000000001</v>
      </c>
      <c r="AJ7">
        <v>95.79</v>
      </c>
      <c r="AK7">
        <v>62.67</v>
      </c>
      <c r="AL7">
        <v>59.85</v>
      </c>
      <c r="AM7">
        <v>60.2</v>
      </c>
      <c r="AN7">
        <v>70.099999999999994</v>
      </c>
      <c r="AO7">
        <v>72.930000000000007</v>
      </c>
      <c r="AP7">
        <v>70.2</v>
      </c>
      <c r="AQ7">
        <v>67.34</v>
      </c>
      <c r="AR7">
        <v>69.63</v>
      </c>
      <c r="AS7">
        <v>80.03</v>
      </c>
      <c r="AT7">
        <v>73.19</v>
      </c>
      <c r="AU7">
        <v>77.56</v>
      </c>
      <c r="AV7">
        <v>74.66</v>
      </c>
      <c r="AW7">
        <v>74.260000000000005</v>
      </c>
      <c r="AX7">
        <v>88.29</v>
      </c>
      <c r="AY7">
        <v>79.64</v>
      </c>
      <c r="AZ7">
        <v>88.68</v>
      </c>
      <c r="BA7">
        <v>76.7</v>
      </c>
      <c r="BB7">
        <v>80.599999999999994</v>
      </c>
      <c r="BC7">
        <v>100.82</v>
      </c>
      <c r="BD7">
        <v>91.33</v>
      </c>
      <c r="BE7">
        <v>82.95</v>
      </c>
      <c r="BF7">
        <v>74.010000000000005</v>
      </c>
      <c r="BG7">
        <v>78.61</v>
      </c>
      <c r="BH7">
        <v>92.33</v>
      </c>
      <c r="BI7">
        <v>89.92</v>
      </c>
      <c r="BJ7">
        <v>63.02</v>
      </c>
      <c r="BK7">
        <v>58.66</v>
      </c>
      <c r="BL7">
        <v>61.54</v>
      </c>
      <c r="BM7">
        <v>68.87</v>
      </c>
      <c r="BN7">
        <v>75.150000000000006</v>
      </c>
      <c r="BO7">
        <v>59.43</v>
      </c>
      <c r="BP7">
        <v>57.71</v>
      </c>
      <c r="BQ7">
        <v>63.28</v>
      </c>
      <c r="BR7">
        <v>69.92</v>
      </c>
      <c r="BS7">
        <v>65.14</v>
      </c>
      <c r="BT7">
        <v>54.2</v>
      </c>
      <c r="BU7">
        <v>52.85</v>
      </c>
      <c r="BV7">
        <v>51.73</v>
      </c>
      <c r="BW7">
        <v>54.41</v>
      </c>
      <c r="BX7">
        <v>62.21</v>
      </c>
      <c r="BY7">
        <v>57.49</v>
      </c>
      <c r="BZ7">
        <v>54.96</v>
      </c>
      <c r="CA7">
        <v>59.49</v>
      </c>
      <c r="CB7">
        <v>61.33</v>
      </c>
      <c r="CC7">
        <v>67.88</v>
      </c>
      <c r="CD7">
        <v>56</v>
      </c>
      <c r="CE7">
        <v>49.93</v>
      </c>
      <c r="CF7">
        <v>57.7</v>
      </c>
      <c r="CG7">
        <v>60.8</v>
      </c>
      <c r="CH7">
        <v>66.8</v>
      </c>
      <c r="CI7">
        <v>49.78</v>
      </c>
      <c r="CJ7">
        <v>36.17</v>
      </c>
      <c r="CK7">
        <v>49.87</v>
      </c>
      <c r="CL7">
        <v>50.06</v>
      </c>
      <c r="CM7">
        <v>57.9</v>
      </c>
      <c r="CN7">
        <v>46.69</v>
      </c>
      <c r="CO7">
        <v>35.020000000000003</v>
      </c>
      <c r="CP7">
        <v>49.91</v>
      </c>
      <c r="CQ7">
        <v>52.19</v>
      </c>
      <c r="CR7">
        <v>52.57</v>
      </c>
      <c r="CS7">
        <v>50.15</v>
      </c>
      <c r="CT7">
        <v>48.02</v>
      </c>
      <c r="CU7">
        <v>72.94</v>
      </c>
      <c r="CV7">
        <v>119.46</v>
      </c>
      <c r="CW7">
        <v>57.42</v>
      </c>
      <c r="CX7">
        <v>51.33</v>
      </c>
      <c r="CY7">
        <v>47.74</v>
      </c>
      <c r="CZ7">
        <v>82.76</v>
      </c>
      <c r="DA7">
        <v>157.46</v>
      </c>
      <c r="DB7">
        <v>56.98</v>
      </c>
      <c r="DC7">
        <v>45.95</v>
      </c>
      <c r="DD7">
        <v>44.38</v>
      </c>
      <c r="DE7">
        <v>72.59</v>
      </c>
      <c r="DF7">
        <v>138.57</v>
      </c>
      <c r="DG7">
        <v>50.25</v>
      </c>
      <c r="DH7">
        <v>34.86</v>
      </c>
      <c r="DI7">
        <v>30.92</v>
      </c>
      <c r="DJ7">
        <v>40.659999999999997</v>
      </c>
      <c r="DK7">
        <v>70.41</v>
      </c>
      <c r="DL7">
        <v>57.85</v>
      </c>
      <c r="DM7">
        <v>36.65</v>
      </c>
      <c r="DN7">
        <v>30.17</v>
      </c>
      <c r="DO7">
        <v>38.72</v>
      </c>
      <c r="DP7">
        <v>45.45</v>
      </c>
      <c r="DQ7">
        <v>53.58</v>
      </c>
      <c r="DR7">
        <v>52.97</v>
      </c>
      <c r="DS7">
        <v>52.12</v>
      </c>
      <c r="DT7">
        <v>51.81</v>
      </c>
      <c r="DU7">
        <v>49.13</v>
      </c>
      <c r="DV7">
        <v>57.26</v>
      </c>
      <c r="DW7">
        <v>54.58</v>
      </c>
      <c r="DX7">
        <v>54.22</v>
      </c>
      <c r="DY7">
        <v>55.29</v>
      </c>
      <c r="DZ7">
        <v>52.12</v>
      </c>
      <c r="EA7">
        <v>58.49</v>
      </c>
      <c r="EB7">
        <v>59.47</v>
      </c>
      <c r="EC7">
        <v>58.25</v>
      </c>
      <c r="ED7">
        <v>59.71</v>
      </c>
      <c r="EE7">
        <v>64.92</v>
      </c>
      <c r="EF7">
        <v>63.89</v>
      </c>
      <c r="EG7">
        <v>56.84</v>
      </c>
      <c r="EH7">
        <v>55.82</v>
      </c>
      <c r="EI7">
        <v>56.01</v>
      </c>
      <c r="EJ7">
        <v>62.1</v>
      </c>
      <c r="EK7">
        <v>59.7</v>
      </c>
      <c r="EL7">
        <v>59.59</v>
      </c>
      <c r="EM7">
        <v>58.56</v>
      </c>
      <c r="EN7">
        <v>57.52</v>
      </c>
      <c r="EO7">
        <v>36.200000000000003</v>
      </c>
      <c r="EP7">
        <v>63.04</v>
      </c>
      <c r="EQ7">
        <v>56.91</v>
      </c>
      <c r="ER7">
        <v>55.77</v>
      </c>
      <c r="ES7">
        <v>54.82</v>
      </c>
      <c r="ET7">
        <v>33.549999999999997</v>
      </c>
      <c r="EU7">
        <v>60.25</v>
      </c>
      <c r="EV7">
        <v>48.98</v>
      </c>
      <c r="EW7">
        <v>33.340000000000003</v>
      </c>
      <c r="EX7">
        <v>29.62</v>
      </c>
      <c r="EY7">
        <v>11.27</v>
      </c>
      <c r="EZ7">
        <v>54.12</v>
      </c>
      <c r="FA7">
        <v>59.68</v>
      </c>
      <c r="FB7">
        <v>58.31</v>
      </c>
      <c r="FC7">
        <v>55.65</v>
      </c>
      <c r="FD7">
        <v>34.880000000000003</v>
      </c>
      <c r="FE7">
        <v>64.98</v>
      </c>
      <c r="FF7">
        <v>56.73</v>
      </c>
      <c r="FG7">
        <v>55.38</v>
      </c>
      <c r="FH7">
        <v>37.81</v>
      </c>
      <c r="FI7">
        <v>24.06</v>
      </c>
      <c r="FJ7">
        <v>66.760000000000005</v>
      </c>
      <c r="FK7">
        <v>51.52</v>
      </c>
      <c r="FL7">
        <v>49.87</v>
      </c>
      <c r="FM7">
        <v>34.5</v>
      </c>
      <c r="FN7">
        <v>23.25</v>
      </c>
      <c r="FO7">
        <v>64.010000000000005</v>
      </c>
      <c r="FP7">
        <v>45.1</v>
      </c>
      <c r="FQ7">
        <v>41.55</v>
      </c>
      <c r="FR7">
        <v>31.05</v>
      </c>
      <c r="FS7">
        <v>26.66</v>
      </c>
      <c r="FT7">
        <v>57.49</v>
      </c>
      <c r="FU7">
        <v>47.11</v>
      </c>
      <c r="FV7">
        <v>43.06</v>
      </c>
      <c r="FW7">
        <v>33.520000000000003</v>
      </c>
      <c r="FX7">
        <v>31.67</v>
      </c>
      <c r="FY7">
        <v>60.13</v>
      </c>
      <c r="FZ7">
        <v>42.73</v>
      </c>
      <c r="GA7">
        <v>41.98</v>
      </c>
      <c r="GB7">
        <v>25.03</v>
      </c>
      <c r="GC7">
        <v>21.17</v>
      </c>
      <c r="GD7">
        <v>50.74</v>
      </c>
      <c r="GE7">
        <v>47.4</v>
      </c>
      <c r="GF7">
        <v>44.82</v>
      </c>
      <c r="GG7">
        <v>35.68</v>
      </c>
      <c r="GH7">
        <v>47.36</v>
      </c>
      <c r="GI7">
        <v>65.040000000000006</v>
      </c>
      <c r="GJ7">
        <v>56.14</v>
      </c>
      <c r="GK7">
        <v>53.4</v>
      </c>
      <c r="GL7">
        <v>70.010000000000005</v>
      </c>
      <c r="GM7">
        <v>143.29</v>
      </c>
      <c r="GN7">
        <v>110.24</v>
      </c>
      <c r="GO7">
        <v>56.53</v>
      </c>
      <c r="GP7">
        <v>52.94</v>
      </c>
      <c r="GQ7">
        <v>69.72</v>
      </c>
      <c r="GR7">
        <v>114.79</v>
      </c>
      <c r="GS7">
        <v>105.1</v>
      </c>
      <c r="GT7">
        <v>56.64</v>
      </c>
      <c r="GU7">
        <v>54.11</v>
      </c>
      <c r="GV7">
        <v>48.56</v>
      </c>
      <c r="GW7">
        <v>61.29</v>
      </c>
      <c r="GX7">
        <v>59.62</v>
      </c>
      <c r="GY7">
        <v>49.48</v>
      </c>
      <c r="GZ7">
        <v>47.79</v>
      </c>
      <c r="HA7">
        <v>45.25</v>
      </c>
      <c r="HB7">
        <v>54.31</v>
      </c>
      <c r="HC7">
        <v>50.46</v>
      </c>
      <c r="HD7">
        <v>55.16</v>
      </c>
      <c r="HE7">
        <v>51.48</v>
      </c>
      <c r="HF7">
        <v>47.07</v>
      </c>
      <c r="HG7">
        <v>65.680000000000007</v>
      </c>
      <c r="HH7">
        <v>53.16</v>
      </c>
      <c r="HI7">
        <v>59.68</v>
      </c>
      <c r="HJ7">
        <v>57.2</v>
      </c>
      <c r="HK7">
        <v>46.71</v>
      </c>
      <c r="HL7">
        <v>55.98</v>
      </c>
      <c r="HM7">
        <v>55.85</v>
      </c>
      <c r="HN7">
        <v>121.31</v>
      </c>
      <c r="HO7">
        <v>60.66</v>
      </c>
      <c r="HP7">
        <v>112.75</v>
      </c>
      <c r="HQ7">
        <v>172.16</v>
      </c>
      <c r="HR7">
        <v>163.49</v>
      </c>
      <c r="HS7">
        <v>156.28</v>
      </c>
      <c r="HT7">
        <v>129.52000000000001</v>
      </c>
      <c r="HU7">
        <v>162.59</v>
      </c>
      <c r="HV7">
        <v>201.92</v>
      </c>
      <c r="HW7">
        <v>184.16</v>
      </c>
      <c r="HX7">
        <v>148.38999999999999</v>
      </c>
      <c r="HY7">
        <v>137.01</v>
      </c>
      <c r="HZ7">
        <v>162.02000000000001</v>
      </c>
      <c r="IA7">
        <v>204.55</v>
      </c>
      <c r="IB7">
        <v>184.91</v>
      </c>
      <c r="IC7">
        <v>161.91999999999999</v>
      </c>
      <c r="ID7">
        <v>159.11000000000001</v>
      </c>
      <c r="IE7">
        <v>172.83</v>
      </c>
      <c r="IF7">
        <v>211.61</v>
      </c>
      <c r="IG7">
        <v>201.6</v>
      </c>
    </row>
    <row r="8" spans="1:241" outlineLevel="1" x14ac:dyDescent="0.3">
      <c r="A8" t="s">
        <v>143</v>
      </c>
    </row>
    <row r="9" spans="1:241" outlineLevel="1" x14ac:dyDescent="0.3">
      <c r="A9" s="68" t="s">
        <v>139</v>
      </c>
      <c r="B9">
        <v>77.040000000000006</v>
      </c>
      <c r="C9">
        <v>74.67</v>
      </c>
      <c r="D9">
        <v>53.22</v>
      </c>
      <c r="E9">
        <v>6.54</v>
      </c>
      <c r="F9">
        <v>86.99</v>
      </c>
      <c r="G9">
        <v>78.38</v>
      </c>
      <c r="H9">
        <v>75.02</v>
      </c>
      <c r="I9">
        <v>53.06</v>
      </c>
      <c r="J9">
        <v>6.16</v>
      </c>
      <c r="K9">
        <v>79.48</v>
      </c>
      <c r="L9">
        <v>80.44</v>
      </c>
      <c r="M9">
        <v>75.36</v>
      </c>
      <c r="N9">
        <v>52.96</v>
      </c>
      <c r="O9">
        <v>6.19</v>
      </c>
      <c r="P9">
        <v>81.72</v>
      </c>
      <c r="Q9">
        <v>70.41</v>
      </c>
      <c r="R9">
        <v>68.41</v>
      </c>
      <c r="S9">
        <v>43.07</v>
      </c>
      <c r="T9">
        <v>2.2799999999999998</v>
      </c>
      <c r="U9">
        <v>66.290000000000006</v>
      </c>
      <c r="V9">
        <v>80.900000000000006</v>
      </c>
      <c r="W9">
        <v>80.569999999999993</v>
      </c>
      <c r="X9">
        <v>60.29</v>
      </c>
      <c r="Y9">
        <v>7.81</v>
      </c>
      <c r="Z9">
        <v>112.25</v>
      </c>
      <c r="AA9">
        <v>82.44</v>
      </c>
      <c r="AB9">
        <v>81.599999999999994</v>
      </c>
      <c r="AC9">
        <v>61.56</v>
      </c>
      <c r="AD9">
        <v>8.01</v>
      </c>
      <c r="AE9">
        <v>130.11000000000001</v>
      </c>
      <c r="AF9">
        <v>87.81</v>
      </c>
      <c r="AG9">
        <v>87.07</v>
      </c>
      <c r="AH9">
        <v>63.51</v>
      </c>
      <c r="AI9">
        <v>6.69</v>
      </c>
      <c r="AJ9">
        <v>105.26</v>
      </c>
      <c r="AK9">
        <v>73.44</v>
      </c>
      <c r="AL9">
        <v>71.44</v>
      </c>
      <c r="AM9">
        <v>51.8</v>
      </c>
      <c r="AN9">
        <v>1.27</v>
      </c>
      <c r="AO9">
        <v>83.77</v>
      </c>
      <c r="AP9">
        <v>75.89</v>
      </c>
      <c r="AQ9">
        <v>70.39</v>
      </c>
      <c r="AR9">
        <v>43.43</v>
      </c>
      <c r="AS9">
        <v>7.61</v>
      </c>
      <c r="AT9">
        <v>77.64</v>
      </c>
      <c r="AU9">
        <v>83.15</v>
      </c>
      <c r="AV9">
        <v>73.34</v>
      </c>
      <c r="AW9">
        <v>44.88</v>
      </c>
      <c r="AX9">
        <v>9.52</v>
      </c>
      <c r="AY9">
        <v>82.59</v>
      </c>
      <c r="AZ9">
        <v>92.81</v>
      </c>
      <c r="BA9">
        <v>76.78</v>
      </c>
      <c r="BB9">
        <v>50.12</v>
      </c>
      <c r="BC9">
        <v>11.74</v>
      </c>
      <c r="BD9">
        <v>92.34</v>
      </c>
      <c r="BE9">
        <v>91.72</v>
      </c>
      <c r="BF9">
        <v>76.319999999999993</v>
      </c>
      <c r="BG9">
        <v>50.73</v>
      </c>
      <c r="BH9">
        <v>14.88</v>
      </c>
      <c r="BI9">
        <v>94.92</v>
      </c>
      <c r="BJ9">
        <v>70.31</v>
      </c>
      <c r="BK9">
        <v>66.31</v>
      </c>
      <c r="BL9">
        <v>43.52</v>
      </c>
      <c r="BM9">
        <v>16.72</v>
      </c>
      <c r="BN9">
        <v>79.06</v>
      </c>
      <c r="BO9">
        <v>71.13</v>
      </c>
      <c r="BP9">
        <v>69.97</v>
      </c>
      <c r="BQ9">
        <v>47.35</v>
      </c>
      <c r="BR9">
        <v>19</v>
      </c>
      <c r="BS9">
        <v>71.459999999999994</v>
      </c>
      <c r="BT9">
        <v>68.11</v>
      </c>
      <c r="BU9">
        <v>64.13</v>
      </c>
      <c r="BV9">
        <v>41.86</v>
      </c>
      <c r="BW9">
        <v>15.82</v>
      </c>
      <c r="BX9">
        <v>72.72</v>
      </c>
      <c r="BY9">
        <v>68.599999999999994</v>
      </c>
      <c r="BZ9">
        <v>64.66</v>
      </c>
      <c r="CA9">
        <v>43.47</v>
      </c>
      <c r="CB9">
        <v>16.22</v>
      </c>
      <c r="CC9">
        <v>73.349999999999994</v>
      </c>
      <c r="CD9">
        <v>70.03</v>
      </c>
      <c r="CE9">
        <v>64.099999999999994</v>
      </c>
      <c r="CF9">
        <v>46.35</v>
      </c>
      <c r="CG9">
        <v>21.86</v>
      </c>
      <c r="CH9">
        <v>76.239999999999995</v>
      </c>
      <c r="CI9">
        <v>69.27</v>
      </c>
      <c r="CJ9">
        <v>65.56</v>
      </c>
      <c r="CK9">
        <v>45.95</v>
      </c>
      <c r="CL9">
        <v>21.08</v>
      </c>
      <c r="CM9">
        <v>72.510000000000005</v>
      </c>
      <c r="CN9">
        <v>66.94</v>
      </c>
      <c r="CO9">
        <v>64.47</v>
      </c>
      <c r="CP9">
        <v>44.88</v>
      </c>
      <c r="CQ9">
        <v>21.53</v>
      </c>
      <c r="CR9">
        <v>73.760000000000005</v>
      </c>
      <c r="CS9">
        <v>62.24</v>
      </c>
      <c r="CT9">
        <v>59.16</v>
      </c>
      <c r="CU9">
        <v>42.16</v>
      </c>
      <c r="CV9">
        <v>20.8</v>
      </c>
      <c r="CW9">
        <v>85.55</v>
      </c>
      <c r="CX9">
        <v>60.78</v>
      </c>
      <c r="CY9">
        <v>58.46</v>
      </c>
      <c r="CZ9">
        <v>38.18</v>
      </c>
      <c r="DA9">
        <v>16.190000000000001</v>
      </c>
      <c r="DB9">
        <v>83.06</v>
      </c>
      <c r="DC9">
        <v>62.43</v>
      </c>
      <c r="DD9">
        <v>60.71</v>
      </c>
      <c r="DE9">
        <v>39.979999999999997</v>
      </c>
      <c r="DF9">
        <v>15.01</v>
      </c>
      <c r="DG9">
        <v>73.099999999999994</v>
      </c>
      <c r="DH9">
        <v>64.38</v>
      </c>
      <c r="DI9">
        <v>62.32</v>
      </c>
      <c r="DJ9">
        <v>41.08</v>
      </c>
      <c r="DK9">
        <v>14.54</v>
      </c>
      <c r="DL9">
        <v>66.47</v>
      </c>
      <c r="DM9">
        <v>61.74</v>
      </c>
      <c r="DN9">
        <v>59.91</v>
      </c>
      <c r="DO9">
        <v>40.31</v>
      </c>
      <c r="DP9">
        <v>15.99</v>
      </c>
      <c r="DQ9">
        <v>77.02</v>
      </c>
      <c r="DR9">
        <v>65.709999999999994</v>
      </c>
      <c r="DS9">
        <v>59.15</v>
      </c>
      <c r="DT9">
        <v>39.090000000000003</v>
      </c>
      <c r="DU9">
        <v>11.69</v>
      </c>
      <c r="DV9">
        <v>72.95</v>
      </c>
      <c r="DW9">
        <v>67.84</v>
      </c>
      <c r="DX9">
        <v>67.11</v>
      </c>
      <c r="DY9">
        <v>41.7</v>
      </c>
      <c r="DZ9">
        <v>12.13</v>
      </c>
      <c r="EA9">
        <v>69.42</v>
      </c>
      <c r="EB9">
        <v>67.61</v>
      </c>
      <c r="EC9">
        <v>66.7</v>
      </c>
      <c r="ED9">
        <v>41.96</v>
      </c>
      <c r="EE9">
        <v>12</v>
      </c>
      <c r="EF9">
        <v>66.58</v>
      </c>
      <c r="EG9">
        <v>64.41</v>
      </c>
      <c r="EH9">
        <v>63.73</v>
      </c>
      <c r="EI9">
        <v>39.72</v>
      </c>
      <c r="EJ9">
        <v>11.29</v>
      </c>
      <c r="EK9">
        <v>62.46</v>
      </c>
      <c r="EL9">
        <v>69.959999999999994</v>
      </c>
      <c r="EM9">
        <v>69.62</v>
      </c>
      <c r="EN9">
        <v>43.81</v>
      </c>
      <c r="EO9">
        <v>3.78</v>
      </c>
      <c r="EP9">
        <v>65.86</v>
      </c>
      <c r="EQ9">
        <v>68.92</v>
      </c>
      <c r="ER9">
        <v>66</v>
      </c>
      <c r="ES9">
        <v>43.1</v>
      </c>
      <c r="ET9">
        <v>3.3</v>
      </c>
      <c r="EU9">
        <v>67.16</v>
      </c>
      <c r="EV9">
        <v>64.349999999999994</v>
      </c>
      <c r="EW9">
        <v>62.4</v>
      </c>
      <c r="EX9">
        <v>37.53</v>
      </c>
      <c r="EY9">
        <v>1.1000000000000001</v>
      </c>
      <c r="EZ9">
        <v>63.27</v>
      </c>
      <c r="FA9">
        <v>71.709999999999994</v>
      </c>
      <c r="FB9">
        <v>68.98</v>
      </c>
      <c r="FC9">
        <v>44.13</v>
      </c>
      <c r="FD9">
        <v>3.85</v>
      </c>
      <c r="FE9">
        <v>68.8</v>
      </c>
      <c r="FF9">
        <v>63.89</v>
      </c>
      <c r="FG9">
        <v>61.91</v>
      </c>
      <c r="FH9">
        <v>30.07</v>
      </c>
      <c r="FI9" t="s">
        <v>97</v>
      </c>
      <c r="FJ9">
        <v>69.739999999999995</v>
      </c>
      <c r="FK9">
        <v>58.96</v>
      </c>
      <c r="FL9">
        <v>56.89</v>
      </c>
      <c r="FM9">
        <v>27.72</v>
      </c>
      <c r="FN9" t="s">
        <v>97</v>
      </c>
      <c r="FO9">
        <v>78.5</v>
      </c>
      <c r="FP9">
        <v>56.56</v>
      </c>
      <c r="FQ9">
        <v>55.38</v>
      </c>
      <c r="FR9">
        <v>26.83</v>
      </c>
      <c r="FS9" t="s">
        <v>97</v>
      </c>
      <c r="FT9">
        <v>76.09</v>
      </c>
      <c r="FU9">
        <v>57.11</v>
      </c>
      <c r="FV9">
        <v>54.04</v>
      </c>
      <c r="FW9">
        <v>26.34</v>
      </c>
      <c r="FX9" t="s">
        <v>97</v>
      </c>
      <c r="FY9">
        <v>80.3</v>
      </c>
      <c r="FZ9">
        <v>55.58</v>
      </c>
      <c r="GA9">
        <v>54.19</v>
      </c>
      <c r="GB9">
        <v>19.059999999999999</v>
      </c>
      <c r="GC9" t="s">
        <v>97</v>
      </c>
      <c r="GD9">
        <v>69.319999999999993</v>
      </c>
      <c r="GE9">
        <v>56.92</v>
      </c>
      <c r="GF9">
        <v>56.61</v>
      </c>
      <c r="GG9">
        <v>20.86</v>
      </c>
      <c r="GH9">
        <v>0.06</v>
      </c>
      <c r="GI9">
        <v>71.28</v>
      </c>
      <c r="GJ9">
        <v>57.85</v>
      </c>
      <c r="GK9">
        <v>58.73</v>
      </c>
      <c r="GL9">
        <v>25.39</v>
      </c>
      <c r="GM9">
        <v>1.95</v>
      </c>
      <c r="GN9">
        <v>63.4</v>
      </c>
      <c r="GO9">
        <v>56.98</v>
      </c>
      <c r="GP9">
        <v>56.83</v>
      </c>
      <c r="GQ9">
        <v>24.51</v>
      </c>
      <c r="GR9">
        <v>1.79</v>
      </c>
      <c r="GS9">
        <v>67.86</v>
      </c>
      <c r="GT9">
        <v>60.84</v>
      </c>
      <c r="GU9">
        <v>61.48</v>
      </c>
      <c r="GV9">
        <v>26.15</v>
      </c>
      <c r="GW9">
        <v>0.12</v>
      </c>
      <c r="GX9">
        <v>53.21</v>
      </c>
      <c r="GY9">
        <v>61.73</v>
      </c>
      <c r="GZ9">
        <v>62.48</v>
      </c>
      <c r="HA9">
        <v>27.55</v>
      </c>
      <c r="HB9" t="s">
        <v>97</v>
      </c>
      <c r="HC9">
        <v>55.17</v>
      </c>
      <c r="HD9">
        <v>65.69</v>
      </c>
      <c r="HE9">
        <v>67.260000000000005</v>
      </c>
      <c r="HF9">
        <v>28.52</v>
      </c>
      <c r="HG9">
        <v>0.28000000000000003</v>
      </c>
      <c r="HH9">
        <v>57.11</v>
      </c>
      <c r="HI9">
        <v>70.349999999999994</v>
      </c>
      <c r="HJ9">
        <v>72.59</v>
      </c>
      <c r="HK9">
        <v>29.2</v>
      </c>
      <c r="HL9" t="s">
        <v>97</v>
      </c>
      <c r="HM9">
        <v>62.35</v>
      </c>
      <c r="HN9">
        <v>68.180000000000007</v>
      </c>
      <c r="HO9">
        <v>71.33</v>
      </c>
      <c r="HP9">
        <v>33.58</v>
      </c>
      <c r="HQ9" t="s">
        <v>97</v>
      </c>
      <c r="HR9">
        <v>60.97</v>
      </c>
      <c r="HS9">
        <v>73.180000000000007</v>
      </c>
      <c r="HT9">
        <v>76.099999999999994</v>
      </c>
      <c r="HU9">
        <v>36.18</v>
      </c>
      <c r="HV9" t="s">
        <v>97</v>
      </c>
      <c r="HW9">
        <v>66.92</v>
      </c>
      <c r="HX9">
        <v>71.3</v>
      </c>
      <c r="HY9">
        <v>73.900000000000006</v>
      </c>
      <c r="HZ9">
        <v>35.020000000000003</v>
      </c>
      <c r="IA9" t="s">
        <v>97</v>
      </c>
      <c r="IB9">
        <v>63.8</v>
      </c>
      <c r="IC9">
        <v>75.55</v>
      </c>
      <c r="ID9">
        <v>79.760000000000005</v>
      </c>
      <c r="IE9">
        <v>37.24</v>
      </c>
      <c r="IF9" t="s">
        <v>97</v>
      </c>
      <c r="IG9">
        <v>68.66</v>
      </c>
    </row>
    <row r="10" spans="1:241" outlineLevel="1" x14ac:dyDescent="0.3">
      <c r="A10" s="68" t="s">
        <v>140</v>
      </c>
      <c r="B10">
        <v>69.540000000000006</v>
      </c>
      <c r="C10">
        <v>67.55</v>
      </c>
      <c r="D10">
        <v>64.11</v>
      </c>
      <c r="E10">
        <v>47.14</v>
      </c>
      <c r="F10">
        <v>81.27</v>
      </c>
      <c r="G10">
        <v>71.599999999999994</v>
      </c>
      <c r="H10">
        <v>68.180000000000007</v>
      </c>
      <c r="I10">
        <v>61.4</v>
      </c>
      <c r="J10">
        <v>43.92</v>
      </c>
      <c r="K10">
        <v>75.3</v>
      </c>
      <c r="L10">
        <v>72.81</v>
      </c>
      <c r="M10">
        <v>68.239999999999995</v>
      </c>
      <c r="N10">
        <v>61.47</v>
      </c>
      <c r="O10">
        <v>36.369999999999997</v>
      </c>
      <c r="P10">
        <v>76.39</v>
      </c>
      <c r="Q10">
        <v>63.85</v>
      </c>
      <c r="R10">
        <v>61.89</v>
      </c>
      <c r="S10">
        <v>40.25</v>
      </c>
      <c r="T10">
        <v>2.12</v>
      </c>
      <c r="U10">
        <v>62.52</v>
      </c>
      <c r="V10">
        <v>68.56</v>
      </c>
      <c r="W10">
        <v>68.569999999999993</v>
      </c>
      <c r="X10">
        <v>71.88</v>
      </c>
      <c r="Y10">
        <v>43.97</v>
      </c>
      <c r="Z10">
        <v>102.81</v>
      </c>
      <c r="AA10">
        <v>76.28</v>
      </c>
      <c r="AB10">
        <v>75.78</v>
      </c>
      <c r="AC10">
        <v>81.459999999999994</v>
      </c>
      <c r="AD10">
        <v>61</v>
      </c>
      <c r="AE10">
        <v>126.28</v>
      </c>
      <c r="AF10">
        <v>81.27</v>
      </c>
      <c r="AG10">
        <v>80.69</v>
      </c>
      <c r="AH10">
        <v>79.739999999999995</v>
      </c>
      <c r="AI10">
        <v>30.44</v>
      </c>
      <c r="AJ10">
        <v>100.49</v>
      </c>
      <c r="AK10">
        <v>66.67</v>
      </c>
      <c r="AL10">
        <v>64.790000000000006</v>
      </c>
      <c r="AM10">
        <v>55.41</v>
      </c>
      <c r="AN10">
        <v>2.19</v>
      </c>
      <c r="AO10">
        <v>78.97</v>
      </c>
      <c r="AP10">
        <v>71.510000000000005</v>
      </c>
      <c r="AQ10">
        <v>66.5</v>
      </c>
      <c r="AR10">
        <v>48.6</v>
      </c>
      <c r="AS10">
        <v>20.11</v>
      </c>
      <c r="AT10">
        <v>75.56</v>
      </c>
      <c r="AU10">
        <v>80.680000000000007</v>
      </c>
      <c r="AV10">
        <v>71.72</v>
      </c>
      <c r="AW10">
        <v>65.02</v>
      </c>
      <c r="AX10">
        <v>35.979999999999997</v>
      </c>
      <c r="AY10">
        <v>82.87</v>
      </c>
      <c r="AZ10">
        <v>91.02</v>
      </c>
      <c r="BA10">
        <v>75.930000000000007</v>
      </c>
      <c r="BB10">
        <v>51.61</v>
      </c>
      <c r="BC10">
        <v>11.51</v>
      </c>
      <c r="BD10">
        <v>92.68</v>
      </c>
      <c r="BE10">
        <v>89.54</v>
      </c>
      <c r="BF10">
        <v>74.989999999999995</v>
      </c>
      <c r="BG10">
        <v>52.66</v>
      </c>
      <c r="BH10">
        <v>14.87</v>
      </c>
      <c r="BI10">
        <v>94.64</v>
      </c>
      <c r="BJ10">
        <v>67.12</v>
      </c>
      <c r="BK10">
        <v>63.19</v>
      </c>
      <c r="BL10">
        <v>42.95</v>
      </c>
      <c r="BM10">
        <v>13.32</v>
      </c>
      <c r="BN10">
        <v>77.989999999999995</v>
      </c>
      <c r="BO10">
        <v>66.819999999999993</v>
      </c>
      <c r="BP10">
        <v>66.25</v>
      </c>
      <c r="BQ10">
        <v>46.21</v>
      </c>
      <c r="BR10">
        <v>13.18</v>
      </c>
      <c r="BS10">
        <v>68.37</v>
      </c>
      <c r="BT10">
        <v>62.85</v>
      </c>
      <c r="BU10">
        <v>59.19</v>
      </c>
      <c r="BV10">
        <v>39.46</v>
      </c>
      <c r="BW10">
        <v>10.23</v>
      </c>
      <c r="BX10">
        <v>68.569999999999993</v>
      </c>
      <c r="BY10">
        <v>63.91</v>
      </c>
      <c r="BZ10">
        <v>60.09</v>
      </c>
      <c r="CA10">
        <v>41.43</v>
      </c>
      <c r="CB10">
        <v>10.38</v>
      </c>
      <c r="CC10">
        <v>70.819999999999993</v>
      </c>
      <c r="CD10">
        <v>64.47</v>
      </c>
      <c r="CE10">
        <v>58.38</v>
      </c>
      <c r="CF10">
        <v>42.78</v>
      </c>
      <c r="CG10">
        <v>15.54</v>
      </c>
      <c r="CH10">
        <v>72.42</v>
      </c>
      <c r="CI10">
        <v>62.89</v>
      </c>
      <c r="CJ10">
        <v>59.66</v>
      </c>
      <c r="CK10">
        <v>42.09</v>
      </c>
      <c r="CL10">
        <v>13.94</v>
      </c>
      <c r="CM10">
        <v>68.05</v>
      </c>
      <c r="CN10">
        <v>60.67</v>
      </c>
      <c r="CO10">
        <v>58.69</v>
      </c>
      <c r="CP10">
        <v>41.25</v>
      </c>
      <c r="CQ10">
        <v>14.88</v>
      </c>
      <c r="CR10">
        <v>69.349999999999994</v>
      </c>
      <c r="CS10">
        <v>55.72</v>
      </c>
      <c r="CT10">
        <v>52.11</v>
      </c>
      <c r="CU10">
        <v>38.32</v>
      </c>
      <c r="CV10">
        <v>16.07</v>
      </c>
      <c r="CW10">
        <v>79.37</v>
      </c>
      <c r="CX10">
        <v>54.06</v>
      </c>
      <c r="CY10">
        <v>47.77</v>
      </c>
      <c r="CZ10">
        <v>34.25</v>
      </c>
      <c r="DA10">
        <v>10.1</v>
      </c>
      <c r="DB10">
        <v>77.05</v>
      </c>
      <c r="DC10">
        <v>55.45</v>
      </c>
      <c r="DD10">
        <v>52.19</v>
      </c>
      <c r="DE10">
        <v>36.21</v>
      </c>
      <c r="DF10">
        <v>8.1300000000000008</v>
      </c>
      <c r="DG10">
        <v>67.53</v>
      </c>
      <c r="DH10">
        <v>58.22</v>
      </c>
      <c r="DI10">
        <v>56.52</v>
      </c>
      <c r="DJ10">
        <v>37.549999999999997</v>
      </c>
      <c r="DK10">
        <v>7.67</v>
      </c>
      <c r="DL10">
        <v>60.97</v>
      </c>
      <c r="DM10">
        <v>54.63</v>
      </c>
      <c r="DN10">
        <v>52.2</v>
      </c>
      <c r="DO10">
        <v>36.119999999999997</v>
      </c>
      <c r="DP10">
        <v>9.15</v>
      </c>
      <c r="DQ10">
        <v>70.88</v>
      </c>
      <c r="DR10">
        <v>59.73</v>
      </c>
      <c r="DS10">
        <v>53.77</v>
      </c>
      <c r="DT10">
        <v>36.35</v>
      </c>
      <c r="DU10">
        <v>5.83</v>
      </c>
      <c r="DV10">
        <v>68.75</v>
      </c>
      <c r="DW10">
        <v>62.19</v>
      </c>
      <c r="DX10">
        <v>61.98</v>
      </c>
      <c r="DY10">
        <v>39.119999999999997</v>
      </c>
      <c r="DZ10">
        <v>5.96</v>
      </c>
      <c r="EA10">
        <v>65.39</v>
      </c>
      <c r="EB10">
        <v>61.46</v>
      </c>
      <c r="EC10">
        <v>61.18</v>
      </c>
      <c r="ED10">
        <v>39.06</v>
      </c>
      <c r="EE10">
        <v>5.08</v>
      </c>
      <c r="EF10">
        <v>62.14</v>
      </c>
      <c r="EG10">
        <v>58.67</v>
      </c>
      <c r="EH10">
        <v>58.61</v>
      </c>
      <c r="EI10">
        <v>36.96</v>
      </c>
      <c r="EJ10">
        <v>4.5999999999999996</v>
      </c>
      <c r="EK10">
        <v>58.26</v>
      </c>
      <c r="EL10">
        <v>63.9</v>
      </c>
      <c r="EM10">
        <v>64.010000000000005</v>
      </c>
      <c r="EN10">
        <v>41.34</v>
      </c>
      <c r="EO10" t="s">
        <v>97</v>
      </c>
      <c r="EP10">
        <v>61.88</v>
      </c>
      <c r="EQ10">
        <v>62.52</v>
      </c>
      <c r="ER10">
        <v>60.32</v>
      </c>
      <c r="ES10">
        <v>40.56</v>
      </c>
      <c r="ET10" t="s">
        <v>97</v>
      </c>
      <c r="EU10">
        <v>62.66</v>
      </c>
      <c r="EV10">
        <v>58.05</v>
      </c>
      <c r="EW10">
        <v>56.56</v>
      </c>
      <c r="EX10">
        <v>34.840000000000003</v>
      </c>
      <c r="EY10" t="s">
        <v>97</v>
      </c>
      <c r="EZ10">
        <v>58.53</v>
      </c>
      <c r="FA10">
        <v>65.06</v>
      </c>
      <c r="FB10">
        <v>62.89</v>
      </c>
      <c r="FC10">
        <v>41.51</v>
      </c>
      <c r="FD10" t="s">
        <v>97</v>
      </c>
      <c r="FE10">
        <v>64.09</v>
      </c>
      <c r="FF10">
        <v>57.25</v>
      </c>
      <c r="FG10">
        <v>55.69</v>
      </c>
      <c r="FH10">
        <v>27.36</v>
      </c>
      <c r="FI10" t="s">
        <v>97</v>
      </c>
      <c r="FJ10">
        <v>64.2</v>
      </c>
      <c r="FK10">
        <v>52.64</v>
      </c>
      <c r="FL10">
        <v>50.93</v>
      </c>
      <c r="FM10">
        <v>25.07</v>
      </c>
      <c r="FN10" t="s">
        <v>97</v>
      </c>
      <c r="FO10">
        <v>72.069999999999993</v>
      </c>
      <c r="FP10">
        <v>50.36</v>
      </c>
      <c r="FQ10">
        <v>49.26</v>
      </c>
      <c r="FR10">
        <v>24.23</v>
      </c>
      <c r="FS10" t="s">
        <v>97</v>
      </c>
      <c r="FT10">
        <v>69.459999999999994</v>
      </c>
      <c r="FU10">
        <v>50.88</v>
      </c>
      <c r="FV10">
        <v>48.26</v>
      </c>
      <c r="FW10">
        <v>23.72</v>
      </c>
      <c r="FX10" t="s">
        <v>97</v>
      </c>
      <c r="FY10">
        <v>73.39</v>
      </c>
      <c r="FZ10">
        <v>49.07</v>
      </c>
      <c r="GA10">
        <v>46.9</v>
      </c>
      <c r="GB10">
        <v>17.39</v>
      </c>
      <c r="GC10" t="s">
        <v>97</v>
      </c>
      <c r="GD10">
        <v>63.18</v>
      </c>
      <c r="GE10">
        <v>49.3</v>
      </c>
      <c r="GF10">
        <v>48.63</v>
      </c>
      <c r="GG10">
        <v>18.86</v>
      </c>
      <c r="GH10" t="s">
        <v>97</v>
      </c>
      <c r="GI10">
        <v>65.17</v>
      </c>
      <c r="GJ10">
        <v>52.72</v>
      </c>
      <c r="GK10">
        <v>53.46</v>
      </c>
      <c r="GL10">
        <v>23.5</v>
      </c>
      <c r="GM10">
        <v>1.89</v>
      </c>
      <c r="GN10">
        <v>58.65</v>
      </c>
      <c r="GO10">
        <v>51.84</v>
      </c>
      <c r="GP10">
        <v>51.6</v>
      </c>
      <c r="GQ10">
        <v>22.65</v>
      </c>
      <c r="GR10">
        <v>1.69</v>
      </c>
      <c r="GS10">
        <v>62.81</v>
      </c>
      <c r="GT10">
        <v>55.76</v>
      </c>
      <c r="GU10">
        <v>56.14</v>
      </c>
      <c r="GV10">
        <v>24.09</v>
      </c>
      <c r="GW10">
        <v>0.02</v>
      </c>
      <c r="GX10">
        <v>49.58</v>
      </c>
      <c r="GY10">
        <v>56.51</v>
      </c>
      <c r="GZ10">
        <v>57.26</v>
      </c>
      <c r="HA10">
        <v>25.37</v>
      </c>
      <c r="HB10" t="s">
        <v>97</v>
      </c>
      <c r="HC10">
        <v>51.46</v>
      </c>
      <c r="HD10">
        <v>60.53</v>
      </c>
      <c r="HE10">
        <v>61.48</v>
      </c>
      <c r="HF10">
        <v>26.39</v>
      </c>
      <c r="HG10">
        <v>0.21</v>
      </c>
      <c r="HH10">
        <v>53.62</v>
      </c>
      <c r="HI10">
        <v>65.05</v>
      </c>
      <c r="HJ10">
        <v>66.260000000000005</v>
      </c>
      <c r="HK10">
        <v>26.92</v>
      </c>
      <c r="HL10" t="s">
        <v>97</v>
      </c>
      <c r="HM10">
        <v>57.87</v>
      </c>
      <c r="HN10">
        <v>63.97</v>
      </c>
      <c r="HO10">
        <v>65.14</v>
      </c>
      <c r="HP10">
        <v>30.99</v>
      </c>
      <c r="HQ10" t="s">
        <v>97</v>
      </c>
      <c r="HR10">
        <v>57.49</v>
      </c>
      <c r="HS10">
        <v>68.599999999999994</v>
      </c>
      <c r="HT10">
        <v>69.98</v>
      </c>
      <c r="HU10">
        <v>33.76</v>
      </c>
      <c r="HV10" t="s">
        <v>97</v>
      </c>
      <c r="HW10">
        <v>63.69</v>
      </c>
      <c r="HX10">
        <v>66.959999999999994</v>
      </c>
      <c r="HY10">
        <v>68.19</v>
      </c>
      <c r="HZ10">
        <v>32.61</v>
      </c>
      <c r="IA10" t="s">
        <v>97</v>
      </c>
      <c r="IB10">
        <v>60.69</v>
      </c>
      <c r="IC10">
        <v>70.95</v>
      </c>
      <c r="ID10">
        <v>72.739999999999995</v>
      </c>
      <c r="IE10">
        <v>34.35</v>
      </c>
      <c r="IF10" t="s">
        <v>97</v>
      </c>
      <c r="IG10">
        <v>64.63</v>
      </c>
    </row>
    <row r="11" spans="1:241" outlineLevel="1" x14ac:dyDescent="0.3">
      <c r="A11" s="68" t="s">
        <v>141</v>
      </c>
      <c r="B11">
        <v>67.290000000000006</v>
      </c>
      <c r="C11">
        <v>65.53</v>
      </c>
      <c r="D11">
        <v>57.16</v>
      </c>
      <c r="E11">
        <v>30.25</v>
      </c>
      <c r="F11">
        <v>79.34</v>
      </c>
      <c r="G11">
        <v>68.959999999999994</v>
      </c>
      <c r="H11">
        <v>65.5</v>
      </c>
      <c r="I11">
        <v>55.14</v>
      </c>
      <c r="J11">
        <v>28.1</v>
      </c>
      <c r="K11">
        <v>73.400000000000006</v>
      </c>
      <c r="L11">
        <v>70.31</v>
      </c>
      <c r="M11">
        <v>65.94</v>
      </c>
      <c r="N11">
        <v>55.36</v>
      </c>
      <c r="O11">
        <v>23.84</v>
      </c>
      <c r="P11">
        <v>74.61</v>
      </c>
      <c r="Q11">
        <v>62.77</v>
      </c>
      <c r="R11">
        <v>60.66</v>
      </c>
      <c r="S11">
        <v>39.72</v>
      </c>
      <c r="T11">
        <v>2.14</v>
      </c>
      <c r="U11">
        <v>62.16</v>
      </c>
      <c r="V11">
        <v>67.31</v>
      </c>
      <c r="W11">
        <v>67.22</v>
      </c>
      <c r="X11">
        <v>62.74</v>
      </c>
      <c r="Y11">
        <v>28.84</v>
      </c>
      <c r="Z11">
        <v>93.71</v>
      </c>
      <c r="AA11">
        <v>70.98</v>
      </c>
      <c r="AB11">
        <v>70.209999999999994</v>
      </c>
      <c r="AC11">
        <v>67.55</v>
      </c>
      <c r="AD11">
        <v>38.6</v>
      </c>
      <c r="AE11">
        <v>106.85</v>
      </c>
      <c r="AF11">
        <v>75.19</v>
      </c>
      <c r="AG11">
        <v>75.22</v>
      </c>
      <c r="AH11">
        <v>67.69</v>
      </c>
      <c r="AI11">
        <v>20.329999999999998</v>
      </c>
      <c r="AJ11">
        <v>92.91</v>
      </c>
      <c r="AK11">
        <v>64.88</v>
      </c>
      <c r="AL11">
        <v>62.95</v>
      </c>
      <c r="AM11">
        <v>51.36</v>
      </c>
      <c r="AN11">
        <v>1.77</v>
      </c>
      <c r="AO11">
        <v>77.510000000000005</v>
      </c>
      <c r="AP11">
        <v>70.17</v>
      </c>
      <c r="AQ11">
        <v>65.22</v>
      </c>
      <c r="AR11">
        <v>46.08</v>
      </c>
      <c r="AS11">
        <v>14.77</v>
      </c>
      <c r="AT11">
        <v>74.430000000000007</v>
      </c>
      <c r="AU11">
        <v>80.099999999999994</v>
      </c>
      <c r="AV11">
        <v>71.23</v>
      </c>
      <c r="AW11">
        <v>57.3</v>
      </c>
      <c r="AX11">
        <v>25.29</v>
      </c>
      <c r="AY11">
        <v>82.68</v>
      </c>
      <c r="AZ11">
        <v>89.95</v>
      </c>
      <c r="BA11">
        <v>75.099999999999994</v>
      </c>
      <c r="BB11">
        <v>55.48</v>
      </c>
      <c r="BC11">
        <v>25.87</v>
      </c>
      <c r="BD11">
        <v>93.18</v>
      </c>
      <c r="BE11">
        <v>88.31</v>
      </c>
      <c r="BF11">
        <v>74.28</v>
      </c>
      <c r="BG11">
        <v>59.73</v>
      </c>
      <c r="BH11">
        <v>36.9</v>
      </c>
      <c r="BI11">
        <v>95.03</v>
      </c>
      <c r="BJ11">
        <v>65.92</v>
      </c>
      <c r="BK11">
        <v>61.74</v>
      </c>
      <c r="BL11">
        <v>51.94</v>
      </c>
      <c r="BM11">
        <v>39.33</v>
      </c>
      <c r="BN11">
        <v>77.989999999999995</v>
      </c>
      <c r="BO11">
        <v>64.23</v>
      </c>
      <c r="BP11">
        <v>63.62</v>
      </c>
      <c r="BQ11">
        <v>60.6</v>
      </c>
      <c r="BR11">
        <v>56.46</v>
      </c>
      <c r="BS11">
        <v>66.849999999999994</v>
      </c>
      <c r="BT11">
        <v>59.5</v>
      </c>
      <c r="BU11">
        <v>55.45</v>
      </c>
      <c r="BV11">
        <v>50.01</v>
      </c>
      <c r="BW11">
        <v>46.75</v>
      </c>
      <c r="BX11">
        <v>66.36</v>
      </c>
      <c r="BY11">
        <v>61.31</v>
      </c>
      <c r="BZ11">
        <v>57.36</v>
      </c>
      <c r="CA11">
        <v>54.17</v>
      </c>
      <c r="CB11">
        <v>50.49</v>
      </c>
      <c r="CC11">
        <v>69.69</v>
      </c>
      <c r="CD11">
        <v>61.83</v>
      </c>
      <c r="CE11">
        <v>55.02</v>
      </c>
      <c r="CF11">
        <v>56.38</v>
      </c>
      <c r="CG11">
        <v>54.41</v>
      </c>
      <c r="CH11">
        <v>71.650000000000006</v>
      </c>
      <c r="CI11">
        <v>59.15</v>
      </c>
      <c r="CJ11">
        <v>55.66</v>
      </c>
      <c r="CK11">
        <v>56.07</v>
      </c>
      <c r="CL11">
        <v>56.51</v>
      </c>
      <c r="CM11">
        <v>66.760000000000005</v>
      </c>
      <c r="CN11">
        <v>57.54</v>
      </c>
      <c r="CO11">
        <v>55.19</v>
      </c>
      <c r="CP11">
        <v>53.93</v>
      </c>
      <c r="CQ11">
        <v>55.03</v>
      </c>
      <c r="CR11">
        <v>69.52</v>
      </c>
      <c r="CS11">
        <v>52.38</v>
      </c>
      <c r="CT11">
        <v>48.88</v>
      </c>
      <c r="CU11">
        <v>45.88</v>
      </c>
      <c r="CV11">
        <v>39.590000000000003</v>
      </c>
      <c r="CW11">
        <v>77.2</v>
      </c>
      <c r="CX11">
        <v>51.39</v>
      </c>
      <c r="CY11">
        <v>44.72</v>
      </c>
      <c r="CZ11">
        <v>45.1</v>
      </c>
      <c r="DA11">
        <v>46.01</v>
      </c>
      <c r="DB11">
        <v>75.599999999999994</v>
      </c>
      <c r="DC11">
        <v>52.66</v>
      </c>
      <c r="DD11">
        <v>48.95</v>
      </c>
      <c r="DE11">
        <v>47.63</v>
      </c>
      <c r="DF11">
        <v>50.13</v>
      </c>
      <c r="DG11">
        <v>66.239999999999995</v>
      </c>
      <c r="DH11">
        <v>55.1</v>
      </c>
      <c r="DI11">
        <v>53.32</v>
      </c>
      <c r="DJ11">
        <v>47.56</v>
      </c>
      <c r="DK11">
        <v>48.88</v>
      </c>
      <c r="DL11">
        <v>59.24</v>
      </c>
      <c r="DM11">
        <v>52.05</v>
      </c>
      <c r="DN11">
        <v>49.39</v>
      </c>
      <c r="DO11">
        <v>48.28</v>
      </c>
      <c r="DP11">
        <v>50.16</v>
      </c>
      <c r="DQ11">
        <v>68.989999999999995</v>
      </c>
      <c r="DR11">
        <v>56.77</v>
      </c>
      <c r="DS11">
        <v>50.96</v>
      </c>
      <c r="DT11">
        <v>47.32</v>
      </c>
      <c r="DU11">
        <v>44.66</v>
      </c>
      <c r="DV11">
        <v>67.78</v>
      </c>
      <c r="DW11">
        <v>59.5</v>
      </c>
      <c r="DX11">
        <v>59.04</v>
      </c>
      <c r="DY11">
        <v>53.82</v>
      </c>
      <c r="DZ11">
        <v>47.56</v>
      </c>
      <c r="EA11">
        <v>64.72</v>
      </c>
      <c r="EB11">
        <v>58.27</v>
      </c>
      <c r="EC11">
        <v>57.91</v>
      </c>
      <c r="ED11">
        <v>54.21</v>
      </c>
      <c r="EE11">
        <v>51.44</v>
      </c>
      <c r="EF11">
        <v>60.8</v>
      </c>
      <c r="EG11">
        <v>55.82</v>
      </c>
      <c r="EH11">
        <v>55.73</v>
      </c>
      <c r="EI11">
        <v>51.73</v>
      </c>
      <c r="EJ11">
        <v>49.36</v>
      </c>
      <c r="EK11">
        <v>56.86</v>
      </c>
      <c r="EL11">
        <v>60.24</v>
      </c>
      <c r="EM11">
        <v>60.13</v>
      </c>
      <c r="EN11">
        <v>54.66</v>
      </c>
      <c r="EO11">
        <v>36.96</v>
      </c>
      <c r="EP11">
        <v>60.3</v>
      </c>
      <c r="EQ11">
        <v>58.39</v>
      </c>
      <c r="ER11">
        <v>56.3</v>
      </c>
      <c r="ES11">
        <v>51.3</v>
      </c>
      <c r="ET11">
        <v>30.81</v>
      </c>
      <c r="EU11">
        <v>60.4</v>
      </c>
      <c r="EV11">
        <v>54.44</v>
      </c>
      <c r="EW11">
        <v>52.68</v>
      </c>
      <c r="EX11">
        <v>38.22</v>
      </c>
      <c r="EY11">
        <v>13.17</v>
      </c>
      <c r="EZ11">
        <v>56.42</v>
      </c>
      <c r="FA11">
        <v>61.36</v>
      </c>
      <c r="FB11">
        <v>58.92</v>
      </c>
      <c r="FC11">
        <v>52.53</v>
      </c>
      <c r="FD11">
        <v>28.66</v>
      </c>
      <c r="FE11">
        <v>62.31</v>
      </c>
      <c r="FF11">
        <v>53.63</v>
      </c>
      <c r="FG11">
        <v>51.8</v>
      </c>
      <c r="FH11">
        <v>27.06</v>
      </c>
      <c r="FI11" t="s">
        <v>97</v>
      </c>
      <c r="FJ11">
        <v>61.94</v>
      </c>
      <c r="FK11">
        <v>49.04</v>
      </c>
      <c r="FL11">
        <v>47.08</v>
      </c>
      <c r="FM11">
        <v>23.32</v>
      </c>
      <c r="FN11" t="s">
        <v>97</v>
      </c>
      <c r="FO11">
        <v>69.5</v>
      </c>
      <c r="FP11">
        <v>46.98</v>
      </c>
      <c r="FQ11">
        <v>46.44</v>
      </c>
      <c r="FR11">
        <v>22.83</v>
      </c>
      <c r="FS11" t="s">
        <v>97</v>
      </c>
      <c r="FT11">
        <v>66.75</v>
      </c>
      <c r="FU11">
        <v>47.45</v>
      </c>
      <c r="FV11">
        <v>44.86</v>
      </c>
      <c r="FW11">
        <v>21.98</v>
      </c>
      <c r="FX11" t="s">
        <v>97</v>
      </c>
      <c r="FY11">
        <v>70.72</v>
      </c>
      <c r="FZ11">
        <v>46.23</v>
      </c>
      <c r="GA11">
        <v>45.05</v>
      </c>
      <c r="GB11">
        <v>16.46</v>
      </c>
      <c r="GC11" t="s">
        <v>97</v>
      </c>
      <c r="GD11">
        <v>60.3</v>
      </c>
      <c r="GE11">
        <v>46.78</v>
      </c>
      <c r="GF11">
        <v>46.56</v>
      </c>
      <c r="GG11">
        <v>17.82</v>
      </c>
      <c r="GH11" t="s">
        <v>97</v>
      </c>
      <c r="GI11">
        <v>62.57</v>
      </c>
      <c r="GJ11">
        <v>50.9</v>
      </c>
      <c r="GK11">
        <v>51.24</v>
      </c>
      <c r="GL11">
        <v>22.58</v>
      </c>
      <c r="GM11">
        <v>1.93</v>
      </c>
      <c r="GN11">
        <v>57.45</v>
      </c>
      <c r="GO11">
        <v>50.09</v>
      </c>
      <c r="GP11">
        <v>49.31</v>
      </c>
      <c r="GQ11">
        <v>21.7</v>
      </c>
      <c r="GR11">
        <v>1.71</v>
      </c>
      <c r="GS11">
        <v>61.52</v>
      </c>
      <c r="GT11">
        <v>54.77</v>
      </c>
      <c r="GU11">
        <v>55.39</v>
      </c>
      <c r="GV11">
        <v>23.39</v>
      </c>
      <c r="GW11" t="s">
        <v>97</v>
      </c>
      <c r="GX11">
        <v>48.4</v>
      </c>
      <c r="GY11">
        <v>56.53</v>
      </c>
      <c r="GZ11">
        <v>57.02</v>
      </c>
      <c r="HA11">
        <v>24.82</v>
      </c>
      <c r="HB11" t="s">
        <v>97</v>
      </c>
      <c r="HC11">
        <v>50.31</v>
      </c>
      <c r="HD11">
        <v>59.88</v>
      </c>
      <c r="HE11">
        <v>59.9</v>
      </c>
      <c r="HF11">
        <v>25.54</v>
      </c>
      <c r="HG11">
        <v>0.18</v>
      </c>
      <c r="HH11">
        <v>53.02</v>
      </c>
      <c r="HI11">
        <v>62.91</v>
      </c>
      <c r="HJ11">
        <v>63.55</v>
      </c>
      <c r="HK11">
        <v>25.92</v>
      </c>
      <c r="HL11" t="s">
        <v>97</v>
      </c>
      <c r="HM11">
        <v>56.99</v>
      </c>
      <c r="HN11">
        <v>63.73</v>
      </c>
      <c r="HO11">
        <v>63.51</v>
      </c>
      <c r="HP11">
        <v>30.37</v>
      </c>
      <c r="HQ11" t="s">
        <v>97</v>
      </c>
      <c r="HR11">
        <v>57.73</v>
      </c>
      <c r="HS11">
        <v>66.63</v>
      </c>
      <c r="HT11">
        <v>66.569999999999993</v>
      </c>
      <c r="HU11">
        <v>32.33</v>
      </c>
      <c r="HV11" t="s">
        <v>97</v>
      </c>
      <c r="HW11">
        <v>62.88</v>
      </c>
      <c r="HX11">
        <v>65.33</v>
      </c>
      <c r="HY11">
        <v>65.23</v>
      </c>
      <c r="HZ11">
        <v>31.29</v>
      </c>
      <c r="IA11" t="s">
        <v>97</v>
      </c>
      <c r="IB11">
        <v>60.21</v>
      </c>
      <c r="IC11">
        <v>68.760000000000005</v>
      </c>
      <c r="ID11">
        <v>68.69</v>
      </c>
      <c r="IE11">
        <v>32.6</v>
      </c>
      <c r="IF11" t="s">
        <v>97</v>
      </c>
      <c r="IG11">
        <v>63.36</v>
      </c>
    </row>
    <row r="12" spans="1:241" outlineLevel="1" x14ac:dyDescent="0.3">
      <c r="A12" s="68" t="s">
        <v>142</v>
      </c>
      <c r="B12">
        <v>72.67</v>
      </c>
      <c r="C12">
        <v>69.23</v>
      </c>
      <c r="D12">
        <v>77.17</v>
      </c>
      <c r="E12">
        <v>122.79</v>
      </c>
      <c r="F12">
        <v>87.06</v>
      </c>
      <c r="G12">
        <v>75.72</v>
      </c>
      <c r="H12">
        <v>69.430000000000007</v>
      </c>
      <c r="I12">
        <v>76.89</v>
      </c>
      <c r="J12">
        <v>96.96</v>
      </c>
      <c r="K12">
        <v>86.64</v>
      </c>
      <c r="L12">
        <v>75.5</v>
      </c>
      <c r="M12">
        <v>68.849999999999994</v>
      </c>
      <c r="N12">
        <v>76.959999999999994</v>
      </c>
      <c r="O12">
        <v>101.65</v>
      </c>
      <c r="P12">
        <v>85.75</v>
      </c>
      <c r="Q12">
        <v>62.68</v>
      </c>
      <c r="R12">
        <v>54.3</v>
      </c>
      <c r="S12">
        <v>60.49</v>
      </c>
      <c r="T12">
        <v>83.39</v>
      </c>
      <c r="U12">
        <v>76.39</v>
      </c>
      <c r="V12">
        <v>77.430000000000007</v>
      </c>
      <c r="W12">
        <v>75.83</v>
      </c>
      <c r="X12">
        <v>83.5</v>
      </c>
      <c r="Y12">
        <v>154.76</v>
      </c>
      <c r="Z12">
        <v>98.91</v>
      </c>
      <c r="AA12">
        <v>78.95</v>
      </c>
      <c r="AB12">
        <v>79.09</v>
      </c>
      <c r="AC12">
        <v>105.56</v>
      </c>
      <c r="AD12">
        <v>171.86</v>
      </c>
      <c r="AE12">
        <v>124.21</v>
      </c>
      <c r="AF12">
        <v>75.75</v>
      </c>
      <c r="AG12">
        <v>75.13</v>
      </c>
      <c r="AH12">
        <v>88.97</v>
      </c>
      <c r="AI12">
        <v>136.24</v>
      </c>
      <c r="AJ12">
        <v>93.65</v>
      </c>
      <c r="AK12">
        <v>59.6</v>
      </c>
      <c r="AL12">
        <v>58.03</v>
      </c>
      <c r="AM12">
        <v>57.63</v>
      </c>
      <c r="AN12">
        <v>66.13</v>
      </c>
      <c r="AO12">
        <v>70.849999999999994</v>
      </c>
      <c r="AP12">
        <v>65.88</v>
      </c>
      <c r="AQ12">
        <v>62.65</v>
      </c>
      <c r="AR12">
        <v>63.77</v>
      </c>
      <c r="AS12">
        <v>73.290000000000006</v>
      </c>
      <c r="AT12">
        <v>69</v>
      </c>
      <c r="AU12">
        <v>71.599999999999994</v>
      </c>
      <c r="AV12">
        <v>68.39</v>
      </c>
      <c r="AW12">
        <v>69.510000000000005</v>
      </c>
      <c r="AX12">
        <v>80.17</v>
      </c>
      <c r="AY12">
        <v>74.790000000000006</v>
      </c>
      <c r="AZ12">
        <v>134.24</v>
      </c>
      <c r="BA12">
        <v>118.95</v>
      </c>
      <c r="BB12">
        <v>121.97</v>
      </c>
      <c r="BC12">
        <v>153.28</v>
      </c>
      <c r="BD12">
        <v>144.31</v>
      </c>
      <c r="BE12">
        <v>116.79</v>
      </c>
      <c r="BF12">
        <v>106.97</v>
      </c>
      <c r="BG12">
        <v>113.75</v>
      </c>
      <c r="BH12">
        <v>128.96</v>
      </c>
      <c r="BI12">
        <v>120.99</v>
      </c>
      <c r="BJ12">
        <v>64.28</v>
      </c>
      <c r="BK12">
        <v>58.83</v>
      </c>
      <c r="BL12">
        <v>63.57</v>
      </c>
      <c r="BM12">
        <v>76.94</v>
      </c>
      <c r="BN12">
        <v>76.209999999999994</v>
      </c>
      <c r="BO12">
        <v>58.13</v>
      </c>
      <c r="BP12">
        <v>58.39</v>
      </c>
      <c r="BQ12">
        <v>62.06</v>
      </c>
      <c r="BR12">
        <v>67.45</v>
      </c>
      <c r="BS12">
        <v>60.73</v>
      </c>
      <c r="BT12">
        <v>49.64</v>
      </c>
      <c r="BU12">
        <v>45.47</v>
      </c>
      <c r="BV12">
        <v>45.55</v>
      </c>
      <c r="BW12">
        <v>51.98</v>
      </c>
      <c r="BX12">
        <v>56.72</v>
      </c>
      <c r="BY12">
        <v>51.17</v>
      </c>
      <c r="BZ12">
        <v>46.46</v>
      </c>
      <c r="CA12">
        <v>51.32</v>
      </c>
      <c r="CB12">
        <v>54.76</v>
      </c>
      <c r="CC12">
        <v>59.55</v>
      </c>
      <c r="CD12">
        <v>48.07</v>
      </c>
      <c r="CE12">
        <v>40.78</v>
      </c>
      <c r="CF12">
        <v>47.32</v>
      </c>
      <c r="CG12">
        <v>47.31</v>
      </c>
      <c r="CH12">
        <v>59.41</v>
      </c>
      <c r="CI12">
        <v>42.72</v>
      </c>
      <c r="CJ12">
        <v>34.86</v>
      </c>
      <c r="CK12">
        <v>45.81</v>
      </c>
      <c r="CL12">
        <v>47.7</v>
      </c>
      <c r="CM12">
        <v>51.72</v>
      </c>
      <c r="CN12">
        <v>35.840000000000003</v>
      </c>
      <c r="CO12">
        <v>32.630000000000003</v>
      </c>
      <c r="CP12">
        <v>41.91</v>
      </c>
      <c r="CQ12">
        <v>44.42</v>
      </c>
      <c r="CR12">
        <v>45.61</v>
      </c>
      <c r="CS12">
        <v>39.81</v>
      </c>
      <c r="CT12">
        <v>36.450000000000003</v>
      </c>
      <c r="CU12">
        <v>63.1</v>
      </c>
      <c r="CV12">
        <v>114.8</v>
      </c>
      <c r="CW12">
        <v>68.569999999999993</v>
      </c>
      <c r="CX12">
        <v>43.37</v>
      </c>
      <c r="CY12">
        <v>37.24</v>
      </c>
      <c r="CZ12">
        <v>76.69</v>
      </c>
      <c r="DA12">
        <v>164.09</v>
      </c>
      <c r="DB12">
        <v>70.349999999999994</v>
      </c>
      <c r="DC12">
        <v>45.03</v>
      </c>
      <c r="DD12">
        <v>41.94</v>
      </c>
      <c r="DE12">
        <v>73.239999999999995</v>
      </c>
      <c r="DF12">
        <v>150.65</v>
      </c>
      <c r="DG12">
        <v>58.23</v>
      </c>
      <c r="DH12">
        <v>43.35</v>
      </c>
      <c r="DI12">
        <v>33.9</v>
      </c>
      <c r="DJ12">
        <v>43.56</v>
      </c>
      <c r="DK12">
        <v>80.38</v>
      </c>
      <c r="DL12">
        <v>50.43</v>
      </c>
      <c r="DM12">
        <v>38.28</v>
      </c>
      <c r="DN12">
        <v>26.68</v>
      </c>
      <c r="DO12">
        <v>37.08</v>
      </c>
      <c r="DP12">
        <v>42.32</v>
      </c>
      <c r="DQ12">
        <v>57.95</v>
      </c>
      <c r="DR12">
        <v>46.18</v>
      </c>
      <c r="DS12">
        <v>40.08</v>
      </c>
      <c r="DT12">
        <v>41.23</v>
      </c>
      <c r="DU12">
        <v>39.340000000000003</v>
      </c>
      <c r="DV12">
        <v>61.07</v>
      </c>
      <c r="DW12">
        <v>49.62</v>
      </c>
      <c r="DX12">
        <v>48.85</v>
      </c>
      <c r="DY12">
        <v>48.01</v>
      </c>
      <c r="DZ12">
        <v>41.89</v>
      </c>
      <c r="EA12">
        <v>57.38</v>
      </c>
      <c r="EB12">
        <v>47.82</v>
      </c>
      <c r="EC12">
        <v>47.16</v>
      </c>
      <c r="ED12">
        <v>48.47</v>
      </c>
      <c r="EE12">
        <v>46.77</v>
      </c>
      <c r="EF12">
        <v>53.69</v>
      </c>
      <c r="EG12">
        <v>45.37</v>
      </c>
      <c r="EH12">
        <v>45.2</v>
      </c>
      <c r="EI12">
        <v>47.07</v>
      </c>
      <c r="EJ12">
        <v>57.93</v>
      </c>
      <c r="EK12">
        <v>49.2</v>
      </c>
      <c r="EL12">
        <v>49.91</v>
      </c>
      <c r="EM12">
        <v>49.06</v>
      </c>
      <c r="EN12">
        <v>51.25</v>
      </c>
      <c r="EO12">
        <v>46.52</v>
      </c>
      <c r="EP12">
        <v>52.86</v>
      </c>
      <c r="EQ12">
        <v>48.1</v>
      </c>
      <c r="ER12">
        <v>46</v>
      </c>
      <c r="ES12">
        <v>47.89</v>
      </c>
      <c r="ET12">
        <v>43.97</v>
      </c>
      <c r="EU12">
        <v>53.28</v>
      </c>
      <c r="EV12">
        <v>39.72</v>
      </c>
      <c r="EW12">
        <v>34.07</v>
      </c>
      <c r="EX12">
        <v>28.01</v>
      </c>
      <c r="EY12">
        <v>12.59</v>
      </c>
      <c r="EZ12">
        <v>45.21</v>
      </c>
      <c r="FA12">
        <v>48.63</v>
      </c>
      <c r="FB12">
        <v>46.76</v>
      </c>
      <c r="FC12">
        <v>46.67</v>
      </c>
      <c r="FD12">
        <v>42.28</v>
      </c>
      <c r="FE12">
        <v>53.07</v>
      </c>
      <c r="FF12">
        <v>44.11</v>
      </c>
      <c r="FG12">
        <v>42.07</v>
      </c>
      <c r="FH12">
        <v>39.840000000000003</v>
      </c>
      <c r="FI12">
        <v>40.22</v>
      </c>
      <c r="FJ12">
        <v>55.58</v>
      </c>
      <c r="FK12">
        <v>39.89</v>
      </c>
      <c r="FL12">
        <v>37.299999999999997</v>
      </c>
      <c r="FM12">
        <v>36.619999999999997</v>
      </c>
      <c r="FN12">
        <v>37.28</v>
      </c>
      <c r="FO12">
        <v>62.66</v>
      </c>
      <c r="FP12">
        <v>37.51</v>
      </c>
      <c r="FQ12">
        <v>34.770000000000003</v>
      </c>
      <c r="FR12">
        <v>34.4</v>
      </c>
      <c r="FS12">
        <v>36.299999999999997</v>
      </c>
      <c r="FT12">
        <v>59.68</v>
      </c>
      <c r="FU12">
        <v>38.11</v>
      </c>
      <c r="FV12">
        <v>34.56</v>
      </c>
      <c r="FW12">
        <v>35.51</v>
      </c>
      <c r="FX12">
        <v>38.090000000000003</v>
      </c>
      <c r="FY12">
        <v>63.43</v>
      </c>
      <c r="FZ12">
        <v>36.619999999999997</v>
      </c>
      <c r="GA12">
        <v>28.77</v>
      </c>
      <c r="GB12">
        <v>19.87</v>
      </c>
      <c r="GC12">
        <v>25.89</v>
      </c>
      <c r="GD12">
        <v>52.7</v>
      </c>
      <c r="GE12">
        <v>36.71</v>
      </c>
      <c r="GF12">
        <v>32.03</v>
      </c>
      <c r="GG12">
        <v>21.95</v>
      </c>
      <c r="GH12">
        <v>23.06</v>
      </c>
      <c r="GI12">
        <v>53.23</v>
      </c>
      <c r="GJ12">
        <v>37.65</v>
      </c>
      <c r="GK12">
        <v>36.200000000000003</v>
      </c>
      <c r="GL12">
        <v>28.21</v>
      </c>
      <c r="GM12">
        <v>30.63</v>
      </c>
      <c r="GN12">
        <v>46.72</v>
      </c>
      <c r="GO12">
        <v>36.9</v>
      </c>
      <c r="GP12">
        <v>35.130000000000003</v>
      </c>
      <c r="GQ12">
        <v>28.88</v>
      </c>
      <c r="GR12">
        <v>30.44</v>
      </c>
      <c r="GS12">
        <v>42.56</v>
      </c>
      <c r="GT12">
        <v>37.44</v>
      </c>
      <c r="GU12">
        <v>35.979999999999997</v>
      </c>
      <c r="GV12">
        <v>28.65</v>
      </c>
      <c r="GW12">
        <v>33.03</v>
      </c>
      <c r="GX12">
        <v>38.5</v>
      </c>
      <c r="GY12">
        <v>37.590000000000003</v>
      </c>
      <c r="GZ12">
        <v>36.35</v>
      </c>
      <c r="HA12">
        <v>30.17</v>
      </c>
      <c r="HB12">
        <v>31.65</v>
      </c>
      <c r="HC12">
        <v>36.229999999999997</v>
      </c>
      <c r="HD12">
        <v>41.99</v>
      </c>
      <c r="HE12">
        <v>38.67</v>
      </c>
      <c r="HF12">
        <v>31.49</v>
      </c>
      <c r="HG12">
        <v>33.14</v>
      </c>
      <c r="HH12">
        <v>41.85</v>
      </c>
      <c r="HI12">
        <v>47.23</v>
      </c>
      <c r="HJ12">
        <v>41.43</v>
      </c>
      <c r="HK12">
        <v>31.21</v>
      </c>
      <c r="HL12">
        <v>36.200000000000003</v>
      </c>
      <c r="HM12">
        <v>45.25</v>
      </c>
      <c r="HN12">
        <v>50.35</v>
      </c>
      <c r="HO12">
        <v>48.34</v>
      </c>
      <c r="HP12">
        <v>41.45</v>
      </c>
      <c r="HQ12">
        <v>47.41</v>
      </c>
      <c r="HR12">
        <v>50.14</v>
      </c>
      <c r="HS12">
        <v>57.98</v>
      </c>
      <c r="HT12">
        <v>56.41</v>
      </c>
      <c r="HU12">
        <v>56.65</v>
      </c>
      <c r="HV12">
        <v>67.61</v>
      </c>
      <c r="HW12">
        <v>62.37</v>
      </c>
      <c r="HX12">
        <v>137.91999999999999</v>
      </c>
      <c r="HY12">
        <v>137.63999999999999</v>
      </c>
      <c r="HZ12">
        <v>152.27000000000001</v>
      </c>
      <c r="IA12">
        <v>188.6</v>
      </c>
      <c r="IB12">
        <v>170.23</v>
      </c>
      <c r="IC12">
        <v>169.74</v>
      </c>
      <c r="ID12">
        <v>157.13</v>
      </c>
      <c r="IE12">
        <v>179.32</v>
      </c>
      <c r="IF12">
        <v>215.3</v>
      </c>
      <c r="IG12">
        <v>196.35</v>
      </c>
    </row>
    <row r="13" spans="1:241" outlineLevel="1" x14ac:dyDescent="0.3">
      <c r="A13" s="70" t="s">
        <v>144</v>
      </c>
    </row>
    <row r="14" spans="1:241" outlineLevel="1" x14ac:dyDescent="0.3">
      <c r="A14" s="68" t="s">
        <v>139</v>
      </c>
      <c r="B14">
        <v>77.040000000000006</v>
      </c>
      <c r="C14">
        <v>74.67</v>
      </c>
      <c r="D14">
        <v>53.22</v>
      </c>
      <c r="E14">
        <v>6.54</v>
      </c>
      <c r="F14">
        <v>86.99</v>
      </c>
      <c r="G14">
        <v>78.38</v>
      </c>
      <c r="H14">
        <v>75.02</v>
      </c>
      <c r="I14">
        <v>53.06</v>
      </c>
      <c r="J14">
        <v>6.16</v>
      </c>
      <c r="K14">
        <v>79.48</v>
      </c>
      <c r="L14">
        <v>80.44</v>
      </c>
      <c r="M14">
        <v>75.36</v>
      </c>
      <c r="N14">
        <v>52.96</v>
      </c>
      <c r="O14">
        <v>6.19</v>
      </c>
      <c r="P14">
        <v>81.72</v>
      </c>
      <c r="Q14">
        <v>70.180000000000007</v>
      </c>
      <c r="R14">
        <v>68.05</v>
      </c>
      <c r="S14">
        <v>42.95</v>
      </c>
      <c r="T14">
        <v>2.27</v>
      </c>
      <c r="U14">
        <v>66.319999999999993</v>
      </c>
      <c r="V14">
        <v>83.85</v>
      </c>
      <c r="W14">
        <v>83.07</v>
      </c>
      <c r="X14">
        <v>60.97</v>
      </c>
      <c r="Y14">
        <v>7.58</v>
      </c>
      <c r="Z14">
        <v>106.25</v>
      </c>
      <c r="AA14">
        <v>85.86</v>
      </c>
      <c r="AB14">
        <v>84.49</v>
      </c>
      <c r="AC14">
        <v>63.15</v>
      </c>
      <c r="AD14">
        <v>8.0399999999999991</v>
      </c>
      <c r="AE14">
        <v>123.33</v>
      </c>
      <c r="AF14">
        <v>89.42</v>
      </c>
      <c r="AG14">
        <v>88.31</v>
      </c>
      <c r="AH14">
        <v>64.260000000000005</v>
      </c>
      <c r="AI14">
        <v>6.89</v>
      </c>
      <c r="AJ14">
        <v>100.53</v>
      </c>
      <c r="AK14">
        <v>73.97</v>
      </c>
      <c r="AL14">
        <v>71.84</v>
      </c>
      <c r="AM14">
        <v>51.93</v>
      </c>
      <c r="AN14">
        <v>1.38</v>
      </c>
      <c r="AO14">
        <v>78.53</v>
      </c>
      <c r="AP14">
        <v>75.12</v>
      </c>
      <c r="AQ14">
        <v>70.19</v>
      </c>
      <c r="AR14">
        <v>41.34</v>
      </c>
      <c r="AS14">
        <v>7.19</v>
      </c>
      <c r="AT14">
        <v>76.349999999999994</v>
      </c>
      <c r="AU14">
        <v>81.400000000000006</v>
      </c>
      <c r="AV14">
        <v>71.47</v>
      </c>
      <c r="AW14">
        <v>44.14</v>
      </c>
      <c r="AX14">
        <v>10.01</v>
      </c>
      <c r="AY14">
        <v>81.19</v>
      </c>
      <c r="AZ14">
        <v>83.97</v>
      </c>
      <c r="BA14">
        <v>73.77</v>
      </c>
      <c r="BB14">
        <v>48.35</v>
      </c>
      <c r="BC14">
        <v>11.98</v>
      </c>
      <c r="BD14">
        <v>88.54</v>
      </c>
      <c r="BE14">
        <v>77.010000000000005</v>
      </c>
      <c r="BF14">
        <v>72.83</v>
      </c>
      <c r="BG14">
        <v>48.39</v>
      </c>
      <c r="BH14">
        <v>14.08</v>
      </c>
      <c r="BI14">
        <v>84.4</v>
      </c>
      <c r="BJ14">
        <v>66.430000000000007</v>
      </c>
      <c r="BK14">
        <v>62.62</v>
      </c>
      <c r="BL14">
        <v>40.67</v>
      </c>
      <c r="BM14">
        <v>14.93</v>
      </c>
      <c r="BN14">
        <v>73.41</v>
      </c>
      <c r="BO14">
        <v>65.540000000000006</v>
      </c>
      <c r="BP14">
        <v>63.47</v>
      </c>
      <c r="BQ14">
        <v>42.67</v>
      </c>
      <c r="BR14">
        <v>16.61</v>
      </c>
      <c r="BS14">
        <v>76.94</v>
      </c>
      <c r="BT14">
        <v>61.85</v>
      </c>
      <c r="BU14">
        <v>60.04</v>
      </c>
      <c r="BV14">
        <v>37.94</v>
      </c>
      <c r="BW14">
        <v>16.02</v>
      </c>
      <c r="BX14">
        <v>78.97</v>
      </c>
      <c r="BY14">
        <v>61.7</v>
      </c>
      <c r="BZ14">
        <v>59.82</v>
      </c>
      <c r="CA14">
        <v>39.08</v>
      </c>
      <c r="CB14">
        <v>15.46</v>
      </c>
      <c r="CC14">
        <v>77.37</v>
      </c>
      <c r="CD14">
        <v>64.75</v>
      </c>
      <c r="CE14">
        <v>60.86</v>
      </c>
      <c r="CF14">
        <v>42.36</v>
      </c>
      <c r="CG14">
        <v>20.92</v>
      </c>
      <c r="CH14">
        <v>84.67</v>
      </c>
      <c r="CI14">
        <v>62.12</v>
      </c>
      <c r="CJ14">
        <v>60.34</v>
      </c>
      <c r="CK14">
        <v>40.14</v>
      </c>
      <c r="CL14">
        <v>19.37</v>
      </c>
      <c r="CM14">
        <v>76.22</v>
      </c>
      <c r="CN14">
        <v>61.16</v>
      </c>
      <c r="CO14">
        <v>59.04</v>
      </c>
      <c r="CP14">
        <v>39.96</v>
      </c>
      <c r="CQ14">
        <v>20.73</v>
      </c>
      <c r="CR14">
        <v>81.23</v>
      </c>
      <c r="CS14">
        <v>62.82</v>
      </c>
      <c r="CT14">
        <v>59.97</v>
      </c>
      <c r="CU14">
        <v>41.05</v>
      </c>
      <c r="CV14">
        <v>20.52</v>
      </c>
      <c r="CW14">
        <v>84.22</v>
      </c>
      <c r="CX14">
        <v>61.16</v>
      </c>
      <c r="CY14">
        <v>58.29</v>
      </c>
      <c r="CZ14">
        <v>38.130000000000003</v>
      </c>
      <c r="DA14">
        <v>15.8</v>
      </c>
      <c r="DB14">
        <v>82.18</v>
      </c>
      <c r="DC14">
        <v>60.89</v>
      </c>
      <c r="DD14">
        <v>58.09</v>
      </c>
      <c r="DE14">
        <v>36.96</v>
      </c>
      <c r="DF14">
        <v>15.32</v>
      </c>
      <c r="DG14">
        <v>78.95</v>
      </c>
      <c r="DH14">
        <v>60.7</v>
      </c>
      <c r="DI14">
        <v>58.26</v>
      </c>
      <c r="DJ14">
        <v>36.729999999999997</v>
      </c>
      <c r="DK14">
        <v>14.33</v>
      </c>
      <c r="DL14">
        <v>72.88</v>
      </c>
      <c r="DM14">
        <v>61.01</v>
      </c>
      <c r="DN14">
        <v>59.3</v>
      </c>
      <c r="DO14">
        <v>39.090000000000003</v>
      </c>
      <c r="DP14">
        <v>14.73</v>
      </c>
      <c r="DQ14">
        <v>73.52</v>
      </c>
      <c r="DR14">
        <v>59.48</v>
      </c>
      <c r="DS14">
        <v>55.99</v>
      </c>
      <c r="DT14">
        <v>35.92</v>
      </c>
      <c r="DU14">
        <v>10.29</v>
      </c>
      <c r="DV14">
        <v>75.5</v>
      </c>
      <c r="DW14">
        <v>62.28</v>
      </c>
      <c r="DX14">
        <v>59.34</v>
      </c>
      <c r="DY14">
        <v>36.42</v>
      </c>
      <c r="DZ14">
        <v>10.64</v>
      </c>
      <c r="EA14">
        <v>75.88</v>
      </c>
      <c r="EB14">
        <v>61.79</v>
      </c>
      <c r="EC14">
        <v>57.14</v>
      </c>
      <c r="ED14">
        <v>35.380000000000003</v>
      </c>
      <c r="EE14">
        <v>10.210000000000001</v>
      </c>
      <c r="EF14">
        <v>73.06</v>
      </c>
      <c r="EG14">
        <v>62.4</v>
      </c>
      <c r="EH14">
        <v>58.08</v>
      </c>
      <c r="EI14">
        <v>35.909999999999997</v>
      </c>
      <c r="EJ14">
        <v>9.11</v>
      </c>
      <c r="EK14">
        <v>70.66</v>
      </c>
      <c r="EL14">
        <v>64.86</v>
      </c>
      <c r="EM14">
        <v>57.41</v>
      </c>
      <c r="EN14">
        <v>40.31</v>
      </c>
      <c r="EO14" t="s">
        <v>97</v>
      </c>
      <c r="EP14">
        <v>65.98</v>
      </c>
      <c r="EQ14">
        <v>63.26</v>
      </c>
      <c r="ER14">
        <v>56.29</v>
      </c>
      <c r="ES14">
        <v>35.18</v>
      </c>
      <c r="ET14" t="s">
        <v>97</v>
      </c>
      <c r="EU14">
        <v>69.040000000000006</v>
      </c>
      <c r="EV14">
        <v>61.17</v>
      </c>
      <c r="EW14">
        <v>53.64</v>
      </c>
      <c r="EX14">
        <v>27.91</v>
      </c>
      <c r="EY14" t="s">
        <v>97</v>
      </c>
      <c r="EZ14">
        <v>67.760000000000005</v>
      </c>
      <c r="FA14">
        <v>62.61</v>
      </c>
      <c r="FB14">
        <v>58</v>
      </c>
      <c r="FC14">
        <v>35.090000000000003</v>
      </c>
      <c r="FD14" t="s">
        <v>97</v>
      </c>
      <c r="FE14">
        <v>65.959999999999994</v>
      </c>
      <c r="FF14">
        <v>58.05</v>
      </c>
      <c r="FG14">
        <v>55.54</v>
      </c>
      <c r="FH14">
        <v>27.45</v>
      </c>
      <c r="FI14" t="s">
        <v>97</v>
      </c>
      <c r="FJ14">
        <v>77.12</v>
      </c>
      <c r="FK14">
        <v>54.65</v>
      </c>
      <c r="FL14">
        <v>53.42</v>
      </c>
      <c r="FM14">
        <v>26.24</v>
      </c>
      <c r="FN14" t="s">
        <v>97</v>
      </c>
      <c r="FO14">
        <v>80.739999999999995</v>
      </c>
      <c r="FP14">
        <v>54.56</v>
      </c>
      <c r="FQ14">
        <v>53.55</v>
      </c>
      <c r="FR14">
        <v>25.79</v>
      </c>
      <c r="FS14" t="s">
        <v>97</v>
      </c>
      <c r="FT14">
        <v>75.23</v>
      </c>
      <c r="FU14">
        <v>54.19</v>
      </c>
      <c r="FV14">
        <v>53.28</v>
      </c>
      <c r="FW14">
        <v>25.68</v>
      </c>
      <c r="FX14" t="s">
        <v>97</v>
      </c>
      <c r="FY14">
        <v>74.17</v>
      </c>
      <c r="FZ14">
        <v>55.58</v>
      </c>
      <c r="GA14">
        <v>55.15</v>
      </c>
      <c r="GB14">
        <v>17.27</v>
      </c>
      <c r="GC14" t="s">
        <v>97</v>
      </c>
      <c r="GD14">
        <v>64.47</v>
      </c>
      <c r="GE14">
        <v>58.35</v>
      </c>
      <c r="GF14">
        <v>57.98</v>
      </c>
      <c r="GG14">
        <v>16.7</v>
      </c>
      <c r="GH14" t="s">
        <v>97</v>
      </c>
      <c r="GI14">
        <v>61.65</v>
      </c>
      <c r="GJ14">
        <v>57.33</v>
      </c>
      <c r="GK14">
        <v>57.33</v>
      </c>
      <c r="GL14">
        <v>16.36</v>
      </c>
      <c r="GM14" t="s">
        <v>97</v>
      </c>
      <c r="GN14">
        <v>63.38</v>
      </c>
      <c r="GO14">
        <v>56.63</v>
      </c>
      <c r="GP14">
        <v>56.11</v>
      </c>
      <c r="GQ14">
        <v>15.62</v>
      </c>
      <c r="GR14" t="s">
        <v>97</v>
      </c>
      <c r="GS14">
        <v>66.19</v>
      </c>
      <c r="GT14">
        <v>57.86</v>
      </c>
      <c r="GU14">
        <v>57.52</v>
      </c>
      <c r="GV14">
        <v>23.53</v>
      </c>
      <c r="GW14" t="s">
        <v>97</v>
      </c>
      <c r="GX14">
        <v>53.49</v>
      </c>
      <c r="GY14">
        <v>54.99</v>
      </c>
      <c r="GZ14">
        <v>55.4</v>
      </c>
      <c r="HA14">
        <v>25.09</v>
      </c>
      <c r="HB14" t="s">
        <v>97</v>
      </c>
      <c r="HC14">
        <v>53.98</v>
      </c>
      <c r="HD14">
        <v>58.04</v>
      </c>
      <c r="HE14">
        <v>58.53</v>
      </c>
      <c r="HF14">
        <v>25.39</v>
      </c>
      <c r="HG14" t="s">
        <v>97</v>
      </c>
      <c r="HH14">
        <v>55.75</v>
      </c>
      <c r="HI14">
        <v>60.77</v>
      </c>
      <c r="HJ14">
        <v>61.28</v>
      </c>
      <c r="HK14">
        <v>26.87</v>
      </c>
      <c r="HL14" t="s">
        <v>97</v>
      </c>
      <c r="HM14">
        <v>67.59</v>
      </c>
      <c r="HN14">
        <v>62.22</v>
      </c>
      <c r="HO14">
        <v>63.09</v>
      </c>
      <c r="HP14">
        <v>29.14</v>
      </c>
      <c r="HQ14" t="s">
        <v>97</v>
      </c>
      <c r="HR14">
        <v>59.28</v>
      </c>
      <c r="HS14">
        <v>67.3</v>
      </c>
      <c r="HT14">
        <v>70.569999999999993</v>
      </c>
      <c r="HU14">
        <v>33.25</v>
      </c>
      <c r="HV14" t="s">
        <v>97</v>
      </c>
      <c r="HW14">
        <v>67.61</v>
      </c>
      <c r="HX14">
        <v>62.77</v>
      </c>
      <c r="HY14">
        <v>65.87</v>
      </c>
      <c r="HZ14">
        <v>31.26</v>
      </c>
      <c r="IA14" t="s">
        <v>97</v>
      </c>
      <c r="IB14">
        <v>60.75</v>
      </c>
      <c r="IC14">
        <v>66.75</v>
      </c>
      <c r="ID14">
        <v>69.150000000000006</v>
      </c>
      <c r="IE14">
        <v>33.119999999999997</v>
      </c>
      <c r="IF14" t="s">
        <v>97</v>
      </c>
      <c r="IG14">
        <v>69.430000000000007</v>
      </c>
    </row>
    <row r="15" spans="1:241" outlineLevel="1" x14ac:dyDescent="0.3">
      <c r="A15" s="68" t="s">
        <v>140</v>
      </c>
      <c r="B15">
        <v>69.540000000000006</v>
      </c>
      <c r="C15">
        <v>67.55</v>
      </c>
      <c r="D15">
        <v>64.11</v>
      </c>
      <c r="E15">
        <v>47.14</v>
      </c>
      <c r="F15">
        <v>81.27</v>
      </c>
      <c r="G15">
        <v>71.599999999999994</v>
      </c>
      <c r="H15">
        <v>68.180000000000007</v>
      </c>
      <c r="I15">
        <v>61.4</v>
      </c>
      <c r="J15">
        <v>43.92</v>
      </c>
      <c r="K15">
        <v>75.3</v>
      </c>
      <c r="L15">
        <v>72.81</v>
      </c>
      <c r="M15">
        <v>68.239999999999995</v>
      </c>
      <c r="N15">
        <v>61.47</v>
      </c>
      <c r="O15">
        <v>36.369999999999997</v>
      </c>
      <c r="P15">
        <v>76.39</v>
      </c>
      <c r="Q15">
        <v>63.65</v>
      </c>
      <c r="R15">
        <v>61.56</v>
      </c>
      <c r="S15">
        <v>40.14</v>
      </c>
      <c r="T15">
        <v>2.12</v>
      </c>
      <c r="U15">
        <v>62.57</v>
      </c>
      <c r="V15">
        <v>72.83</v>
      </c>
      <c r="W15">
        <v>72.36</v>
      </c>
      <c r="X15">
        <v>73.86</v>
      </c>
      <c r="Y15">
        <v>39.979999999999997</v>
      </c>
      <c r="Z15">
        <v>97.3</v>
      </c>
      <c r="AA15">
        <v>80.099999999999994</v>
      </c>
      <c r="AB15">
        <v>79.13</v>
      </c>
      <c r="AC15">
        <v>83.17</v>
      </c>
      <c r="AD15">
        <v>56.78</v>
      </c>
      <c r="AE15">
        <v>119.44</v>
      </c>
      <c r="AF15">
        <v>82.55</v>
      </c>
      <c r="AG15">
        <v>82.06</v>
      </c>
      <c r="AH15">
        <v>80.17</v>
      </c>
      <c r="AI15">
        <v>35.369999999999997</v>
      </c>
      <c r="AJ15">
        <v>95.94</v>
      </c>
      <c r="AK15">
        <v>66.94</v>
      </c>
      <c r="AL15">
        <v>65.02</v>
      </c>
      <c r="AM15">
        <v>55.51</v>
      </c>
      <c r="AN15">
        <v>1.81</v>
      </c>
      <c r="AO15">
        <v>73.760000000000005</v>
      </c>
      <c r="AP15">
        <v>70.150000000000006</v>
      </c>
      <c r="AQ15">
        <v>65.73</v>
      </c>
      <c r="AR15">
        <v>45.64</v>
      </c>
      <c r="AS15">
        <v>17.59</v>
      </c>
      <c r="AT15">
        <v>73.47</v>
      </c>
      <c r="AU15">
        <v>78.64</v>
      </c>
      <c r="AV15">
        <v>69.510000000000005</v>
      </c>
      <c r="AW15">
        <v>63.13</v>
      </c>
      <c r="AX15">
        <v>39.19</v>
      </c>
      <c r="AY15">
        <v>80.959999999999994</v>
      </c>
      <c r="AZ15">
        <v>81.400000000000006</v>
      </c>
      <c r="BA15">
        <v>72.17</v>
      </c>
      <c r="BB15">
        <v>49.31</v>
      </c>
      <c r="BC15">
        <v>11.2</v>
      </c>
      <c r="BD15">
        <v>87.63</v>
      </c>
      <c r="BE15">
        <v>73.97</v>
      </c>
      <c r="BF15">
        <v>70.64</v>
      </c>
      <c r="BG15">
        <v>49.42</v>
      </c>
      <c r="BH15">
        <v>12.79</v>
      </c>
      <c r="BI15">
        <v>82.58</v>
      </c>
      <c r="BJ15">
        <v>61.22</v>
      </c>
      <c r="BK15">
        <v>57.99</v>
      </c>
      <c r="BL15">
        <v>38.6</v>
      </c>
      <c r="BM15">
        <v>10.61</v>
      </c>
      <c r="BN15">
        <v>69.900000000000006</v>
      </c>
      <c r="BO15">
        <v>60.2</v>
      </c>
      <c r="BP15">
        <v>58.08</v>
      </c>
      <c r="BQ15">
        <v>40.369999999999997</v>
      </c>
      <c r="BR15">
        <v>12</v>
      </c>
      <c r="BS15">
        <v>73.930000000000007</v>
      </c>
      <c r="BT15">
        <v>55.55</v>
      </c>
      <c r="BU15">
        <v>53.72</v>
      </c>
      <c r="BV15">
        <v>34.86</v>
      </c>
      <c r="BW15">
        <v>11.31</v>
      </c>
      <c r="BX15">
        <v>74.87</v>
      </c>
      <c r="BY15">
        <v>55.44</v>
      </c>
      <c r="BZ15">
        <v>53.7</v>
      </c>
      <c r="CA15">
        <v>36.799999999999997</v>
      </c>
      <c r="CB15">
        <v>13.1</v>
      </c>
      <c r="CC15">
        <v>73.13</v>
      </c>
      <c r="CD15">
        <v>58.17</v>
      </c>
      <c r="CE15">
        <v>54.3</v>
      </c>
      <c r="CF15">
        <v>38.979999999999997</v>
      </c>
      <c r="CG15">
        <v>17.510000000000002</v>
      </c>
      <c r="CH15">
        <v>80.44</v>
      </c>
      <c r="CI15">
        <v>55.54</v>
      </c>
      <c r="CJ15">
        <v>53.79</v>
      </c>
      <c r="CK15">
        <v>36.65</v>
      </c>
      <c r="CL15">
        <v>15.47</v>
      </c>
      <c r="CM15">
        <v>71.8</v>
      </c>
      <c r="CN15">
        <v>54.77</v>
      </c>
      <c r="CO15">
        <v>52.46</v>
      </c>
      <c r="CP15">
        <v>36.31</v>
      </c>
      <c r="CQ15">
        <v>16.079999999999998</v>
      </c>
      <c r="CR15">
        <v>76.05</v>
      </c>
      <c r="CS15">
        <v>56.09</v>
      </c>
      <c r="CT15">
        <v>53.24</v>
      </c>
      <c r="CU15">
        <v>37.340000000000003</v>
      </c>
      <c r="CV15">
        <v>16.09</v>
      </c>
      <c r="CW15">
        <v>78.260000000000005</v>
      </c>
      <c r="CX15">
        <v>54.34</v>
      </c>
      <c r="CY15">
        <v>50.64</v>
      </c>
      <c r="CZ15">
        <v>34.520000000000003</v>
      </c>
      <c r="DA15">
        <v>10.63</v>
      </c>
      <c r="DB15">
        <v>76.260000000000005</v>
      </c>
      <c r="DC15">
        <v>54.74</v>
      </c>
      <c r="DD15">
        <v>49.95</v>
      </c>
      <c r="DE15">
        <v>32.82</v>
      </c>
      <c r="DF15">
        <v>9.9600000000000009</v>
      </c>
      <c r="DG15">
        <v>73.22</v>
      </c>
      <c r="DH15">
        <v>54.08</v>
      </c>
      <c r="DI15">
        <v>49.15</v>
      </c>
      <c r="DJ15">
        <v>31.85</v>
      </c>
      <c r="DK15">
        <v>8.65</v>
      </c>
      <c r="DL15">
        <v>67.17</v>
      </c>
      <c r="DM15">
        <v>54.29</v>
      </c>
      <c r="DN15">
        <v>51.46</v>
      </c>
      <c r="DO15">
        <v>34.81</v>
      </c>
      <c r="DP15">
        <v>8.65</v>
      </c>
      <c r="DQ15">
        <v>67.58</v>
      </c>
      <c r="DR15">
        <v>53.27</v>
      </c>
      <c r="DS15">
        <v>50.45</v>
      </c>
      <c r="DT15">
        <v>32.92</v>
      </c>
      <c r="DU15">
        <v>4.7300000000000004</v>
      </c>
      <c r="DV15">
        <v>70.459999999999994</v>
      </c>
      <c r="DW15">
        <v>56.37</v>
      </c>
      <c r="DX15">
        <v>53.67</v>
      </c>
      <c r="DY15">
        <v>33.47</v>
      </c>
      <c r="DZ15">
        <v>5.43</v>
      </c>
      <c r="EA15">
        <v>71.19</v>
      </c>
      <c r="EB15">
        <v>55.8</v>
      </c>
      <c r="EC15">
        <v>51.51</v>
      </c>
      <c r="ED15">
        <v>32.64</v>
      </c>
      <c r="EE15">
        <v>5</v>
      </c>
      <c r="EF15">
        <v>68.37</v>
      </c>
      <c r="EG15">
        <v>56.4</v>
      </c>
      <c r="EH15">
        <v>52.41</v>
      </c>
      <c r="EI15">
        <v>33.04</v>
      </c>
      <c r="EJ15">
        <v>3.84</v>
      </c>
      <c r="EK15">
        <v>66</v>
      </c>
      <c r="EL15">
        <v>58.54</v>
      </c>
      <c r="EM15">
        <v>51.95</v>
      </c>
      <c r="EN15">
        <v>37.380000000000003</v>
      </c>
      <c r="EO15" t="s">
        <v>97</v>
      </c>
      <c r="EP15">
        <v>61.39</v>
      </c>
      <c r="EQ15">
        <v>57.13</v>
      </c>
      <c r="ER15">
        <v>50.86</v>
      </c>
      <c r="ES15">
        <v>32.57</v>
      </c>
      <c r="ET15" t="s">
        <v>97</v>
      </c>
      <c r="EU15">
        <v>64.17</v>
      </c>
      <c r="EV15">
        <v>54.9</v>
      </c>
      <c r="EW15">
        <v>48.37</v>
      </c>
      <c r="EX15">
        <v>25.52</v>
      </c>
      <c r="EY15" t="s">
        <v>97</v>
      </c>
      <c r="EZ15">
        <v>62.49</v>
      </c>
      <c r="FA15">
        <v>56.33</v>
      </c>
      <c r="FB15">
        <v>52.31</v>
      </c>
      <c r="FC15">
        <v>32.659999999999997</v>
      </c>
      <c r="FD15" t="s">
        <v>97</v>
      </c>
      <c r="FE15">
        <v>60.97</v>
      </c>
      <c r="FF15">
        <v>51.79</v>
      </c>
      <c r="FG15">
        <v>49.55</v>
      </c>
      <c r="FH15">
        <v>24.69</v>
      </c>
      <c r="FI15" t="s">
        <v>97</v>
      </c>
      <c r="FJ15">
        <v>70.59</v>
      </c>
      <c r="FK15">
        <v>48.37</v>
      </c>
      <c r="FL15">
        <v>47.33</v>
      </c>
      <c r="FM15">
        <v>23.62</v>
      </c>
      <c r="FN15" t="s">
        <v>97</v>
      </c>
      <c r="FO15">
        <v>73.89</v>
      </c>
      <c r="FP15">
        <v>48.11</v>
      </c>
      <c r="FQ15">
        <v>46.68</v>
      </c>
      <c r="FR15">
        <v>23.24</v>
      </c>
      <c r="FS15" t="s">
        <v>97</v>
      </c>
      <c r="FT15">
        <v>68.459999999999994</v>
      </c>
      <c r="FU15">
        <v>47.91</v>
      </c>
      <c r="FV15">
        <v>46.86</v>
      </c>
      <c r="FW15">
        <v>23.11</v>
      </c>
      <c r="FX15" t="s">
        <v>97</v>
      </c>
      <c r="FY15">
        <v>67.22</v>
      </c>
      <c r="FZ15">
        <v>45.34</v>
      </c>
      <c r="GA15">
        <v>45.52</v>
      </c>
      <c r="GB15">
        <v>15.33</v>
      </c>
      <c r="GC15" t="s">
        <v>97</v>
      </c>
      <c r="GD15">
        <v>58.54</v>
      </c>
      <c r="GE15">
        <v>41.78</v>
      </c>
      <c r="GF15">
        <v>41.58</v>
      </c>
      <c r="GG15">
        <v>14.45</v>
      </c>
      <c r="GH15" t="s">
        <v>97</v>
      </c>
      <c r="GI15">
        <v>55.96</v>
      </c>
      <c r="GJ15">
        <v>45.99</v>
      </c>
      <c r="GK15">
        <v>44.3</v>
      </c>
      <c r="GL15">
        <v>14.08</v>
      </c>
      <c r="GM15" t="s">
        <v>97</v>
      </c>
      <c r="GN15">
        <v>57.66</v>
      </c>
      <c r="GO15">
        <v>47.39</v>
      </c>
      <c r="GP15">
        <v>47.24</v>
      </c>
      <c r="GQ15">
        <v>14.12</v>
      </c>
      <c r="GR15" t="s">
        <v>97</v>
      </c>
      <c r="GS15">
        <v>59.94</v>
      </c>
      <c r="GT15">
        <v>51.58</v>
      </c>
      <c r="GU15">
        <v>51.13</v>
      </c>
      <c r="GV15">
        <v>21.78</v>
      </c>
      <c r="GW15" t="s">
        <v>97</v>
      </c>
      <c r="GX15">
        <v>48.98</v>
      </c>
      <c r="GY15">
        <v>50.01</v>
      </c>
      <c r="GZ15">
        <v>51.16</v>
      </c>
      <c r="HA15">
        <v>23.22</v>
      </c>
      <c r="HB15" t="s">
        <v>97</v>
      </c>
      <c r="HC15">
        <v>49.41</v>
      </c>
      <c r="HD15">
        <v>50.78</v>
      </c>
      <c r="HE15">
        <v>50.09</v>
      </c>
      <c r="HF15">
        <v>23</v>
      </c>
      <c r="HG15" t="s">
        <v>97</v>
      </c>
      <c r="HH15">
        <v>51.11</v>
      </c>
      <c r="HI15">
        <v>52.72</v>
      </c>
      <c r="HJ15">
        <v>52.14</v>
      </c>
      <c r="HK15">
        <v>24.38</v>
      </c>
      <c r="HL15" t="s">
        <v>97</v>
      </c>
      <c r="HM15">
        <v>61.85</v>
      </c>
      <c r="HN15">
        <v>56.41</v>
      </c>
      <c r="HO15">
        <v>57.49</v>
      </c>
      <c r="HP15">
        <v>26.59</v>
      </c>
      <c r="HQ15" t="s">
        <v>97</v>
      </c>
      <c r="HR15">
        <v>54.86</v>
      </c>
      <c r="HS15">
        <v>63.35</v>
      </c>
      <c r="HT15">
        <v>64.72</v>
      </c>
      <c r="HU15">
        <v>30.79</v>
      </c>
      <c r="HV15" t="s">
        <v>97</v>
      </c>
      <c r="HW15">
        <v>64.06</v>
      </c>
      <c r="HX15">
        <v>59.19</v>
      </c>
      <c r="HY15">
        <v>60.49</v>
      </c>
      <c r="HZ15">
        <v>28.97</v>
      </c>
      <c r="IA15" t="s">
        <v>97</v>
      </c>
      <c r="IB15">
        <v>57.73</v>
      </c>
      <c r="IC15">
        <v>61.99</v>
      </c>
      <c r="ID15">
        <v>63.11</v>
      </c>
      <c r="IE15">
        <v>30.48</v>
      </c>
      <c r="IF15" t="s">
        <v>97</v>
      </c>
      <c r="IG15">
        <v>65.28</v>
      </c>
    </row>
    <row r="16" spans="1:241" outlineLevel="1" x14ac:dyDescent="0.3">
      <c r="A16" s="68" t="s">
        <v>141</v>
      </c>
      <c r="B16">
        <v>67.290000000000006</v>
      </c>
      <c r="C16">
        <v>65.53</v>
      </c>
      <c r="D16">
        <v>57.16</v>
      </c>
      <c r="E16">
        <v>30.25</v>
      </c>
      <c r="F16">
        <v>79.34</v>
      </c>
      <c r="G16">
        <v>68.959999999999994</v>
      </c>
      <c r="H16">
        <v>65.5</v>
      </c>
      <c r="I16">
        <v>55.14</v>
      </c>
      <c r="J16">
        <v>28.1</v>
      </c>
      <c r="K16">
        <v>73.400000000000006</v>
      </c>
      <c r="L16">
        <v>70.31</v>
      </c>
      <c r="M16">
        <v>65.94</v>
      </c>
      <c r="N16">
        <v>55.36</v>
      </c>
      <c r="O16">
        <v>23.84</v>
      </c>
      <c r="P16">
        <v>74.61</v>
      </c>
      <c r="Q16">
        <v>62.6</v>
      </c>
      <c r="R16">
        <v>60.37</v>
      </c>
      <c r="S16">
        <v>39.64</v>
      </c>
      <c r="T16">
        <v>2.14</v>
      </c>
      <c r="U16">
        <v>62.2</v>
      </c>
      <c r="V16">
        <v>70.62</v>
      </c>
      <c r="W16">
        <v>70.069999999999993</v>
      </c>
      <c r="X16">
        <v>63.75</v>
      </c>
      <c r="Y16">
        <v>26.39</v>
      </c>
      <c r="Z16">
        <v>89.99</v>
      </c>
      <c r="AA16">
        <v>73.790000000000006</v>
      </c>
      <c r="AB16">
        <v>73.11</v>
      </c>
      <c r="AC16">
        <v>68.819999999999993</v>
      </c>
      <c r="AD16">
        <v>36.15</v>
      </c>
      <c r="AE16">
        <v>103.66</v>
      </c>
      <c r="AF16">
        <v>75.319999999999993</v>
      </c>
      <c r="AG16">
        <v>75.290000000000006</v>
      </c>
      <c r="AH16">
        <v>67.48</v>
      </c>
      <c r="AI16">
        <v>23.23</v>
      </c>
      <c r="AJ16">
        <v>88.75</v>
      </c>
      <c r="AK16">
        <v>65.17</v>
      </c>
      <c r="AL16">
        <v>63.2</v>
      </c>
      <c r="AM16">
        <v>51.43</v>
      </c>
      <c r="AN16">
        <v>1.62</v>
      </c>
      <c r="AO16">
        <v>72.400000000000006</v>
      </c>
      <c r="AP16">
        <v>68.8</v>
      </c>
      <c r="AQ16">
        <v>64.39</v>
      </c>
      <c r="AR16">
        <v>43.16</v>
      </c>
      <c r="AS16">
        <v>13.06</v>
      </c>
      <c r="AT16">
        <v>72.36</v>
      </c>
      <c r="AU16">
        <v>78.099999999999994</v>
      </c>
      <c r="AV16">
        <v>69.150000000000006</v>
      </c>
      <c r="AW16">
        <v>55.86</v>
      </c>
      <c r="AX16">
        <v>27.45</v>
      </c>
      <c r="AY16">
        <v>80.75</v>
      </c>
      <c r="AZ16">
        <v>79.95</v>
      </c>
      <c r="BA16">
        <v>70.72</v>
      </c>
      <c r="BB16">
        <v>53.08</v>
      </c>
      <c r="BC16">
        <v>24.71</v>
      </c>
      <c r="BD16">
        <v>87.77</v>
      </c>
      <c r="BE16">
        <v>71.83</v>
      </c>
      <c r="BF16">
        <v>68.599999999999994</v>
      </c>
      <c r="BG16">
        <v>52.65</v>
      </c>
      <c r="BH16">
        <v>26.97</v>
      </c>
      <c r="BI16">
        <v>81.7</v>
      </c>
      <c r="BJ16">
        <v>58.26</v>
      </c>
      <c r="BK16">
        <v>54.87</v>
      </c>
      <c r="BL16">
        <v>46.09</v>
      </c>
      <c r="BM16">
        <v>37.85</v>
      </c>
      <c r="BN16">
        <v>68.44</v>
      </c>
      <c r="BO16">
        <v>57.02</v>
      </c>
      <c r="BP16">
        <v>54.36</v>
      </c>
      <c r="BQ16">
        <v>50.27</v>
      </c>
      <c r="BR16">
        <v>40.869999999999997</v>
      </c>
      <c r="BS16">
        <v>72.91</v>
      </c>
      <c r="BT16">
        <v>51.42</v>
      </c>
      <c r="BU16">
        <v>49.42</v>
      </c>
      <c r="BV16">
        <v>42.85</v>
      </c>
      <c r="BW16">
        <v>39.58</v>
      </c>
      <c r="BX16">
        <v>72.790000000000006</v>
      </c>
      <c r="BY16">
        <v>51.41</v>
      </c>
      <c r="BZ16">
        <v>49.48</v>
      </c>
      <c r="CA16">
        <v>41.85</v>
      </c>
      <c r="CB16">
        <v>25.42</v>
      </c>
      <c r="CC16">
        <v>71.14</v>
      </c>
      <c r="CD16">
        <v>54.83</v>
      </c>
      <c r="CE16">
        <v>50.59</v>
      </c>
      <c r="CF16">
        <v>46.62</v>
      </c>
      <c r="CG16">
        <v>35.65</v>
      </c>
      <c r="CH16">
        <v>79.73</v>
      </c>
      <c r="CI16">
        <v>51.96</v>
      </c>
      <c r="CJ16">
        <v>49.93</v>
      </c>
      <c r="CK16">
        <v>43.22</v>
      </c>
      <c r="CL16">
        <v>35.729999999999997</v>
      </c>
      <c r="CM16">
        <v>71.14</v>
      </c>
      <c r="CN16">
        <v>51.62</v>
      </c>
      <c r="CO16">
        <v>48.9</v>
      </c>
      <c r="CP16">
        <v>44.3</v>
      </c>
      <c r="CQ16">
        <v>40.729999999999997</v>
      </c>
      <c r="CR16">
        <v>75.19</v>
      </c>
      <c r="CS16">
        <v>52.73</v>
      </c>
      <c r="CT16">
        <v>49.79</v>
      </c>
      <c r="CU16">
        <v>43.91</v>
      </c>
      <c r="CV16">
        <v>37.799999999999997</v>
      </c>
      <c r="CW16">
        <v>76.72</v>
      </c>
      <c r="CX16">
        <v>51.85</v>
      </c>
      <c r="CY16">
        <v>47.68</v>
      </c>
      <c r="CZ16">
        <v>43.41</v>
      </c>
      <c r="DA16">
        <v>40.86</v>
      </c>
      <c r="DB16">
        <v>75.22</v>
      </c>
      <c r="DC16">
        <v>52.37</v>
      </c>
      <c r="DD16">
        <v>46.99</v>
      </c>
      <c r="DE16">
        <v>41.38</v>
      </c>
      <c r="DF16">
        <v>41.61</v>
      </c>
      <c r="DG16">
        <v>72.239999999999995</v>
      </c>
      <c r="DH16">
        <v>51.56</v>
      </c>
      <c r="DI16">
        <v>46.14</v>
      </c>
      <c r="DJ16">
        <v>39.86</v>
      </c>
      <c r="DK16">
        <v>41.71</v>
      </c>
      <c r="DL16">
        <v>66.14</v>
      </c>
      <c r="DM16">
        <v>51.74</v>
      </c>
      <c r="DN16">
        <v>48.46</v>
      </c>
      <c r="DO16">
        <v>45.07</v>
      </c>
      <c r="DP16">
        <v>44.28</v>
      </c>
      <c r="DQ16">
        <v>66.709999999999994</v>
      </c>
      <c r="DR16">
        <v>50.63</v>
      </c>
      <c r="DS16">
        <v>47.41</v>
      </c>
      <c r="DT16">
        <v>43.59</v>
      </c>
      <c r="DU16">
        <v>41</v>
      </c>
      <c r="DV16">
        <v>69.45</v>
      </c>
      <c r="DW16">
        <v>53.71</v>
      </c>
      <c r="DX16">
        <v>50.91</v>
      </c>
      <c r="DY16">
        <v>43.71</v>
      </c>
      <c r="DZ16">
        <v>39.450000000000003</v>
      </c>
      <c r="EA16">
        <v>70.489999999999995</v>
      </c>
      <c r="EB16">
        <v>53.21</v>
      </c>
      <c r="EC16">
        <v>48.7</v>
      </c>
      <c r="ED16">
        <v>42.23</v>
      </c>
      <c r="EE16">
        <v>38.22</v>
      </c>
      <c r="EF16">
        <v>67.540000000000006</v>
      </c>
      <c r="EG16">
        <v>53.37</v>
      </c>
      <c r="EH16">
        <v>49.18</v>
      </c>
      <c r="EI16">
        <v>42.94</v>
      </c>
      <c r="EJ16">
        <v>36.78</v>
      </c>
      <c r="EK16">
        <v>64.540000000000006</v>
      </c>
      <c r="EL16">
        <v>54.77</v>
      </c>
      <c r="EM16">
        <v>48.78</v>
      </c>
      <c r="EN16">
        <v>44.77</v>
      </c>
      <c r="EO16">
        <v>6.84</v>
      </c>
      <c r="EP16">
        <v>59.26</v>
      </c>
      <c r="EQ16">
        <v>53.58</v>
      </c>
      <c r="ER16">
        <v>47.71</v>
      </c>
      <c r="ES16">
        <v>35.5</v>
      </c>
      <c r="ET16">
        <v>2.62</v>
      </c>
      <c r="EU16">
        <v>61.96</v>
      </c>
      <c r="EV16">
        <v>51.38</v>
      </c>
      <c r="EW16">
        <v>45.76</v>
      </c>
      <c r="EX16">
        <v>25</v>
      </c>
      <c r="EY16" t="s">
        <v>97</v>
      </c>
      <c r="EZ16">
        <v>60.29</v>
      </c>
      <c r="FA16">
        <v>52.72</v>
      </c>
      <c r="FB16">
        <v>49.36</v>
      </c>
      <c r="FC16">
        <v>33.68</v>
      </c>
      <c r="FD16">
        <v>0.46</v>
      </c>
      <c r="FE16">
        <v>58.84</v>
      </c>
      <c r="FF16">
        <v>48.67</v>
      </c>
      <c r="FG16">
        <v>46.05</v>
      </c>
      <c r="FH16">
        <v>23.09</v>
      </c>
      <c r="FI16" t="s">
        <v>97</v>
      </c>
      <c r="FJ16">
        <v>67.95</v>
      </c>
      <c r="FK16">
        <v>45.46</v>
      </c>
      <c r="FL16">
        <v>44.91</v>
      </c>
      <c r="FM16">
        <v>22.35</v>
      </c>
      <c r="FN16" t="s">
        <v>97</v>
      </c>
      <c r="FO16">
        <v>71.349999999999994</v>
      </c>
      <c r="FP16">
        <v>45.5</v>
      </c>
      <c r="FQ16">
        <v>44.44</v>
      </c>
      <c r="FR16">
        <v>21.99</v>
      </c>
      <c r="FS16" t="s">
        <v>97</v>
      </c>
      <c r="FT16">
        <v>65.88</v>
      </c>
      <c r="FU16">
        <v>45.37</v>
      </c>
      <c r="FV16">
        <v>44.52</v>
      </c>
      <c r="FW16">
        <v>21.6</v>
      </c>
      <c r="FX16" t="s">
        <v>97</v>
      </c>
      <c r="FY16">
        <v>64.290000000000006</v>
      </c>
      <c r="FZ16">
        <v>43.62</v>
      </c>
      <c r="GA16">
        <v>43.76</v>
      </c>
      <c r="GB16">
        <v>14.64</v>
      </c>
      <c r="GC16" t="s">
        <v>97</v>
      </c>
      <c r="GD16">
        <v>55.83</v>
      </c>
      <c r="GE16">
        <v>39.99</v>
      </c>
      <c r="GF16">
        <v>40.57</v>
      </c>
      <c r="GG16">
        <v>13.81</v>
      </c>
      <c r="GH16" t="s">
        <v>97</v>
      </c>
      <c r="GI16">
        <v>53.41</v>
      </c>
      <c r="GJ16">
        <v>48.02</v>
      </c>
      <c r="GK16">
        <v>48.95</v>
      </c>
      <c r="GL16">
        <v>15.33</v>
      </c>
      <c r="GM16" t="s">
        <v>97</v>
      </c>
      <c r="GN16">
        <v>55.83</v>
      </c>
      <c r="GO16">
        <v>49.66</v>
      </c>
      <c r="GP16">
        <v>52.37</v>
      </c>
      <c r="GQ16">
        <v>15.6</v>
      </c>
      <c r="GR16" t="s">
        <v>97</v>
      </c>
      <c r="GS16">
        <v>58.39</v>
      </c>
      <c r="GT16">
        <v>54.2</v>
      </c>
      <c r="GU16">
        <v>58.09</v>
      </c>
      <c r="GV16">
        <v>23.59</v>
      </c>
      <c r="GW16" t="s">
        <v>97</v>
      </c>
      <c r="GX16">
        <v>47.7</v>
      </c>
      <c r="GY16">
        <v>52.52</v>
      </c>
      <c r="GZ16">
        <v>55.26</v>
      </c>
      <c r="HA16">
        <v>24.18</v>
      </c>
      <c r="HB16" t="s">
        <v>97</v>
      </c>
      <c r="HC16">
        <v>48.02</v>
      </c>
      <c r="HD16">
        <v>54.64</v>
      </c>
      <c r="HE16">
        <v>57.01</v>
      </c>
      <c r="HF16">
        <v>25.42</v>
      </c>
      <c r="HG16" t="s">
        <v>97</v>
      </c>
      <c r="HH16">
        <v>49.81</v>
      </c>
      <c r="HI16">
        <v>55.51</v>
      </c>
      <c r="HJ16">
        <v>58.89</v>
      </c>
      <c r="HK16">
        <v>27.47</v>
      </c>
      <c r="HL16" t="s">
        <v>97</v>
      </c>
      <c r="HM16">
        <v>60.39</v>
      </c>
      <c r="HN16">
        <v>61.59</v>
      </c>
      <c r="HO16">
        <v>64.88</v>
      </c>
      <c r="HP16">
        <v>29.24</v>
      </c>
      <c r="HQ16" t="s">
        <v>97</v>
      </c>
      <c r="HR16">
        <v>54.53</v>
      </c>
      <c r="HS16">
        <v>62.33</v>
      </c>
      <c r="HT16">
        <v>62.11</v>
      </c>
      <c r="HU16">
        <v>29.47</v>
      </c>
      <c r="HV16" t="s">
        <v>97</v>
      </c>
      <c r="HW16">
        <v>62.91</v>
      </c>
      <c r="HX16">
        <v>57.61</v>
      </c>
      <c r="HY16">
        <v>57.43</v>
      </c>
      <c r="HZ16">
        <v>27.58</v>
      </c>
      <c r="IA16" t="s">
        <v>97</v>
      </c>
      <c r="IB16">
        <v>56.97</v>
      </c>
      <c r="IC16">
        <v>60.41</v>
      </c>
      <c r="ID16">
        <v>60.56</v>
      </c>
      <c r="IE16">
        <v>29.23</v>
      </c>
      <c r="IF16" t="s">
        <v>97</v>
      </c>
      <c r="IG16">
        <v>64</v>
      </c>
    </row>
    <row r="17" spans="1:241" outlineLevel="1" x14ac:dyDescent="0.3">
      <c r="A17" s="68" t="s">
        <v>142</v>
      </c>
      <c r="B17">
        <v>72.67</v>
      </c>
      <c r="C17">
        <v>69.23</v>
      </c>
      <c r="D17">
        <v>77.17</v>
      </c>
      <c r="E17">
        <v>122.79</v>
      </c>
      <c r="F17">
        <v>87.06</v>
      </c>
      <c r="G17">
        <v>75.72</v>
      </c>
      <c r="H17">
        <v>69.430000000000007</v>
      </c>
      <c r="I17">
        <v>76.89</v>
      </c>
      <c r="J17">
        <v>96.96</v>
      </c>
      <c r="K17">
        <v>86.64</v>
      </c>
      <c r="L17">
        <v>75.5</v>
      </c>
      <c r="M17">
        <v>68.849999999999994</v>
      </c>
      <c r="N17">
        <v>76.959999999999994</v>
      </c>
      <c r="O17">
        <v>101.65</v>
      </c>
      <c r="P17">
        <v>85.75</v>
      </c>
      <c r="Q17">
        <v>62.5</v>
      </c>
      <c r="R17">
        <v>53.96</v>
      </c>
      <c r="S17">
        <v>60.35</v>
      </c>
      <c r="T17">
        <v>82.91</v>
      </c>
      <c r="U17">
        <v>76.42</v>
      </c>
      <c r="V17">
        <v>76.3</v>
      </c>
      <c r="W17">
        <v>74.489999999999995</v>
      </c>
      <c r="X17">
        <v>81.12</v>
      </c>
      <c r="Y17">
        <v>127.79</v>
      </c>
      <c r="Z17">
        <v>93.4</v>
      </c>
      <c r="AA17">
        <v>78.150000000000006</v>
      </c>
      <c r="AB17">
        <v>77.760000000000005</v>
      </c>
      <c r="AC17">
        <v>87.79</v>
      </c>
      <c r="AD17">
        <v>147.16999999999999</v>
      </c>
      <c r="AE17">
        <v>115.22</v>
      </c>
      <c r="AF17">
        <v>74.64</v>
      </c>
      <c r="AG17">
        <v>73.37</v>
      </c>
      <c r="AH17">
        <v>81.16</v>
      </c>
      <c r="AI17">
        <v>113.17</v>
      </c>
      <c r="AJ17">
        <v>88.46</v>
      </c>
      <c r="AK17">
        <v>58.83</v>
      </c>
      <c r="AL17">
        <v>57.05</v>
      </c>
      <c r="AM17">
        <v>54.41</v>
      </c>
      <c r="AN17">
        <v>58.21</v>
      </c>
      <c r="AO17">
        <v>67.2</v>
      </c>
      <c r="AP17">
        <v>63.06</v>
      </c>
      <c r="AQ17">
        <v>59.72</v>
      </c>
      <c r="AR17">
        <v>53.09</v>
      </c>
      <c r="AS17">
        <v>63.61</v>
      </c>
      <c r="AT17">
        <v>66.03</v>
      </c>
      <c r="AU17">
        <v>68.400000000000006</v>
      </c>
      <c r="AV17">
        <v>61.83</v>
      </c>
      <c r="AW17">
        <v>60.68</v>
      </c>
      <c r="AX17">
        <v>70.81</v>
      </c>
      <c r="AY17">
        <v>70.98</v>
      </c>
      <c r="AZ17">
        <v>71.239999999999995</v>
      </c>
      <c r="BA17">
        <v>64.83</v>
      </c>
      <c r="BB17">
        <v>62.6</v>
      </c>
      <c r="BC17">
        <v>73.239999999999995</v>
      </c>
      <c r="BD17">
        <v>78.38</v>
      </c>
      <c r="BE17">
        <v>60.07</v>
      </c>
      <c r="BF17">
        <v>58.86</v>
      </c>
      <c r="BG17">
        <v>56.27</v>
      </c>
      <c r="BH17">
        <v>64.88</v>
      </c>
      <c r="BI17">
        <v>69.180000000000007</v>
      </c>
      <c r="BJ17">
        <v>47.02</v>
      </c>
      <c r="BK17">
        <v>45.28</v>
      </c>
      <c r="BL17">
        <v>42.24</v>
      </c>
      <c r="BM17">
        <v>43.48</v>
      </c>
      <c r="BN17">
        <v>57.64</v>
      </c>
      <c r="BO17">
        <v>49.26</v>
      </c>
      <c r="BP17">
        <v>46.98</v>
      </c>
      <c r="BQ17">
        <v>51.99</v>
      </c>
      <c r="BR17">
        <v>56.37</v>
      </c>
      <c r="BS17">
        <v>62.5</v>
      </c>
      <c r="BT17">
        <v>38.950000000000003</v>
      </c>
      <c r="BU17">
        <v>38.159999999999997</v>
      </c>
      <c r="BV17">
        <v>38.25</v>
      </c>
      <c r="BW17">
        <v>41.23</v>
      </c>
      <c r="BX17">
        <v>59.15</v>
      </c>
      <c r="BY17">
        <v>36.42</v>
      </c>
      <c r="BZ17">
        <v>33.92</v>
      </c>
      <c r="CA17">
        <v>39.68</v>
      </c>
      <c r="CB17">
        <v>45.35</v>
      </c>
      <c r="CC17">
        <v>56.98</v>
      </c>
      <c r="CD17">
        <v>28.05</v>
      </c>
      <c r="CE17">
        <v>16.86</v>
      </c>
      <c r="CF17">
        <v>32.159999999999997</v>
      </c>
      <c r="CG17">
        <v>31.33</v>
      </c>
      <c r="CH17">
        <v>64.05</v>
      </c>
      <c r="CI17">
        <v>24.59</v>
      </c>
      <c r="CJ17">
        <v>15.83</v>
      </c>
      <c r="CK17">
        <v>28.19</v>
      </c>
      <c r="CL17">
        <v>29.12</v>
      </c>
      <c r="CM17">
        <v>53.42</v>
      </c>
      <c r="CN17">
        <v>18.23</v>
      </c>
      <c r="CO17">
        <v>6.72</v>
      </c>
      <c r="CP17">
        <v>26.35</v>
      </c>
      <c r="CQ17">
        <v>32.49</v>
      </c>
      <c r="CR17">
        <v>57.07</v>
      </c>
      <c r="CS17">
        <v>32.17</v>
      </c>
      <c r="CT17">
        <v>28.35</v>
      </c>
      <c r="CU17">
        <v>46.29</v>
      </c>
      <c r="CV17">
        <v>85.49</v>
      </c>
      <c r="CW17">
        <v>66.39</v>
      </c>
      <c r="CX17">
        <v>43.52</v>
      </c>
      <c r="CY17">
        <v>38.479999999999997</v>
      </c>
      <c r="CZ17">
        <v>54.1</v>
      </c>
      <c r="DA17">
        <v>153.04</v>
      </c>
      <c r="DB17">
        <v>68.72</v>
      </c>
      <c r="DC17">
        <v>43.98</v>
      </c>
      <c r="DD17">
        <v>37.880000000000003</v>
      </c>
      <c r="DE17">
        <v>67.23</v>
      </c>
      <c r="DF17">
        <v>139.37</v>
      </c>
      <c r="DG17">
        <v>66.53</v>
      </c>
      <c r="DH17">
        <v>37.93</v>
      </c>
      <c r="DI17">
        <v>28.29</v>
      </c>
      <c r="DJ17">
        <v>36.61</v>
      </c>
      <c r="DK17">
        <v>73.48</v>
      </c>
      <c r="DL17">
        <v>52.35</v>
      </c>
      <c r="DM17">
        <v>36.81</v>
      </c>
      <c r="DN17">
        <v>25.9</v>
      </c>
      <c r="DO17">
        <v>33.69</v>
      </c>
      <c r="DP17">
        <v>35.61</v>
      </c>
      <c r="DQ17">
        <v>47.74</v>
      </c>
      <c r="DR17">
        <v>38.85</v>
      </c>
      <c r="DS17">
        <v>36.119999999999997</v>
      </c>
      <c r="DT17">
        <v>37.229999999999997</v>
      </c>
      <c r="DU17">
        <v>54.3</v>
      </c>
      <c r="DV17">
        <v>60.06</v>
      </c>
      <c r="DW17">
        <v>43.39</v>
      </c>
      <c r="DX17">
        <v>39.68</v>
      </c>
      <c r="DY17">
        <v>37.869999999999997</v>
      </c>
      <c r="DZ17">
        <v>34.49</v>
      </c>
      <c r="EA17">
        <v>62.92</v>
      </c>
      <c r="EB17">
        <v>42.32</v>
      </c>
      <c r="EC17">
        <v>37.51</v>
      </c>
      <c r="ED17">
        <v>36.01</v>
      </c>
      <c r="EE17">
        <v>47.83</v>
      </c>
      <c r="EF17">
        <v>59.59</v>
      </c>
      <c r="EG17">
        <v>42.3</v>
      </c>
      <c r="EH17">
        <v>37.799999999999997</v>
      </c>
      <c r="EI17">
        <v>36.51</v>
      </c>
      <c r="EJ17">
        <v>43.03</v>
      </c>
      <c r="EK17">
        <v>56.1</v>
      </c>
      <c r="EL17">
        <v>42.71</v>
      </c>
      <c r="EM17">
        <v>36.409999999999997</v>
      </c>
      <c r="EN17">
        <v>37.24</v>
      </c>
      <c r="EO17">
        <v>15.62</v>
      </c>
      <c r="EP17">
        <v>50.31</v>
      </c>
      <c r="EQ17">
        <v>41.61</v>
      </c>
      <c r="ER17">
        <v>35.25</v>
      </c>
      <c r="ES17">
        <v>30.83</v>
      </c>
      <c r="ET17">
        <v>13.53</v>
      </c>
      <c r="EU17">
        <v>52.72</v>
      </c>
      <c r="EV17">
        <v>31.09</v>
      </c>
      <c r="EW17">
        <v>19.66</v>
      </c>
      <c r="EX17">
        <v>16.5</v>
      </c>
      <c r="EY17">
        <v>6.62</v>
      </c>
      <c r="EZ17">
        <v>47.3</v>
      </c>
      <c r="FA17">
        <v>39.08</v>
      </c>
      <c r="FB17">
        <v>33.479999999999997</v>
      </c>
      <c r="FC17">
        <v>31.13</v>
      </c>
      <c r="FD17">
        <v>16.670000000000002</v>
      </c>
      <c r="FE17">
        <v>48.74</v>
      </c>
      <c r="FF17">
        <v>36.82</v>
      </c>
      <c r="FG17">
        <v>33.51</v>
      </c>
      <c r="FH17">
        <v>23.15</v>
      </c>
      <c r="FI17">
        <v>10.72</v>
      </c>
      <c r="FJ17">
        <v>58.57</v>
      </c>
      <c r="FK17">
        <v>33.6</v>
      </c>
      <c r="FL17">
        <v>30.71</v>
      </c>
      <c r="FM17">
        <v>19.95</v>
      </c>
      <c r="FN17">
        <v>6.14</v>
      </c>
      <c r="FO17">
        <v>61.22</v>
      </c>
      <c r="FP17">
        <v>30.66</v>
      </c>
      <c r="FQ17">
        <v>26.9</v>
      </c>
      <c r="FR17">
        <v>19.16</v>
      </c>
      <c r="FS17">
        <v>5.74</v>
      </c>
      <c r="FT17">
        <v>56.13</v>
      </c>
      <c r="FU17">
        <v>29.91</v>
      </c>
      <c r="FV17">
        <v>24.66</v>
      </c>
      <c r="FW17">
        <v>14.94</v>
      </c>
      <c r="FX17" t="s">
        <v>97</v>
      </c>
      <c r="FY17">
        <v>54.85</v>
      </c>
      <c r="FZ17">
        <v>29.85</v>
      </c>
      <c r="GA17">
        <v>23.54</v>
      </c>
      <c r="GB17">
        <v>8.5299999999999994</v>
      </c>
      <c r="GC17">
        <v>3.81</v>
      </c>
      <c r="GD17">
        <v>45.25</v>
      </c>
      <c r="GE17">
        <v>27.25</v>
      </c>
      <c r="GF17">
        <v>21.38</v>
      </c>
      <c r="GG17">
        <v>7.21</v>
      </c>
      <c r="GH17">
        <v>1.97</v>
      </c>
      <c r="GI17">
        <v>40.4</v>
      </c>
      <c r="GJ17">
        <v>19.8</v>
      </c>
      <c r="GK17">
        <v>8.91</v>
      </c>
      <c r="GL17">
        <v>3.48</v>
      </c>
      <c r="GM17">
        <v>16.920000000000002</v>
      </c>
      <c r="GN17">
        <v>35.44</v>
      </c>
      <c r="GO17">
        <v>20.78</v>
      </c>
      <c r="GP17">
        <v>9.35</v>
      </c>
      <c r="GQ17">
        <v>4.4000000000000004</v>
      </c>
      <c r="GR17">
        <v>18.72</v>
      </c>
      <c r="GS17">
        <v>35.369999999999997</v>
      </c>
      <c r="GT17">
        <v>26.22</v>
      </c>
      <c r="GU17">
        <v>13.13</v>
      </c>
      <c r="GV17">
        <v>5.75</v>
      </c>
      <c r="GW17">
        <v>27.45</v>
      </c>
      <c r="GX17">
        <v>35.9</v>
      </c>
      <c r="GY17">
        <v>26.25</v>
      </c>
      <c r="GZ17">
        <v>18.37</v>
      </c>
      <c r="HA17">
        <v>8.6199999999999992</v>
      </c>
      <c r="HB17">
        <v>19.850000000000001</v>
      </c>
      <c r="HC17">
        <v>34.21</v>
      </c>
      <c r="HD17">
        <v>24.29</v>
      </c>
      <c r="HE17">
        <v>14.24</v>
      </c>
      <c r="HF17">
        <v>6.41</v>
      </c>
      <c r="HG17">
        <v>12.34</v>
      </c>
      <c r="HH17">
        <v>35.56</v>
      </c>
      <c r="HI17">
        <v>19.38</v>
      </c>
      <c r="HJ17">
        <v>6.89</v>
      </c>
      <c r="HK17">
        <v>3.26</v>
      </c>
      <c r="HL17">
        <v>1.98</v>
      </c>
      <c r="HM17">
        <v>41.4</v>
      </c>
      <c r="HN17">
        <v>30.74</v>
      </c>
      <c r="HO17">
        <v>28.9</v>
      </c>
      <c r="HP17">
        <v>27.92</v>
      </c>
      <c r="HQ17">
        <v>33.72</v>
      </c>
      <c r="HR17">
        <v>41.79</v>
      </c>
      <c r="HS17">
        <v>49.05</v>
      </c>
      <c r="HT17">
        <v>46.79</v>
      </c>
      <c r="HU17">
        <v>44.91</v>
      </c>
      <c r="HV17">
        <v>52.97</v>
      </c>
      <c r="HW17">
        <v>56.42</v>
      </c>
      <c r="HX17">
        <v>48.88</v>
      </c>
      <c r="HY17">
        <v>46.65</v>
      </c>
      <c r="HZ17">
        <v>45.46</v>
      </c>
      <c r="IA17">
        <v>57.23</v>
      </c>
      <c r="IB17">
        <v>51.66</v>
      </c>
      <c r="IC17">
        <v>46.02</v>
      </c>
      <c r="ID17">
        <v>44.24</v>
      </c>
      <c r="IE17">
        <v>21.85</v>
      </c>
      <c r="IF17" t="s">
        <v>97</v>
      </c>
      <c r="IG17">
        <v>52.69</v>
      </c>
    </row>
    <row r="18" spans="1:241" outlineLevel="1" x14ac:dyDescent="0.3">
      <c r="A18" s="71"/>
      <c r="B18" s="69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</row>
    <row r="21" spans="1:241" x14ac:dyDescent="0.3">
      <c r="AB21" s="32"/>
    </row>
    <row r="22" spans="1:241" x14ac:dyDescent="0.3">
      <c r="T22" s="73">
        <v>2024</v>
      </c>
      <c r="U22" s="73"/>
      <c r="V22" s="73"/>
      <c r="W22" s="73"/>
      <c r="X22" s="74"/>
      <c r="Y22" s="74"/>
      <c r="Z22" s="73"/>
      <c r="AA22" s="73"/>
      <c r="AB22" s="73"/>
      <c r="AC22" s="73"/>
      <c r="AD22" s="73"/>
      <c r="AE22" s="73">
        <v>2025</v>
      </c>
    </row>
    <row r="23" spans="1:241" ht="15" thickBot="1" x14ac:dyDescent="0.35">
      <c r="S23" t="s">
        <v>74</v>
      </c>
      <c r="T23" s="75" t="s">
        <v>18</v>
      </c>
      <c r="U23" s="75" t="s">
        <v>19</v>
      </c>
      <c r="V23" s="75" t="s">
        <v>20</v>
      </c>
      <c r="W23" s="75" t="s">
        <v>21</v>
      </c>
      <c r="X23" s="75" t="s">
        <v>22</v>
      </c>
      <c r="Y23" s="75" t="s">
        <v>23</v>
      </c>
      <c r="Z23" s="75" t="s">
        <v>24</v>
      </c>
      <c r="AA23" s="75" t="s">
        <v>25</v>
      </c>
      <c r="AB23" s="75" t="s">
        <v>26</v>
      </c>
      <c r="AC23" s="75" t="s">
        <v>27</v>
      </c>
      <c r="AD23" s="75" t="s">
        <v>28</v>
      </c>
      <c r="AE23" s="75" t="s">
        <v>17</v>
      </c>
    </row>
    <row r="24" spans="1:241" ht="15" thickBot="1" x14ac:dyDescent="0.35">
      <c r="I24" s="69"/>
      <c r="J24" t="s">
        <v>145</v>
      </c>
      <c r="S24" s="72" t="s">
        <v>146</v>
      </c>
      <c r="T24" s="76">
        <f ca="1">MAX(OFFSET($B4,,(COLUMNS($B$4:B4)-1)*20,,20),OFFSET($B14,,(COLUMNS($B$9:B9)-1)*20,,20),OFFSET($B14,,(COLUMNS($B$9:B9)-1)*20,,20))</f>
        <v>86.99</v>
      </c>
      <c r="U24" s="76">
        <f ca="1">MAX(OFFSET($B4,,(COLUMNS($B$4:C4)-1)*20,,20),OFFSET($B14,,(COLUMNS($B$9:C9)-1)*20,,20),OFFSET($B14,,(COLUMNS($B$9:C9)-1)*20,,20))</f>
        <v>127.89</v>
      </c>
      <c r="V24" s="76">
        <f ca="1">MAX(OFFSET($B4,,(COLUMNS($B$4:D4)-1)*20,,20),OFFSET($B14,,(COLUMNS($B$9:D9)-1)*20,,20),OFFSET($B14,,(COLUMNS($B$9:D9)-1)*20,,20))</f>
        <v>94.29</v>
      </c>
      <c r="W24" s="76">
        <f ca="1">MAX(OFFSET($B4,,(COLUMNS($B$4:E4)-1)*20,,20),OFFSET($B14,,(COLUMNS($B$9:E9)-1)*20,,20),OFFSET($B14,,(COLUMNS($B$9:E9)-1)*20,,20))</f>
        <v>78.97</v>
      </c>
      <c r="X24" s="76">
        <f ca="1">MAX(OFFSET($B4,,(COLUMNS($B$4:F4)-1)*20,,20),OFFSET($B14,,(COLUMNS($B$9:F9)-1)*20,,20),OFFSET($B14,,(COLUMNS($B$9:F9)-1)*20,,20))</f>
        <v>84.67</v>
      </c>
      <c r="Y24" s="76">
        <f ca="1">MAX(OFFSET($B4,,(COLUMNS($B$4:G4)-1)*20,,20),OFFSET($B14,,(COLUMNS($B$9:G9)-1)*20,,20),OFFSET($B14,,(COLUMNS($B$9:G9)-1)*20,,20))</f>
        <v>82.18</v>
      </c>
      <c r="Z24" s="76">
        <f ca="1">MAX(OFFSET($B4,,(COLUMNS($B$4:H4)-1)*20,,20),OFFSET($B14,,(COLUMNS($B$9:H9)-1)*20,,20),OFFSET($B14,,(COLUMNS($B$9:H9)-1)*20,,20))</f>
        <v>76.040000000000006</v>
      </c>
      <c r="AA24" s="76">
        <f ca="1">MAX(OFFSET($B4,,(COLUMNS($B$4:I4)-1)*20,,20),OFFSET($B14,,(COLUMNS($B$9:I9)-1)*20,,20),OFFSET($B14,,(COLUMNS($B$9:I9)-1)*20,,20))</f>
        <v>78.89</v>
      </c>
      <c r="AB24" s="76">
        <f ca="1">MAX(OFFSET($B4,,(COLUMNS($B$4:J4)-1)*20,,20),OFFSET($B14,,(COLUMNS($B$9:J9)-1)*20,,20),OFFSET($B14,,(COLUMNS($B$9:J9)-1)*20,,20))</f>
        <v>80.739999999999995</v>
      </c>
      <c r="AC24" s="76">
        <f ca="1">MAX(OFFSET($B4,,(COLUMNS($B$4:K4)-1)*20,,20),OFFSET($B14,,(COLUMNS($B$9:K9)-1)*20,,20),OFFSET($B14,,(COLUMNS($B$9:K9)-1)*20,,20))</f>
        <v>70.91</v>
      </c>
      <c r="AD24" s="76">
        <f ca="1">MAX(OFFSET($B4,,(COLUMNS($B$4:L4)-1)*20,,20),OFFSET($B14,,(COLUMNS($B$9:L9)-1)*20,,20),OFFSET($B14,,(COLUMNS($B$9:L9)-1)*20,,20))</f>
        <v>76.64</v>
      </c>
      <c r="AE24" s="76">
        <f ca="1">MAX(OFFSET($B4,,(COLUMNS($B$4:M4)-1)*20,,20),OFFSET($B14,,(COLUMNS($B$9:M9)-1)*20,,20),OFFSET($B14,,(COLUMNS($B$9:M9)-1)*20,,20))</f>
        <v>85.3</v>
      </c>
    </row>
    <row r="25" spans="1:241" ht="15" thickBot="1" x14ac:dyDescent="0.35">
      <c r="S25" s="72" t="s">
        <v>147</v>
      </c>
      <c r="T25" s="76">
        <f ca="1">AVERAGE(OFFSET($B4,,(COLUMNS($B$4:B4)-1)*20,,20),OFFSET($B14,,(COLUMNS($B$9:B9)-1)*20,,20),OFFSET($B14,,(COLUMNS($B$9:B9)-1)*20,,20))</f>
        <v>56.85</v>
      </c>
      <c r="U25" s="76">
        <f ca="1">AVERAGE(OFFSET($B4,,(COLUMNS($B$4:C4)-1)*20,,20),OFFSET($B14,,(COLUMNS($B$9:C9)-1)*20,,20),OFFSET($B14,,(COLUMNS($B$9:C9)-1)*20,,20))</f>
        <v>67.776333333333341</v>
      </c>
      <c r="V25" s="76">
        <f ca="1">AVERAGE(OFFSET($B4,,(COLUMNS($B$4:D4)-1)*20,,20),OFFSET($B14,,(COLUMNS($B$9:D9)-1)*20,,20),OFFSET($B14,,(COLUMNS($B$9:D9)-1)*20,,20))</f>
        <v>59.546000000000006</v>
      </c>
      <c r="W25" s="76">
        <f ca="1">AVERAGE(OFFSET($B4,,(COLUMNS($B$4:E4)-1)*20,,20),OFFSET($B14,,(COLUMNS($B$9:E9)-1)*20,,20),OFFSET($B14,,(COLUMNS($B$9:E9)-1)*20,,20))</f>
        <v>53.041166666666655</v>
      </c>
      <c r="X25" s="76">
        <f ca="1">AVERAGE(OFFSET($B4,,(COLUMNS($B$4:F4)-1)*20,,20),OFFSET($B14,,(COLUMNS($B$9:F9)-1)*20,,20),OFFSET($B14,,(COLUMNS($B$9:F9)-1)*20,,20))</f>
        <v>54.528666666666659</v>
      </c>
      <c r="Y25" s="76">
        <f ca="1">AVERAGE(OFFSET($B4,,(COLUMNS($B$4:G4)-1)*20,,20),OFFSET($B14,,(COLUMNS($B$9:G9)-1)*20,,20),OFFSET($B14,,(COLUMNS($B$9:G9)-1)*20,,20))</f>
        <v>50.437166666666684</v>
      </c>
      <c r="Z25" s="76">
        <f ca="1">AVERAGE(OFFSET($B4,,(COLUMNS($B$4:H4)-1)*20,,20),OFFSET($B14,,(COLUMNS($B$9:H9)-1)*20,,20),OFFSET($B14,,(COLUMNS($B$9:H9)-1)*20,,20))</f>
        <v>49.984833333333341</v>
      </c>
      <c r="AA25" s="76">
        <f ca="1">AVERAGE(OFFSET($B4,,(COLUMNS($B$4:I4)-1)*20,,20),OFFSET($B14,,(COLUMNS($B$9:I9)-1)*20,,20),OFFSET($B14,,(COLUMNS($B$9:I9)-1)*20,,20))</f>
        <v>55.246346153846154</v>
      </c>
      <c r="AB25" s="76">
        <f ca="1">AVERAGE(OFFSET($B4,,(COLUMNS($B$4:J4)-1)*20,,20),OFFSET($B14,,(COLUMNS($B$9:J9)-1)*20,,20),OFFSET($B14,,(COLUMNS($B$9:J9)-1)*20,,20))</f>
        <v>55.622083333333336</v>
      </c>
      <c r="AC25" s="76">
        <f ca="1">AVERAGE(OFFSET($B4,,(COLUMNS($B$4:K4)-1)*20,,20),OFFSET($B14,,(COLUMNS($B$9:K9)-1)*20,,20),OFFSET($B14,,(COLUMNS($B$9:K9)-1)*20,,20))</f>
        <v>47.878461538461544</v>
      </c>
      <c r="AD25" s="76">
        <f ca="1">AVERAGE(OFFSET($B4,,(COLUMNS($B$4:L4)-1)*20,,20),OFFSET($B14,,(COLUMNS($B$9:L9)-1)*20,,20),OFFSET($B14,,(COLUMNS($B$9:L9)-1)*20,,20))</f>
        <v>50.860600000000005</v>
      </c>
      <c r="AE25" s="76">
        <f ca="1">AVERAGE(OFFSET($B4,,(COLUMNS($B$4:M4)-1)*20,,20),OFFSET($B14,,(COLUMNS($B$9:M9)-1)*20,,20),OFFSET($B14,,(COLUMNS($B$9:M9)-1)*20,,20))</f>
        <v>59.994166666666672</v>
      </c>
    </row>
    <row r="26" spans="1:241" ht="15" thickBot="1" x14ac:dyDescent="0.35">
      <c r="S26" s="72" t="s">
        <v>148</v>
      </c>
      <c r="T26" s="76">
        <f ca="1">MIN(OFFSET($B4,,(COLUMNS($B$4:B4)-1)*20,,20),OFFSET($B14,,(COLUMNS($B$9:B9)-1)*20,,20),OFFSET($B14,,(COLUMNS($B$9:B9)-1)*20,,20))</f>
        <v>2.27</v>
      </c>
      <c r="U26" s="76">
        <f ca="1">MIN(OFFSET($B4,,(COLUMNS($B$4:C4)-1)*20,,20),OFFSET($B14,,(COLUMNS($B$9:C9)-1)*20,,20),OFFSET($B14,,(COLUMNS($B$9:C9)-1)*20,,20))</f>
        <v>1.38</v>
      </c>
      <c r="V26" s="76">
        <f ca="1">MIN(OFFSET($B4,,(COLUMNS($B$4:D4)-1)*20,,20),OFFSET($B14,,(COLUMNS($B$9:D9)-1)*20,,20),OFFSET($B14,,(COLUMNS($B$9:D9)-1)*20,,20))</f>
        <v>7.19</v>
      </c>
      <c r="W26" s="76">
        <f ca="1">MIN(OFFSET($B4,,(COLUMNS($B$4:E4)-1)*20,,20),OFFSET($B14,,(COLUMNS($B$9:E9)-1)*20,,20),OFFSET($B14,,(COLUMNS($B$9:E9)-1)*20,,20))</f>
        <v>14.93</v>
      </c>
      <c r="X26" s="76">
        <f ca="1">MIN(OFFSET($B4,,(COLUMNS($B$4:F4)-1)*20,,20),OFFSET($B14,,(COLUMNS($B$9:F9)-1)*20,,20),OFFSET($B14,,(COLUMNS($B$9:F9)-1)*20,,20))</f>
        <v>19.37</v>
      </c>
      <c r="Y26" s="76">
        <f ca="1">MIN(OFFSET($B4,,(COLUMNS($B$4:G4)-1)*20,,20),OFFSET($B14,,(COLUMNS($B$9:G9)-1)*20,,20),OFFSET($B14,,(COLUMNS($B$9:G9)-1)*20,,20))</f>
        <v>14.33</v>
      </c>
      <c r="Z26" s="76">
        <f ca="1">MIN(OFFSET($B4,,(COLUMNS($B$4:H4)-1)*20,,20),OFFSET($B14,,(COLUMNS($B$9:H9)-1)*20,,20),OFFSET($B14,,(COLUMNS($B$9:H9)-1)*20,,20))</f>
        <v>9.11</v>
      </c>
      <c r="AA26" s="76">
        <f ca="1">MIN(OFFSET($B4,,(COLUMNS($B$4:I4)-1)*20,,20),OFFSET($B14,,(COLUMNS($B$9:I9)-1)*20,,20),OFFSET($B14,,(COLUMNS($B$9:I9)-1)*20,,20))</f>
        <v>1.34</v>
      </c>
      <c r="AB26" s="76">
        <f ca="1">MIN(OFFSET($B4,,(COLUMNS($B$4:J4)-1)*20,,20),OFFSET($B14,,(COLUMNS($B$9:J9)-1)*20,,20),OFFSET($B14,,(COLUMNS($B$9:J9)-1)*20,,20))</f>
        <v>25.68</v>
      </c>
      <c r="AC26" s="76">
        <f ca="1">MIN(OFFSET($B4,,(COLUMNS($B$4:K4)-1)*20,,20),OFFSET($B14,,(COLUMNS($B$9:K9)-1)*20,,20),OFFSET($B14,,(COLUMNS($B$9:K9)-1)*20,,20))</f>
        <v>1.1000000000000001</v>
      </c>
      <c r="AD26" s="76">
        <f ca="1">MIN(OFFSET($B4,,(COLUMNS($B$4:L4)-1)*20,,20),OFFSET($B14,,(COLUMNS($B$9:L9)-1)*20,,20),OFFSET($B14,,(COLUMNS($B$9:L9)-1)*20,,20))</f>
        <v>0.02</v>
      </c>
      <c r="AE26" s="76">
        <f ca="1">MIN(OFFSET($B4,,(COLUMNS($B$4:M4)-1)*20,,20),OFFSET($B14,,(COLUMNS($B$9:M9)-1)*20,,20),OFFSET($B14,,(COLUMNS($B$9:M9)-1)*20,,20))</f>
        <v>29.14</v>
      </c>
    </row>
    <row r="28" spans="1:241" x14ac:dyDescent="0.3">
      <c r="T28" s="95"/>
      <c r="U28" s="74"/>
      <c r="V28" s="74"/>
      <c r="W28" s="74"/>
      <c r="X28" s="74"/>
      <c r="Y28" s="74"/>
      <c r="Z28" s="74"/>
      <c r="AA28" s="74"/>
      <c r="AB28" s="94"/>
      <c r="AC28" s="95"/>
      <c r="AD28" s="94"/>
      <c r="AE28" s="77"/>
    </row>
    <row r="29" spans="1:241" ht="15" thickBot="1" x14ac:dyDescent="0.35">
      <c r="S29" t="s">
        <v>140</v>
      </c>
      <c r="T29" s="75" t="str">
        <f>+T23</f>
        <v>feb</v>
      </c>
      <c r="U29" s="75" t="str">
        <f t="shared" ref="U29:AE29" si="0">+U23</f>
        <v>mar</v>
      </c>
      <c r="V29" s="75" t="str">
        <f t="shared" si="0"/>
        <v>abr</v>
      </c>
      <c r="W29" s="75" t="str">
        <f t="shared" si="0"/>
        <v>may</v>
      </c>
      <c r="X29" s="75" t="str">
        <f t="shared" si="0"/>
        <v>jun</v>
      </c>
      <c r="Y29" s="75" t="str">
        <f t="shared" si="0"/>
        <v>jul</v>
      </c>
      <c r="Z29" s="75" t="str">
        <f t="shared" si="0"/>
        <v>ago</v>
      </c>
      <c r="AA29" s="75" t="str">
        <f t="shared" si="0"/>
        <v>sept</v>
      </c>
      <c r="AB29" s="75" t="str">
        <f t="shared" si="0"/>
        <v>oct</v>
      </c>
      <c r="AC29" s="75" t="str">
        <f t="shared" si="0"/>
        <v>nov</v>
      </c>
      <c r="AD29" s="75" t="str">
        <f t="shared" si="0"/>
        <v>dic</v>
      </c>
      <c r="AE29" s="75" t="str">
        <f t="shared" si="0"/>
        <v>ene</v>
      </c>
    </row>
    <row r="30" spans="1:241" ht="15" thickBot="1" x14ac:dyDescent="0.35">
      <c r="S30" s="72" t="s">
        <v>146</v>
      </c>
      <c r="T30" s="76">
        <f ca="1">MAX(OFFSET($B5,,(COLUMNS($B$5:B5)-1)*20,,20),OFFSET($B10,,(COLUMNS($B$10:B10)-1)*20,,20),OFFSET($B15,,(COLUMNS($B$15:B15)-1)*20,,20))</f>
        <v>81.27</v>
      </c>
      <c r="U30" s="76">
        <f ca="1">MAX(OFFSET($B5,,(COLUMNS($B$5:C5)-1)*20,,20),OFFSET($B10,,(COLUMNS($B$10:C10)-1)*20,,20),OFFSET($B15,,(COLUMNS($B$15:C15)-1)*20,,20))</f>
        <v>126.28</v>
      </c>
      <c r="V30" s="76">
        <f ca="1">MAX(OFFSET($B5,,(COLUMNS($B$5:D5)-1)*20,,20),OFFSET($B10,,(COLUMNS($B$10:D10)-1)*20,,20),OFFSET($B15,,(COLUMNS($B$15:D15)-1)*20,,20))</f>
        <v>94.64</v>
      </c>
      <c r="W30" s="76">
        <f ca="1">MAX(OFFSET($B5,,(COLUMNS($B$5:E5)-1)*20,,20),OFFSET($B10,,(COLUMNS($B$10:E10)-1)*20,,20),OFFSET($B15,,(COLUMNS($B$15:E15)-1)*20,,20))</f>
        <v>78.010000000000005</v>
      </c>
      <c r="X30" s="76">
        <f ca="1">MAX(OFFSET($B5,,(COLUMNS($B$5:F5)-1)*20,,20),OFFSET($B10,,(COLUMNS($B$10:F10)-1)*20,,20),OFFSET($B15,,(COLUMNS($B$15:F15)-1)*20,,20))</f>
        <v>80.44</v>
      </c>
      <c r="Y30" s="76">
        <f ca="1">MAX(OFFSET($B5,,(COLUMNS($B$5:G5)-1)*20,,20),OFFSET($B10,,(COLUMNS($B$10:G10)-1)*20,,20),OFFSET($B15,,(COLUMNS($B$15:G15)-1)*20,,20))</f>
        <v>77.05</v>
      </c>
      <c r="Z30" s="76">
        <f ca="1">MAX(OFFSET($B5,,(COLUMNS($B$5:H5)-1)*20,,20),OFFSET($B10,,(COLUMNS($B$10:H10)-1)*20,,20),OFFSET($B15,,(COLUMNS($B$15:H15)-1)*20,,20))</f>
        <v>71.19</v>
      </c>
      <c r="AA30" s="76">
        <f ca="1">MAX(OFFSET($B5,,(COLUMNS($B$5:I5)-1)*20,,20),OFFSET($B10,,(COLUMNS($B$10:I10)-1)*20,,20),OFFSET($B15,,(COLUMNS($B$15:I15)-1)*20,,20))</f>
        <v>73.88</v>
      </c>
      <c r="AB30" s="76">
        <f ca="1">MAX(OFFSET($B5,,(COLUMNS($B$5:J5)-1)*20,,20),OFFSET($B10,,(COLUMNS($B$10:J10)-1)*20,,20),OFFSET($B15,,(COLUMNS($B$15:J15)-1)*20,,20))</f>
        <v>73.89</v>
      </c>
      <c r="AC30" s="76">
        <f ca="1">MAX(OFFSET($B5,,(COLUMNS($B$5:K5)-1)*20,,20),OFFSET($B10,,(COLUMNS($B$10:K10)-1)*20,,20),OFFSET($B15,,(COLUMNS($B$15:K15)-1)*20,,20))</f>
        <v>66.930000000000007</v>
      </c>
      <c r="AD30" s="76">
        <f ca="1">MAX(OFFSET($B5,,(COLUMNS($B$5:L5)-1)*20,,20),OFFSET($B10,,(COLUMNS($B$10:L10)-1)*20,,20),OFFSET($B15,,(COLUMNS($B$15:L15)-1)*20,,20))</f>
        <v>70.25</v>
      </c>
      <c r="AE30" s="76">
        <f ca="1">MAX(OFFSET($B5,,(COLUMNS($B$5:M5)-1)*20,,20),OFFSET($B10,,(COLUMNS($B$10:M10)-1)*20,,20),OFFSET($B15,,(COLUMNS($B$15:M15)-1)*20,,20))</f>
        <v>78.23</v>
      </c>
    </row>
    <row r="31" spans="1:241" ht="15" thickBot="1" x14ac:dyDescent="0.35">
      <c r="S31" s="72" t="s">
        <v>147</v>
      </c>
      <c r="T31" s="76">
        <f ca="1">AVERAGE(OFFSET($B5,,(COLUMNS($B$5:B5)-1)*20,,20),OFFSET($B10,,(COLUMNS($B$10:B10)-1)*20,,20),OFFSET($B15,,(COLUMNS($B$15:B15)-1)*20,,20))</f>
        <v>59.776333333333319</v>
      </c>
      <c r="U31" s="76">
        <f ca="1">AVERAGE(OFFSET($B5,,(COLUMNS($B$5:C5)-1)*20,,20),OFFSET($B10,,(COLUMNS($B$10:C10)-1)*20,,20),OFFSET($B15,,(COLUMNS($B$15:C15)-1)*20,,20))</f>
        <v>72.88533333333335</v>
      </c>
      <c r="V31" s="76">
        <f ca="1">AVERAGE(OFFSET($B5,,(COLUMNS($B$5:D5)-1)*20,,20),OFFSET($B10,,(COLUMNS($B$10:D10)-1)*20,,20),OFFSET($B15,,(COLUMNS($B$15:D15)-1)*20,,20))</f>
        <v>63.198833333333319</v>
      </c>
      <c r="W31" s="76">
        <f ca="1">AVERAGE(OFFSET($B5,,(COLUMNS($B$5:E5)-1)*20,,20),OFFSET($B10,,(COLUMNS($B$10:E10)-1)*20,,20),OFFSET($B15,,(COLUMNS($B$15:E15)-1)*20,,20))</f>
        <v>50.327333333333328</v>
      </c>
      <c r="X31" s="76">
        <f ca="1">AVERAGE(OFFSET($B5,,(COLUMNS($B$5:F5)-1)*20,,20),OFFSET($B10,,(COLUMNS($B$10:F10)-1)*20,,20),OFFSET($B15,,(COLUMNS($B$15:F15)-1)*20,,20))</f>
        <v>49.800666666666686</v>
      </c>
      <c r="Y31" s="76">
        <f ca="1">AVERAGE(OFFSET($B5,,(COLUMNS($B$5:G5)-1)*20,,20),OFFSET($B10,,(COLUMNS($B$10:G10)-1)*20,,20),OFFSET($B15,,(COLUMNS($B$15:G15)-1)*20,,20))</f>
        <v>44.581000000000003</v>
      </c>
      <c r="Z31" s="76">
        <f ca="1">AVERAGE(OFFSET($B5,,(COLUMNS($B$5:H5)-1)*20,,20),OFFSET($B10,,(COLUMNS($B$10:H10)-1)*20,,20),OFFSET($B15,,(COLUMNS($B$15:H15)-1)*20,,20))</f>
        <v>45.767833333333328</v>
      </c>
      <c r="AA31" s="76">
        <f ca="1">AVERAGE(OFFSET($B5,,(COLUMNS($B$5:I5)-1)*20,,20),OFFSET($B10,,(COLUMNS($B$10:I10)-1)*20,,20),OFFSET($B15,,(COLUMNS($B$15:I15)-1)*20,,20))</f>
        <v>56.999999999999993</v>
      </c>
      <c r="AB31" s="76">
        <f ca="1">AVERAGE(OFFSET($B5,,(COLUMNS($B$5:J5)-1)*20,,20),OFFSET($B10,,(COLUMNS($B$10:J10)-1)*20,,20),OFFSET($B15,,(COLUMNS($B$15:J15)-1)*20,,20))</f>
        <v>51.106458333333315</v>
      </c>
      <c r="AC31" s="76">
        <f ca="1">AVERAGE(OFFSET($B5,,(COLUMNS($B$5:K5)-1)*20,,20),OFFSET($B10,,(COLUMNS($B$10:K10)-1)*20,,20),OFFSET($B15,,(COLUMNS($B$15:K15)-1)*20,,20))</f>
        <v>41.793703703703699</v>
      </c>
      <c r="AD31" s="76">
        <f ca="1">AVERAGE(OFFSET($B5,,(COLUMNS($B$5:L5)-1)*20,,20),OFFSET($B10,,(COLUMNS($B$10:L10)-1)*20,,20),OFFSET($B15,,(COLUMNS($B$15:L15)-1)*20,,20))</f>
        <v>46.953725490196078</v>
      </c>
      <c r="AE31" s="76">
        <f ca="1">AVERAGE(OFFSET($B5,,(COLUMNS($B$5:M5)-1)*20,,20),OFFSET($B10,,(COLUMNS($B$10:M10)-1)*20,,20),OFFSET($B15,,(COLUMNS($B$15:M15)-1)*20,,20))</f>
        <v>57.532083333333333</v>
      </c>
    </row>
    <row r="32" spans="1:241" ht="15" thickBot="1" x14ac:dyDescent="0.35">
      <c r="S32" s="72" t="s">
        <v>148</v>
      </c>
      <c r="T32" s="76">
        <f ca="1">MIN(OFFSET($B5,,(COLUMNS($B$5:B5)-1)*20,,20),OFFSET($B10,,(COLUMNS($B$10:B10)-1)*20,,20),OFFSET($B15,,(COLUMNS($B$15:B15)-1)*20,,20))</f>
        <v>2.12</v>
      </c>
      <c r="U32" s="76">
        <f ca="1">MIN(OFFSET($B5,,(COLUMNS($B$5:C5)-1)*20,,20),OFFSET($B10,,(COLUMNS($B$10:C10)-1)*20,,20),OFFSET($B15,,(COLUMNS($B$15:C15)-1)*20,,20))</f>
        <v>1.81</v>
      </c>
      <c r="V32" s="76">
        <f ca="1">MIN(OFFSET($B5,,(COLUMNS($B$5:D5)-1)*20,,20),OFFSET($B10,,(COLUMNS($B$10:D10)-1)*20,,20),OFFSET($B15,,(COLUMNS($B$15:D15)-1)*20,,20))</f>
        <v>11.2</v>
      </c>
      <c r="W32" s="76">
        <f ca="1">MIN(OFFSET($B5,,(COLUMNS($B$5:E5)-1)*20,,20),OFFSET($B10,,(COLUMNS($B$10:E10)-1)*20,,20),OFFSET($B15,,(COLUMNS($B$15:E15)-1)*20,,20))</f>
        <v>10.23</v>
      </c>
      <c r="X32" s="76">
        <f ca="1">MIN(OFFSET($B5,,(COLUMNS($B$5:F5)-1)*20,,20),OFFSET($B10,,(COLUMNS($B$10:F10)-1)*20,,20),OFFSET($B15,,(COLUMNS($B$15:F15)-1)*20,,20))</f>
        <v>13.47</v>
      </c>
      <c r="Y32" s="76">
        <f ca="1">MIN(OFFSET($B5,,(COLUMNS($B$5:G5)-1)*20,,20),OFFSET($B10,,(COLUMNS($B$10:G10)-1)*20,,20),OFFSET($B15,,(COLUMNS($B$15:G15)-1)*20,,20))</f>
        <v>7.08</v>
      </c>
      <c r="Z32" s="76">
        <f ca="1">MIN(OFFSET($B5,,(COLUMNS($B$5:H5)-1)*20,,20),OFFSET($B10,,(COLUMNS($B$10:H10)-1)*20,,20),OFFSET($B15,,(COLUMNS($B$15:H15)-1)*20,,20))</f>
        <v>3.84</v>
      </c>
      <c r="AA32" s="76">
        <f ca="1">MIN(OFFSET($B5,,(COLUMNS($B$5:I5)-1)*20,,20),OFFSET($B10,,(COLUMNS($B$10:I10)-1)*20,,20),OFFSET($B15,,(COLUMNS($B$15:I15)-1)*20,,20))</f>
        <v>25.52</v>
      </c>
      <c r="AB32" s="76">
        <f ca="1">MIN(OFFSET($B5,,(COLUMNS($B$5:J5)-1)*20,,20),OFFSET($B10,,(COLUMNS($B$10:J10)-1)*20,,20),OFFSET($B15,,(COLUMNS($B$15:J15)-1)*20,,20))</f>
        <v>23.11</v>
      </c>
      <c r="AC32" s="76">
        <f ca="1">MIN(OFFSET($B5,,(COLUMNS($B$5:K5)-1)*20,,20),OFFSET($B10,,(COLUMNS($B$10:K10)-1)*20,,20),OFFSET($B15,,(COLUMNS($B$15:K15)-1)*20,,20))</f>
        <v>1.03</v>
      </c>
      <c r="AD32" s="76">
        <f ca="1">MIN(OFFSET($B5,,(COLUMNS($B$5:L5)-1)*20,,20),OFFSET($B10,,(COLUMNS($B$10:L10)-1)*20,,20),OFFSET($B15,,(COLUMNS($B$15:L15)-1)*20,,20))</f>
        <v>0.02</v>
      </c>
      <c r="AE32" s="76">
        <f ca="1">MIN(OFFSET($B5,,(COLUMNS($B$5:M5)-1)*20,,20),OFFSET($B10,,(COLUMNS($B$10:M10)-1)*20,,20),OFFSET($B15,,(COLUMNS($B$15:M15)-1)*20,,20))</f>
        <v>26.59</v>
      </c>
    </row>
    <row r="34" spans="19:31" ht="15" thickBot="1" x14ac:dyDescent="0.35">
      <c r="T34" s="98"/>
      <c r="U34" s="96"/>
      <c r="V34" s="96"/>
      <c r="W34" s="96"/>
      <c r="X34" s="96"/>
      <c r="Y34" s="96"/>
      <c r="Z34" s="96"/>
      <c r="AA34" s="96"/>
      <c r="AB34" s="97"/>
      <c r="AC34" s="98"/>
      <c r="AD34" s="97"/>
      <c r="AE34" s="77"/>
    </row>
    <row r="35" spans="19:31" ht="15" thickBot="1" x14ac:dyDescent="0.35">
      <c r="S35" t="s">
        <v>141</v>
      </c>
      <c r="T35" s="78" t="str">
        <f>+T29</f>
        <v>feb</v>
      </c>
      <c r="U35" s="78" t="str">
        <f t="shared" ref="U35:AE35" si="1">+U29</f>
        <v>mar</v>
      </c>
      <c r="V35" s="78" t="str">
        <f t="shared" si="1"/>
        <v>abr</v>
      </c>
      <c r="W35" s="78" t="str">
        <f t="shared" si="1"/>
        <v>may</v>
      </c>
      <c r="X35" s="78" t="str">
        <f t="shared" si="1"/>
        <v>jun</v>
      </c>
      <c r="Y35" s="78" t="str">
        <f t="shared" si="1"/>
        <v>jul</v>
      </c>
      <c r="Z35" s="78" t="str">
        <f t="shared" si="1"/>
        <v>ago</v>
      </c>
      <c r="AA35" s="78" t="str">
        <f t="shared" si="1"/>
        <v>sept</v>
      </c>
      <c r="AB35" s="78" t="str">
        <f t="shared" si="1"/>
        <v>oct</v>
      </c>
      <c r="AC35" s="78" t="str">
        <f t="shared" si="1"/>
        <v>nov</v>
      </c>
      <c r="AD35" s="78" t="str">
        <f t="shared" si="1"/>
        <v>dic</v>
      </c>
      <c r="AE35" s="78" t="str">
        <f t="shared" si="1"/>
        <v>ene</v>
      </c>
    </row>
    <row r="36" spans="19:31" ht="15" thickBot="1" x14ac:dyDescent="0.35">
      <c r="S36" s="72" t="s">
        <v>146</v>
      </c>
      <c r="T36" s="76">
        <f ca="1">MAX(OFFSET($B6,,(COLUMNS($B$6:B6)-1)*20,,20),OFFSET($B11,,(COLUMNS($B$11:B11)-1)*20,,20),OFFSET($B16,,(COLUMNS($B$16:B16)-1)*20,,20))</f>
        <v>79.34</v>
      </c>
      <c r="U36" s="76">
        <f ca="1">MAX(OFFSET($B6,,(COLUMNS($B$6:C6)-1)*20,,20),OFFSET($B11,,(COLUMNS($B$11:C11)-1)*20,,20),OFFSET($B16,,(COLUMNS($B$16:C16)-1)*20,,20))</f>
        <v>106.91</v>
      </c>
      <c r="V36" s="76">
        <f ca="1">MAX(OFFSET($B6,,(COLUMNS($B$6:D6)-1)*20,,20),OFFSET($B11,,(COLUMNS($B$11:D11)-1)*20,,20),OFFSET($B16,,(COLUMNS($B$16:D16)-1)*20,,20))</f>
        <v>95.03</v>
      </c>
      <c r="W36" s="76">
        <f ca="1">MAX(OFFSET($B6,,(COLUMNS($B$6:E6)-1)*20,,20),OFFSET($B11,,(COLUMNS($B$11:E11)-1)*20,,20),OFFSET($B16,,(COLUMNS($B$16:E16)-1)*20,,20))</f>
        <v>77.989999999999995</v>
      </c>
      <c r="X36" s="76">
        <f ca="1">MAX(OFFSET($B6,,(COLUMNS($B$6:F6)-1)*20,,20),OFFSET($B11,,(COLUMNS($B$11:F11)-1)*20,,20),OFFSET($B16,,(COLUMNS($B$16:F16)-1)*20,,20))</f>
        <v>79.73</v>
      </c>
      <c r="Y36" s="76">
        <f ca="1">MAX(OFFSET($B6,,(COLUMNS($B$6:G6)-1)*20,,20),OFFSET($B11,,(COLUMNS($B$11:G11)-1)*20,,20),OFFSET($B16,,(COLUMNS($B$16:G16)-1)*20,,20))</f>
        <v>75.599999999999994</v>
      </c>
      <c r="Z36" s="76">
        <f ca="1">MAX(OFFSET($B6,,(COLUMNS($B$6:H6)-1)*20,,20),OFFSET($B11,,(COLUMNS($B$11:H11)-1)*20,,20),OFFSET($B16,,(COLUMNS($B$16:H16)-1)*20,,20))</f>
        <v>70.489999999999995</v>
      </c>
      <c r="AA36" s="76">
        <f ca="1">MAX(OFFSET($B6,,(COLUMNS($B$6:I6)-1)*20,,20),OFFSET($B11,,(COLUMNS($B$11:I11)-1)*20,,20),OFFSET($B16,,(COLUMNS($B$16:I16)-1)*20,,20))</f>
        <v>73.27</v>
      </c>
      <c r="AB36" s="76">
        <f ca="1">MAX(OFFSET($B6,,(COLUMNS($B$6:J6)-1)*20,,20),OFFSET($B11,,(COLUMNS($B$11:J11)-1)*20,,20),OFFSET($B16,,(COLUMNS($B$16:J16)-1)*20,,20))</f>
        <v>72.92</v>
      </c>
      <c r="AC36" s="76">
        <f ca="1">MAX(OFFSET($B6,,(COLUMNS($B$6:K6)-1)*20,,20),OFFSET($B11,,(COLUMNS($B$11:K11)-1)*20,,20),OFFSET($B16,,(COLUMNS($B$16:K16)-1)*20,,20))</f>
        <v>66.349999999999994</v>
      </c>
      <c r="AD36" s="76">
        <f ca="1">MAX(OFFSET($B6,,(COLUMNS($B$6:L6)-1)*20,,20),OFFSET($B11,,(COLUMNS($B$11:L11)-1)*20,,20),OFFSET($B16,,(COLUMNS($B$16:L16)-1)*20,,20))</f>
        <v>67.180000000000007</v>
      </c>
      <c r="AE36" s="76">
        <f ca="1">MAX(OFFSET($B6,,(COLUMNS($B$6:M6)-1)*20,,20),OFFSET($B11,,(COLUMNS($B$11:M11)-1)*20,,20),OFFSET($B16,,(COLUMNS($B$16:M16)-1)*20,,20))</f>
        <v>74.48</v>
      </c>
    </row>
    <row r="37" spans="19:31" ht="15" thickBot="1" x14ac:dyDescent="0.35">
      <c r="S37" s="72" t="s">
        <v>147</v>
      </c>
      <c r="T37" s="76">
        <f ca="1">AVERAGE(OFFSET($B6,,(COLUMNS($B$6:B6)-1)*20,,20),OFFSET($B11,,(COLUMNS($B$11:B11)-1)*20,,20),OFFSET($B16,,(COLUMNS($B$16:B16)-1)*20,,20))</f>
        <v>55.392333333333326</v>
      </c>
      <c r="U37" s="76">
        <f ca="1">AVERAGE(OFFSET($B6,,(COLUMNS($B$6:C6)-1)*20,,20),OFFSET($B11,,(COLUMNS($B$11:C11)-1)*20,,20),OFFSET($B16,,(COLUMNS($B$16:C16)-1)*20,,20))</f>
        <v>64.215833333333322</v>
      </c>
      <c r="V37" s="76">
        <f ca="1">AVERAGE(OFFSET($B6,,(COLUMNS($B$6:D6)-1)*20,,20),OFFSET($B11,,(COLUMNS($B$11:D11)-1)*20,,20),OFFSET($B16,,(COLUMNS($B$16:D16)-1)*20,,20))</f>
        <v>63.451166666666651</v>
      </c>
      <c r="W37" s="76">
        <f ca="1">AVERAGE(OFFSET($B6,,(COLUMNS($B$6:E6)-1)*20,,20),OFFSET($B11,,(COLUMNS($B$11:E11)-1)*20,,20),OFFSET($B16,,(COLUMNS($B$16:E16)-1)*20,,20))</f>
        <v>58.117499999999993</v>
      </c>
      <c r="X37" s="76">
        <f ca="1">AVERAGE(OFFSET($B6,,(COLUMNS($B$6:F6)-1)*20,,20),OFFSET($B11,,(COLUMNS($B$11:F11)-1)*20,,20),OFFSET($B16,,(COLUMNS($B$16:F16)-1)*20,,20))</f>
        <v>57.39316666666668</v>
      </c>
      <c r="Y37" s="76">
        <f ca="1">AVERAGE(OFFSET($B6,,(COLUMNS($B$6:G6)-1)*20,,20),OFFSET($B11,,(COLUMNS($B$11:G11)-1)*20,,20),OFFSET($B16,,(COLUMNS($B$16:G16)-1)*20,,20))</f>
        <v>53.339499999999994</v>
      </c>
      <c r="Z37" s="76">
        <f ca="1">AVERAGE(OFFSET($B6,,(COLUMNS($B$6:H6)-1)*20,,20),OFFSET($B11,,(COLUMNS($B$11:H11)-1)*20,,20),OFFSET($B16,,(COLUMNS($B$16:H16)-1)*20,,20))</f>
        <v>56.009999999999991</v>
      </c>
      <c r="AA37" s="76">
        <f ca="1">AVERAGE(OFFSET($B6,,(COLUMNS($B$6:I6)-1)*20,,20),OFFSET($B11,,(COLUMNS($B$11:I11)-1)*20,,20),OFFSET($B16,,(COLUMNS($B$16:I16)-1)*20,,20))</f>
        <v>50.30050847457629</v>
      </c>
      <c r="AB37" s="76">
        <f ca="1">AVERAGE(OFFSET($B6,,(COLUMNS($B$6:J6)-1)*20,,20),OFFSET($B11,,(COLUMNS($B$11:J11)-1)*20,,20),OFFSET($B16,,(COLUMNS($B$16:J16)-1)*20,,20))</f>
        <v>48.701666666666654</v>
      </c>
      <c r="AC37" s="76">
        <f ca="1">AVERAGE(OFFSET($B6,,(COLUMNS($B$6:K6)-1)*20,,20),OFFSET($B11,,(COLUMNS($B$11:K11)-1)*20,,20),OFFSET($B16,,(COLUMNS($B$16:K16)-1)*20,,20))</f>
        <v>40.66944444444443</v>
      </c>
      <c r="AD37" s="76">
        <f ca="1">AVERAGE(OFFSET($B6,,(COLUMNS($B$6:L6)-1)*20,,20),OFFSET($B11,,(COLUMNS($B$11:L11)-1)*20,,20),OFFSET($B16,,(COLUMNS($B$16:L16)-1)*20,,20))</f>
        <v>47.787200000000006</v>
      </c>
      <c r="AE37" s="76">
        <f ca="1">AVERAGE(OFFSET($B6,,(COLUMNS($B$6:M6)-1)*20,,20),OFFSET($B11,,(COLUMNS($B$11:M11)-1)*20,,20),OFFSET($B16,,(COLUMNS($B$16:M16)-1)*20,,20))</f>
        <v>56.340833333333308</v>
      </c>
    </row>
    <row r="38" spans="19:31" ht="15" thickBot="1" x14ac:dyDescent="0.35">
      <c r="S38" s="72" t="s">
        <v>148</v>
      </c>
      <c r="T38" s="76">
        <f ca="1">MIN(OFFSET($B6,,(COLUMNS($B$6:B6)-1)*20,,20),OFFSET($B11,,(COLUMNS($B$11:B11)-1)*20,,20),OFFSET($B16,,(COLUMNS($B$16:B16)-1)*20,,20))</f>
        <v>2.14</v>
      </c>
      <c r="U38" s="76">
        <f ca="1">MIN(OFFSET($B6,,(COLUMNS($B$6:C6)-1)*20,,20),OFFSET($B11,,(COLUMNS($B$11:C11)-1)*20,,20),OFFSET($B16,,(COLUMNS($B$16:C16)-1)*20,,20))</f>
        <v>1.62</v>
      </c>
      <c r="V38" s="76">
        <f ca="1">MIN(OFFSET($B6,,(COLUMNS($B$6:D6)-1)*20,,20),OFFSET($B11,,(COLUMNS($B$11:D11)-1)*20,,20),OFFSET($B16,,(COLUMNS($B$16:D16)-1)*20,,20))</f>
        <v>13.06</v>
      </c>
      <c r="W38" s="76">
        <f ca="1">MIN(OFFSET($B6,,(COLUMNS($B$6:E6)-1)*20,,20),OFFSET($B11,,(COLUMNS($B$11:E11)-1)*20,,20),OFFSET($B16,,(COLUMNS($B$16:E16)-1)*20,,20))</f>
        <v>25.42</v>
      </c>
      <c r="X38" s="76">
        <f ca="1">MIN(OFFSET($B6,,(COLUMNS($B$6:F6)-1)*20,,20),OFFSET($B11,,(COLUMNS($B$11:F11)-1)*20,,20),OFFSET($B16,,(COLUMNS($B$16:F16)-1)*20,,20))</f>
        <v>35.65</v>
      </c>
      <c r="Y38" s="76">
        <f ca="1">MIN(OFFSET($B6,,(COLUMNS($B$6:G6)-1)*20,,20),OFFSET($B11,,(COLUMNS($B$11:G11)-1)*20,,20),OFFSET($B16,,(COLUMNS($B$16:G16)-1)*20,,20))</f>
        <v>39.86</v>
      </c>
      <c r="Z38" s="76">
        <f ca="1">MIN(OFFSET($B6,,(COLUMNS($B$6:H6)-1)*20,,20),OFFSET($B11,,(COLUMNS($B$11:H11)-1)*20,,20),OFFSET($B16,,(COLUMNS($B$16:H16)-1)*20,,20))</f>
        <v>36.78</v>
      </c>
      <c r="AA38" s="76">
        <f ca="1">MIN(OFFSET($B6,,(COLUMNS($B$6:I6)-1)*20,,20),OFFSET($B11,,(COLUMNS($B$11:I11)-1)*20,,20),OFFSET($B16,,(COLUMNS($B$16:I16)-1)*20,,20))</f>
        <v>0.46</v>
      </c>
      <c r="AB38" s="76">
        <f ca="1">MIN(OFFSET($B6,,(COLUMNS($B$6:J6)-1)*20,,20),OFFSET($B11,,(COLUMNS($B$11:J11)-1)*20,,20),OFFSET($B16,,(COLUMNS($B$16:J16)-1)*20,,20))</f>
        <v>21.6</v>
      </c>
      <c r="AC38" s="76">
        <f ca="1">MIN(OFFSET($B6,,(COLUMNS($B$6:K6)-1)*20,,20),OFFSET($B11,,(COLUMNS($B$11:K11)-1)*20,,20),OFFSET($B16,,(COLUMNS($B$16:K16)-1)*20,,20))</f>
        <v>1.03</v>
      </c>
      <c r="AD38" s="76">
        <f ca="1">MIN(OFFSET($B6,,(COLUMNS($B$6:L6)-1)*20,,20),OFFSET($B11,,(COLUMNS($B$11:L11)-1)*20,,20),OFFSET($B16,,(COLUMNS($B$16:L16)-1)*20,,20))</f>
        <v>0.18</v>
      </c>
      <c r="AE38" s="76">
        <f ca="1">MIN(OFFSET($B6,,(COLUMNS($B$6:M6)-1)*20,,20),OFFSET($B11,,(COLUMNS($B$11:M11)-1)*20,,20),OFFSET($B16,,(COLUMNS($B$16:M16)-1)*20,,20))</f>
        <v>27.58</v>
      </c>
    </row>
    <row r="40" spans="19:31" ht="15" thickBot="1" x14ac:dyDescent="0.35">
      <c r="T40" s="98"/>
      <c r="U40" s="96"/>
      <c r="V40" s="96"/>
      <c r="W40" s="96"/>
      <c r="X40" s="96"/>
      <c r="Y40" s="96"/>
      <c r="Z40" s="96"/>
      <c r="AA40" s="96"/>
      <c r="AB40" s="97"/>
      <c r="AC40" s="98"/>
      <c r="AD40" s="97"/>
      <c r="AE40" s="77"/>
    </row>
    <row r="41" spans="19:31" ht="15" thickBot="1" x14ac:dyDescent="0.35">
      <c r="S41" t="s">
        <v>142</v>
      </c>
      <c r="T41" s="78" t="str">
        <f>+T35</f>
        <v>feb</v>
      </c>
      <c r="U41" s="78" t="str">
        <f t="shared" ref="U41:AE41" si="2">+U35</f>
        <v>mar</v>
      </c>
      <c r="V41" s="78" t="str">
        <f t="shared" si="2"/>
        <v>abr</v>
      </c>
      <c r="W41" s="78" t="str">
        <f t="shared" si="2"/>
        <v>may</v>
      </c>
      <c r="X41" s="78" t="str">
        <f t="shared" si="2"/>
        <v>jun</v>
      </c>
      <c r="Y41" s="78" t="str">
        <f t="shared" si="2"/>
        <v>jul</v>
      </c>
      <c r="Z41" s="78" t="str">
        <f t="shared" si="2"/>
        <v>ago</v>
      </c>
      <c r="AA41" s="78" t="str">
        <f t="shared" si="2"/>
        <v>sept</v>
      </c>
      <c r="AB41" s="78" t="str">
        <f t="shared" si="2"/>
        <v>oct</v>
      </c>
      <c r="AC41" s="78" t="str">
        <f t="shared" si="2"/>
        <v>nov</v>
      </c>
      <c r="AD41" s="78" t="str">
        <f t="shared" si="2"/>
        <v>dic</v>
      </c>
      <c r="AE41" s="78" t="str">
        <f t="shared" si="2"/>
        <v>ene</v>
      </c>
    </row>
    <row r="42" spans="19:31" ht="15" thickBot="1" x14ac:dyDescent="0.35">
      <c r="S42" s="72" t="s">
        <v>146</v>
      </c>
      <c r="T42" s="76">
        <f ca="1">MAX(OFFSET($B7,,(COLUMNS($B$7:B7)-1)*20,,20),OFFSET($B12,,(COLUMNS($B$12:B12)-1)*20,,20),OFFSET($B17,,(COLUMNS($B$17:B17)-1)*20,,20))</f>
        <v>122.79</v>
      </c>
      <c r="U42" s="76">
        <f ca="1">MAX(OFFSET($B7,,(COLUMNS($B$7:C7)-1)*20,,20),OFFSET($B12,,(COLUMNS($B$12:C12)-1)*20,,20),OFFSET($B17,,(COLUMNS($B$17:C17)-1)*20,,20))</f>
        <v>177.16</v>
      </c>
      <c r="V42" s="76">
        <f ca="1">MAX(OFFSET($B7,,(COLUMNS($B$7:D7)-1)*20,,20),OFFSET($B12,,(COLUMNS($B$12:D12)-1)*20,,20),OFFSET($B17,,(COLUMNS($B$17:D17)-1)*20,,20))</f>
        <v>153.28</v>
      </c>
      <c r="W42" s="76">
        <f ca="1">MAX(OFFSET($B7,,(COLUMNS($B$7:E7)-1)*20,,20),OFFSET($B12,,(COLUMNS($B$12:E12)-1)*20,,20),OFFSET($B17,,(COLUMNS($B$17:E17)-1)*20,,20))</f>
        <v>76.94</v>
      </c>
      <c r="X42" s="76">
        <f ca="1">MAX(OFFSET($B7,,(COLUMNS($B$7:F7)-1)*20,,20),OFFSET($B12,,(COLUMNS($B$12:F12)-1)*20,,20),OFFSET($B17,,(COLUMNS($B$17:F17)-1)*20,,20))</f>
        <v>119.46</v>
      </c>
      <c r="Y42" s="76">
        <f ca="1">MAX(OFFSET($B7,,(COLUMNS($B$7:G7)-1)*20,,20),OFFSET($B12,,(COLUMNS($B$12:G12)-1)*20,,20),OFFSET($B17,,(COLUMNS($B$17:G17)-1)*20,,20))</f>
        <v>164.09</v>
      </c>
      <c r="Z42" s="76">
        <f ca="1">MAX(OFFSET($B7,,(COLUMNS($B$7:H7)-1)*20,,20),OFFSET($B12,,(COLUMNS($B$12:H12)-1)*20,,20),OFFSET($B17,,(COLUMNS($B$17:H17)-1)*20,,20))</f>
        <v>64.92</v>
      </c>
      <c r="AA42" s="76">
        <f ca="1">MAX(OFFSET($B7,,(COLUMNS($B$7:I7)-1)*20,,20),OFFSET($B12,,(COLUMNS($B$12:I12)-1)*20,,20),OFFSET($B17,,(COLUMNS($B$17:I17)-1)*20,,20))</f>
        <v>64.98</v>
      </c>
      <c r="AB42" s="76">
        <f ca="1">MAX(OFFSET($B7,,(COLUMNS($B$7:J7)-1)*20,,20),OFFSET($B12,,(COLUMNS($B$12:J12)-1)*20,,20),OFFSET($B17,,(COLUMNS($B$17:J17)-1)*20,,20))</f>
        <v>66.760000000000005</v>
      </c>
      <c r="AC42" s="76">
        <f ca="1">MAX(OFFSET($B7,,(COLUMNS($B$7:K7)-1)*20,,20),OFFSET($B12,,(COLUMNS($B$12:K12)-1)*20,,20),OFFSET($B17,,(COLUMNS($B$17:K17)-1)*20,,20))</f>
        <v>143.29</v>
      </c>
      <c r="AD42" s="76">
        <f ca="1">MAX(OFFSET($B7,,(COLUMNS($B$7:L7)-1)*20,,20),OFFSET($B12,,(COLUMNS($B$12:L12)-1)*20,,20),OFFSET($B17,,(COLUMNS($B$17:L17)-1)*20,,20))</f>
        <v>65.680000000000007</v>
      </c>
      <c r="AE42" s="76">
        <f ca="1">MAX(OFFSET($B7,,(COLUMNS($B$7:M7)-1)*20,,20),OFFSET($B12,,(COLUMNS($B$12:M12)-1)*20,,20),OFFSET($B17,,(COLUMNS($B$17:M17)-1)*20,,20))</f>
        <v>215.3</v>
      </c>
    </row>
    <row r="43" spans="19:31" ht="15" thickBot="1" x14ac:dyDescent="0.35">
      <c r="S43" s="72" t="s">
        <v>147</v>
      </c>
      <c r="T43" s="76">
        <f ca="1">AVERAGE(OFFSET($B7,,(COLUMNS($B$7:B7)-1)*20,,20),OFFSET($B12,,(COLUMNS($B$12:B12)-1)*20,,20),OFFSET($B17,,(COLUMNS($B$17:B17)-1)*20,,20))</f>
        <v>78.98899999999999</v>
      </c>
      <c r="U43" s="76">
        <f ca="1">AVERAGE(OFFSET($B7,,(COLUMNS($B$7:C7)-1)*20,,20),OFFSET($B12,,(COLUMNS($B$12:C12)-1)*20,,20),OFFSET($B17,,(COLUMNS($B$17:C17)-1)*20,,20))</f>
        <v>90.474166666666662</v>
      </c>
      <c r="V43" s="76">
        <f ca="1">AVERAGE(OFFSET($B7,,(COLUMNS($B$7:D7)-1)*20,,20),OFFSET($B12,,(COLUMNS($B$12:D12)-1)*20,,20),OFFSET($B17,,(COLUMNS($B$17:D17)-1)*20,,20))</f>
        <v>81.129499999999993</v>
      </c>
      <c r="W43" s="76">
        <f ca="1">AVERAGE(OFFSET($B7,,(COLUMNS($B$7:E7)-1)*20,,20),OFFSET($B12,,(COLUMNS($B$12:E12)-1)*20,,20),OFFSET($B17,,(COLUMNS($B$17:E17)-1)*20,,20))</f>
        <v>55.155499999999996</v>
      </c>
      <c r="X43" s="76">
        <f ca="1">AVERAGE(OFFSET($B7,,(COLUMNS($B$7:F7)-1)*20,,20),OFFSET($B12,,(COLUMNS($B$12:F12)-1)*20,,20),OFFSET($B17,,(COLUMNS($B$17:F17)-1)*20,,20))</f>
        <v>47.189499999999988</v>
      </c>
      <c r="Y43" s="76">
        <f ca="1">AVERAGE(OFFSET($B7,,(COLUMNS($B$7:G7)-1)*20,,20),OFFSET($B12,,(COLUMNS($B$12:G12)-1)*20,,20),OFFSET($B17,,(COLUMNS($B$17:G17)-1)*20,,20))</f>
        <v>58.721666666666664</v>
      </c>
      <c r="Z43" s="76">
        <f ca="1">AVERAGE(OFFSET($B7,,(COLUMNS($B$7:H7)-1)*20,,20),OFFSET($B12,,(COLUMNS($B$12:H12)-1)*20,,20),OFFSET($B17,,(COLUMNS($B$17:H17)-1)*20,,20))</f>
        <v>49.682333333333339</v>
      </c>
      <c r="AA43" s="76">
        <f ca="1">AVERAGE(OFFSET($B7,,(COLUMNS($B$7:I7)-1)*20,,20),OFFSET($B12,,(COLUMNS($B$12:I12)-1)*20,,20),OFFSET($B17,,(COLUMNS($B$17:I17)-1)*20,,20))</f>
        <v>41.98983333333333</v>
      </c>
      <c r="AB43" s="76">
        <f ca="1">AVERAGE(OFFSET($B7,,(COLUMNS($B$7:J7)-1)*20,,20),OFFSET($B12,,(COLUMNS($B$12:J12)-1)*20,,20),OFFSET($B17,,(COLUMNS($B$17:J17)-1)*20,,20))</f>
        <v>39.093220338983038</v>
      </c>
      <c r="AC43" s="76">
        <f ca="1">AVERAGE(OFFSET($B7,,(COLUMNS($B$7:K7)-1)*20,,20),OFFSET($B12,,(COLUMNS($B$12:K12)-1)*20,,20),OFFSET($B17,,(COLUMNS($B$17:K17)-1)*20,,20))</f>
        <v>38.677000000000007</v>
      </c>
      <c r="AD43" s="76">
        <f ca="1">AVERAGE(OFFSET($B7,,(COLUMNS($B$7:L7)-1)*20,,20),OFFSET($B12,,(COLUMNS($B$12:L12)-1)*20,,20),OFFSET($B17,,(COLUMNS($B$17:L17)-1)*20,,20))</f>
        <v>36.517166666666675</v>
      </c>
      <c r="AE43" s="76">
        <f ca="1">AVERAGE(OFFSET($B7,,(COLUMNS($B$7:M7)-1)*20,,20),OFFSET($B12,,(COLUMNS($B$12:M12)-1)*20,,20),OFFSET($B17,,(COLUMNS($B$17:M17)-1)*20,,20))</f>
        <v>106.43881355932203</v>
      </c>
    </row>
    <row r="44" spans="19:31" ht="15" thickBot="1" x14ac:dyDescent="0.35">
      <c r="S44" s="72" t="s">
        <v>148</v>
      </c>
      <c r="T44" s="76">
        <f ca="1">MIN(OFFSET($B7,,(COLUMNS($B$7:B7)-1)*20,,20),OFFSET($B12,,(COLUMNS($B$12:B12)-1)*20,,20),OFFSET($B17,,(COLUMNS($B$17:B17)-1)*20,,20))</f>
        <v>53.96</v>
      </c>
      <c r="U44" s="76">
        <f ca="1">MIN(OFFSET($B7,,(COLUMNS($B$7:C7)-1)*20,,20),OFFSET($B12,,(COLUMNS($B$12:C12)-1)*20,,20),OFFSET($B17,,(COLUMNS($B$17:C17)-1)*20,,20))</f>
        <v>54.41</v>
      </c>
      <c r="V44" s="76">
        <f ca="1">MIN(OFFSET($B7,,(COLUMNS($B$7:D7)-1)*20,,20),OFFSET($B12,,(COLUMNS($B$12:D12)-1)*20,,20),OFFSET($B17,,(COLUMNS($B$17:D17)-1)*20,,20))</f>
        <v>53.09</v>
      </c>
      <c r="W44" s="76">
        <f ca="1">MIN(OFFSET($B7,,(COLUMNS($B$7:E7)-1)*20,,20),OFFSET($B12,,(COLUMNS($B$12:E12)-1)*20,,20),OFFSET($B17,,(COLUMNS($B$17:E17)-1)*20,,20))</f>
        <v>33.92</v>
      </c>
      <c r="X44" s="76">
        <f ca="1">MIN(OFFSET($B7,,(COLUMNS($B$7:F7)-1)*20,,20),OFFSET($B12,,(COLUMNS($B$12:F12)-1)*20,,20),OFFSET($B17,,(COLUMNS($B$17:F17)-1)*20,,20))</f>
        <v>6.72</v>
      </c>
      <c r="Y44" s="76">
        <f ca="1">MIN(OFFSET($B7,,(COLUMNS($B$7:G7)-1)*20,,20),OFFSET($B12,,(COLUMNS($B$12:G12)-1)*20,,20),OFFSET($B17,,(COLUMNS($B$17:G17)-1)*20,,20))</f>
        <v>25.9</v>
      </c>
      <c r="Z44" s="76">
        <f ca="1">MIN(OFFSET($B7,,(COLUMNS($B$7:H7)-1)*20,,20),OFFSET($B12,,(COLUMNS($B$12:H12)-1)*20,,20),OFFSET($B17,,(COLUMNS($B$17:H17)-1)*20,,20))</f>
        <v>34.49</v>
      </c>
      <c r="AA44" s="76">
        <f ca="1">MIN(OFFSET($B7,,(COLUMNS($B$7:I7)-1)*20,,20),OFFSET($B12,,(COLUMNS($B$12:I12)-1)*20,,20),OFFSET($B17,,(COLUMNS($B$17:I17)-1)*20,,20))</f>
        <v>6.62</v>
      </c>
      <c r="AB44" s="76">
        <f ca="1">MIN(OFFSET($B7,,(COLUMNS($B$7:J7)-1)*20,,20),OFFSET($B12,,(COLUMNS($B$12:J12)-1)*20,,20),OFFSET($B17,,(COLUMNS($B$17:J17)-1)*20,,20))</f>
        <v>5.74</v>
      </c>
      <c r="AC44" s="76">
        <f ca="1">MIN(OFFSET($B7,,(COLUMNS($B$7:K7)-1)*20,,20),OFFSET($B12,,(COLUMNS($B$12:K12)-1)*20,,20),OFFSET($B17,,(COLUMNS($B$17:K17)-1)*20,,20))</f>
        <v>1.97</v>
      </c>
      <c r="AD44" s="76">
        <f ca="1">MIN(OFFSET($B7,,(COLUMNS($B$7:L7)-1)*20,,20),OFFSET($B12,,(COLUMNS($B$12:L12)-1)*20,,20),OFFSET($B17,,(COLUMNS($B$17:L17)-1)*20,,20))</f>
        <v>1.98</v>
      </c>
      <c r="AE44" s="76">
        <f ca="1">MIN(OFFSET($B7,,(COLUMNS($B$7:M7)-1)*20,,20),OFFSET($B12,,(COLUMNS($B$12:M12)-1)*20,,20),OFFSET($B17,,(COLUMNS($B$17:M17)-1)*20,,20))</f>
        <v>21.85</v>
      </c>
    </row>
    <row r="52" spans="2:2" x14ac:dyDescent="0.3">
      <c r="B52" s="79"/>
    </row>
  </sheetData>
  <phoneticPr fontId="8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C51805-0F6A-4E25-A06D-B0C5CBC0D6D2}">
  <sheetPr codeName="Hoja4">
    <tabColor rgb="FF70AD47"/>
  </sheetPr>
  <dimension ref="A2:AC45"/>
  <sheetViews>
    <sheetView topLeftCell="A68" zoomScale="85" zoomScaleNormal="85" workbookViewId="0">
      <selection activeCell="E113" sqref="E113"/>
    </sheetView>
  </sheetViews>
  <sheetFormatPr baseColWidth="10" defaultColWidth="11.44140625" defaultRowHeight="14.4" x14ac:dyDescent="0.3"/>
  <cols>
    <col min="1" max="1" width="24.5546875" customWidth="1"/>
    <col min="2" max="2" width="35.5546875" customWidth="1"/>
    <col min="3" max="3" width="14.6640625" hidden="1" customWidth="1"/>
    <col min="4" max="4" width="15.44140625" style="6" customWidth="1"/>
    <col min="5" max="15" width="15.6640625" style="6" customWidth="1"/>
    <col min="16" max="16" width="18.44140625" style="6" bestFit="1" customWidth="1"/>
    <col min="17" max="17" width="24" style="6" customWidth="1"/>
    <col min="18" max="18" width="19.44140625" style="6" customWidth="1"/>
    <col min="19" max="19" width="19.6640625" style="6" customWidth="1"/>
    <col min="20" max="29" width="19.6640625" customWidth="1"/>
  </cols>
  <sheetData>
    <row r="2" spans="1:29" x14ac:dyDescent="0.3">
      <c r="D2" s="7" t="s">
        <v>17</v>
      </c>
      <c r="E2" s="7" t="s">
        <v>18</v>
      </c>
      <c r="F2" s="7" t="s">
        <v>19</v>
      </c>
      <c r="G2" s="7" t="s">
        <v>20</v>
      </c>
      <c r="H2" s="7" t="s">
        <v>21</v>
      </c>
      <c r="I2" s="7" t="s">
        <v>22</v>
      </c>
      <c r="J2" s="7" t="s">
        <v>23</v>
      </c>
      <c r="K2" s="7" t="s">
        <v>24</v>
      </c>
      <c r="L2" s="7" t="s">
        <v>25</v>
      </c>
      <c r="M2" s="7" t="s">
        <v>26</v>
      </c>
      <c r="N2" s="7" t="s">
        <v>27</v>
      </c>
      <c r="O2" s="7" t="s">
        <v>28</v>
      </c>
      <c r="P2"/>
      <c r="Q2"/>
      <c r="R2" s="172" t="s">
        <v>149</v>
      </c>
      <c r="S2" s="173"/>
      <c r="T2" s="173"/>
      <c r="U2" s="173"/>
    </row>
    <row r="3" spans="1:29" ht="75" customHeight="1" x14ac:dyDescent="0.3">
      <c r="A3" s="49" t="s">
        <v>150</v>
      </c>
      <c r="B3" s="49" t="s">
        <v>151</v>
      </c>
      <c r="C3" s="18" t="s">
        <v>152</v>
      </c>
      <c r="D3" s="18" t="s">
        <v>149</v>
      </c>
      <c r="E3" s="18" t="s">
        <v>149</v>
      </c>
      <c r="F3" s="18" t="s">
        <v>149</v>
      </c>
      <c r="G3" s="18" t="s">
        <v>149</v>
      </c>
      <c r="H3" s="18" t="s">
        <v>149</v>
      </c>
      <c r="I3" s="18" t="s">
        <v>149</v>
      </c>
      <c r="J3" s="18" t="s">
        <v>149</v>
      </c>
      <c r="K3" s="18" t="s">
        <v>149</v>
      </c>
      <c r="L3" s="18" t="s">
        <v>149</v>
      </c>
      <c r="M3" s="18" t="s">
        <v>149</v>
      </c>
      <c r="N3" s="18" t="s">
        <v>149</v>
      </c>
      <c r="O3" s="18" t="s">
        <v>149</v>
      </c>
      <c r="P3"/>
      <c r="Q3" s="8" t="s">
        <v>153</v>
      </c>
      <c r="R3" s="9" t="s">
        <v>154</v>
      </c>
      <c r="S3" s="9" t="s">
        <v>155</v>
      </c>
      <c r="T3" s="9" t="s">
        <v>156</v>
      </c>
      <c r="U3" s="9" t="s">
        <v>157</v>
      </c>
      <c r="V3" s="9" t="s">
        <v>158</v>
      </c>
      <c r="W3" s="9" t="s">
        <v>159</v>
      </c>
      <c r="X3" s="9" t="s">
        <v>160</v>
      </c>
      <c r="Y3" s="9" t="s">
        <v>161</v>
      </c>
      <c r="Z3" s="9" t="s">
        <v>162</v>
      </c>
      <c r="AA3" s="9" t="s">
        <v>163</v>
      </c>
      <c r="AB3" s="9" t="s">
        <v>164</v>
      </c>
      <c r="AC3" s="9" t="s">
        <v>165</v>
      </c>
    </row>
    <row r="4" spans="1:29" x14ac:dyDescent="0.3">
      <c r="A4" s="178" t="s">
        <v>166</v>
      </c>
      <c r="B4" s="10" t="s">
        <v>167</v>
      </c>
      <c r="C4" s="19"/>
      <c r="D4" s="99">
        <v>0.86322519379165064</v>
      </c>
      <c r="E4" s="100">
        <v>0.93545902899755595</v>
      </c>
      <c r="F4" s="101">
        <v>0.89096840600883143</v>
      </c>
      <c r="G4" s="102">
        <v>0.88808892772347825</v>
      </c>
      <c r="H4" s="102">
        <v>0.95513565660397814</v>
      </c>
      <c r="I4" s="102">
        <v>0.92675477786147809</v>
      </c>
      <c r="J4" s="102">
        <v>0.88094390948709989</v>
      </c>
      <c r="K4" s="102">
        <v>0.95165425755919952</v>
      </c>
      <c r="L4" s="102">
        <v>0.95410785694159683</v>
      </c>
      <c r="M4" s="102">
        <v>0.90993311230353291</v>
      </c>
      <c r="N4" s="102">
        <v>0.90872301737554695</v>
      </c>
      <c r="O4" s="102">
        <v>0.90913576482595548</v>
      </c>
      <c r="P4"/>
      <c r="Q4" s="2" t="s">
        <v>168</v>
      </c>
      <c r="R4" s="11">
        <f>+AVERAGE(D4:D9)</f>
        <v>0.90202261184924648</v>
      </c>
      <c r="S4" s="11">
        <f t="shared" ref="S4:AC4" si="0">+AVERAGE(E4:E9)</f>
        <v>0.88698899084742155</v>
      </c>
      <c r="T4" s="11">
        <f t="shared" si="0"/>
        <v>0.87108626906287923</v>
      </c>
      <c r="U4" s="11">
        <f t="shared" si="0"/>
        <v>0.84257089826925657</v>
      </c>
      <c r="V4" s="11">
        <f t="shared" si="0"/>
        <v>0.86631635296370779</v>
      </c>
      <c r="W4" s="11">
        <f t="shared" si="0"/>
        <v>0.86619557672460379</v>
      </c>
      <c r="X4" s="11">
        <f t="shared" si="0"/>
        <v>0.79823932959493382</v>
      </c>
      <c r="Y4" s="11">
        <f t="shared" si="0"/>
        <v>0.97610664323493934</v>
      </c>
      <c r="Z4" s="11">
        <f t="shared" si="0"/>
        <v>0.985392047565679</v>
      </c>
      <c r="AA4" s="11">
        <f t="shared" si="0"/>
        <v>0.97003473045181676</v>
      </c>
      <c r="AB4" s="11">
        <f t="shared" si="0"/>
        <v>0.96802864928007004</v>
      </c>
      <c r="AC4" s="11">
        <f t="shared" si="0"/>
        <v>0.97740452074208817</v>
      </c>
    </row>
    <row r="5" spans="1:29" x14ac:dyDescent="0.3">
      <c r="A5" s="179"/>
      <c r="B5" s="10" t="s">
        <v>222</v>
      </c>
      <c r="C5" s="19">
        <v>220</v>
      </c>
      <c r="D5" s="103">
        <v>0.9948650227158784</v>
      </c>
      <c r="E5" s="103">
        <v>0.98251423443985142</v>
      </c>
      <c r="F5" s="103">
        <v>0.9961520005384854</v>
      </c>
      <c r="G5" s="103">
        <v>0.99120396981022763</v>
      </c>
      <c r="H5" s="103">
        <v>0.97770127733364287</v>
      </c>
      <c r="I5" s="103">
        <v>0.98009251311059631</v>
      </c>
      <c r="J5" s="103">
        <v>0.89227978539859609</v>
      </c>
      <c r="K5" s="103">
        <v>0.96351805988446826</v>
      </c>
      <c r="L5" s="103">
        <v>0.99110311504678428</v>
      </c>
      <c r="M5" s="103">
        <v>0.97352430642212162</v>
      </c>
      <c r="N5" s="103">
        <v>0.97979780177983944</v>
      </c>
      <c r="O5" s="103">
        <v>0.99374203425425445</v>
      </c>
      <c r="P5"/>
      <c r="Q5" s="2" t="s">
        <v>169</v>
      </c>
      <c r="R5" s="11">
        <f>+AVERAGE(D10:D14)</f>
        <v>0.99681543975316633</v>
      </c>
      <c r="S5" s="11">
        <f t="shared" ref="S5:AC5" si="1">+AVERAGE(E10:E14)</f>
        <v>0.99897010755545157</v>
      </c>
      <c r="T5" s="11">
        <f t="shared" si="1"/>
        <v>0.99915112477670576</v>
      </c>
      <c r="U5" s="11">
        <f t="shared" si="1"/>
        <v>0.99185691820169919</v>
      </c>
      <c r="V5" s="11">
        <f t="shared" si="1"/>
        <v>0.98861154800589157</v>
      </c>
      <c r="W5" s="11">
        <f t="shared" si="1"/>
        <v>0.99411803399146381</v>
      </c>
      <c r="X5" s="11">
        <f t="shared" si="1"/>
        <v>0.99579571273236966</v>
      </c>
      <c r="Y5" s="11">
        <f t="shared" si="1"/>
        <v>0.99823328556129898</v>
      </c>
      <c r="Z5" s="11">
        <f t="shared" si="1"/>
        <v>0.99752525069070086</v>
      </c>
      <c r="AA5" s="11">
        <f t="shared" si="1"/>
        <v>0.99502505267526664</v>
      </c>
      <c r="AB5" s="11">
        <f t="shared" si="1"/>
        <v>0.99633777994695671</v>
      </c>
      <c r="AC5" s="11">
        <f t="shared" si="1"/>
        <v>0.99786973089926079</v>
      </c>
    </row>
    <row r="6" spans="1:29" x14ac:dyDescent="0.3">
      <c r="A6" s="179"/>
      <c r="B6" s="12" t="s">
        <v>223</v>
      </c>
      <c r="C6" s="20">
        <v>220</v>
      </c>
      <c r="D6" s="103">
        <v>0.95734746385785507</v>
      </c>
      <c r="E6" s="103">
        <v>0.95682139022547419</v>
      </c>
      <c r="F6" s="103">
        <v>0.99265866129543689</v>
      </c>
      <c r="G6" s="103">
        <v>0.86187458729061572</v>
      </c>
      <c r="H6" s="103">
        <v>0.89042339094166401</v>
      </c>
      <c r="I6" s="103">
        <v>0.83302776261947786</v>
      </c>
      <c r="J6" s="103">
        <v>0.75450806552943495</v>
      </c>
      <c r="K6" s="103">
        <v>0.99987383659180595</v>
      </c>
      <c r="L6" s="103">
        <v>0.99994459325052798</v>
      </c>
      <c r="M6" s="103">
        <v>0.99936944267305172</v>
      </c>
      <c r="N6" s="103">
        <v>0.99803828931405081</v>
      </c>
      <c r="O6" s="103">
        <v>0.99987328552322607</v>
      </c>
      <c r="P6"/>
      <c r="Q6" s="2" t="s">
        <v>170</v>
      </c>
      <c r="R6" s="11">
        <f>+AVERAGE(D15:D19)</f>
        <v>0.93095955773508732</v>
      </c>
      <c r="S6" s="11">
        <f t="shared" ref="S6:AC6" si="2">+AVERAGE(E15:E19)</f>
        <v>0.90597568244980364</v>
      </c>
      <c r="T6" s="11">
        <f t="shared" si="2"/>
        <v>0.89823884280585653</v>
      </c>
      <c r="U6" s="11">
        <f t="shared" si="2"/>
        <v>0.88707597883538525</v>
      </c>
      <c r="V6" s="11">
        <f t="shared" si="2"/>
        <v>0.93316529855412367</v>
      </c>
      <c r="W6" s="11">
        <f t="shared" si="2"/>
        <v>0.95328585611408267</v>
      </c>
      <c r="X6" s="11">
        <f t="shared" si="2"/>
        <v>0.92629940573651326</v>
      </c>
      <c r="Y6" s="11">
        <f t="shared" si="2"/>
        <v>0.99650007106555927</v>
      </c>
      <c r="Z6" s="11">
        <f t="shared" si="2"/>
        <v>0.99844278960006716</v>
      </c>
      <c r="AA6" s="11">
        <f t="shared" si="2"/>
        <v>0.99204359877584625</v>
      </c>
      <c r="AB6" s="11">
        <f t="shared" si="2"/>
        <v>0.99567286549444545</v>
      </c>
      <c r="AC6" s="11">
        <f t="shared" si="2"/>
        <v>0.9987981650150054</v>
      </c>
    </row>
    <row r="7" spans="1:29" x14ac:dyDescent="0.3">
      <c r="A7" s="179"/>
      <c r="B7" s="12" t="s">
        <v>224</v>
      </c>
      <c r="C7" s="20">
        <v>220</v>
      </c>
      <c r="D7" s="103">
        <v>0.92826139929907781</v>
      </c>
      <c r="E7" s="103">
        <v>0.90818744905601045</v>
      </c>
      <c r="F7" s="103">
        <v>0.98797318301840853</v>
      </c>
      <c r="G7" s="103">
        <v>0.97035795846114348</v>
      </c>
      <c r="H7" s="103">
        <v>0.86742353741705502</v>
      </c>
      <c r="I7" s="103">
        <v>0.80131228118806819</v>
      </c>
      <c r="J7" s="103">
        <v>0.74696092554041793</v>
      </c>
      <c r="K7" s="103">
        <v>0.96365989265614638</v>
      </c>
      <c r="L7" s="103">
        <v>0.98091375860854013</v>
      </c>
      <c r="M7" s="103">
        <v>0.95483142394055731</v>
      </c>
      <c r="N7" s="103">
        <v>0.9305390904899411</v>
      </c>
      <c r="O7" s="103">
        <v>0.96972236476315643</v>
      </c>
      <c r="P7"/>
      <c r="Q7" s="2" t="s">
        <v>171</v>
      </c>
      <c r="R7" s="11">
        <f>+AVERAGE(D20:D28)</f>
        <v>0.99738971751826688</v>
      </c>
      <c r="S7" s="11">
        <f t="shared" ref="S7:AC7" si="3">+AVERAGE(E20:E28)</f>
        <v>0.99670385191677091</v>
      </c>
      <c r="T7" s="11">
        <f t="shared" si="3"/>
        <v>0.99884552839485807</v>
      </c>
      <c r="U7" s="11">
        <f t="shared" si="3"/>
        <v>0.99828420194791745</v>
      </c>
      <c r="V7" s="11">
        <f t="shared" si="3"/>
        <v>0.99719444450939854</v>
      </c>
      <c r="W7" s="11">
        <f t="shared" si="3"/>
        <v>0.99519273532516495</v>
      </c>
      <c r="X7" s="11">
        <f t="shared" si="3"/>
        <v>0.98107641711187354</v>
      </c>
      <c r="Y7" s="11">
        <f t="shared" si="3"/>
        <v>0.99432168027869372</v>
      </c>
      <c r="Z7" s="11">
        <f t="shared" si="3"/>
        <v>0.99273244695634744</v>
      </c>
      <c r="AA7" s="11">
        <f t="shared" si="3"/>
        <v>0.99590533259293657</v>
      </c>
      <c r="AB7" s="11">
        <f t="shared" si="3"/>
        <v>0.99616736649808579</v>
      </c>
      <c r="AC7" s="11">
        <f t="shared" si="3"/>
        <v>0.9969643028638645</v>
      </c>
    </row>
    <row r="8" spans="1:29" x14ac:dyDescent="0.3">
      <c r="A8" s="179"/>
      <c r="B8" s="12" t="s">
        <v>225</v>
      </c>
      <c r="C8" s="20">
        <v>220</v>
      </c>
      <c r="D8" s="103">
        <v>0.72926614005931001</v>
      </c>
      <c r="E8" s="103">
        <v>0.60121668806469808</v>
      </c>
      <c r="F8" s="103">
        <v>0.49649172456317575</v>
      </c>
      <c r="G8" s="103">
        <v>0.59101377801284583</v>
      </c>
      <c r="H8" s="103">
        <v>0.59226497267358968</v>
      </c>
      <c r="I8" s="103">
        <v>0.69526720571752676</v>
      </c>
      <c r="J8" s="103">
        <v>0.60912480088570553</v>
      </c>
      <c r="K8" s="103">
        <v>0.98992101028171176</v>
      </c>
      <c r="L8" s="103">
        <v>0.99567143004359948</v>
      </c>
      <c r="M8" s="103">
        <v>0.99586099982256093</v>
      </c>
      <c r="N8" s="103">
        <v>0.99692242867402536</v>
      </c>
      <c r="O8" s="103">
        <v>0.99773996704370393</v>
      </c>
      <c r="P8"/>
      <c r="Q8" s="2" t="s">
        <v>172</v>
      </c>
      <c r="R8" s="11">
        <f>+AVERAGE(D29:D37)</f>
        <v>0.99995061093331472</v>
      </c>
      <c r="S8" s="11">
        <f t="shared" ref="S8:AC8" si="4">+AVERAGE(E29:E37)</f>
        <v>0.99994767667072315</v>
      </c>
      <c r="T8" s="11">
        <f t="shared" si="4"/>
        <v>0.99837176050612542</v>
      </c>
      <c r="U8" s="11">
        <f t="shared" si="4"/>
        <v>0.99859860084383234</v>
      </c>
      <c r="V8" s="11">
        <f t="shared" si="4"/>
        <v>0.99626694847476316</v>
      </c>
      <c r="W8" s="11">
        <f t="shared" si="4"/>
        <v>0.99780819333882909</v>
      </c>
      <c r="X8" s="11">
        <f t="shared" si="4"/>
        <v>0.99865510259394463</v>
      </c>
      <c r="Y8" s="11">
        <f t="shared" si="4"/>
        <v>0.99768237906085178</v>
      </c>
      <c r="Z8" s="11">
        <f t="shared" si="4"/>
        <v>0.99843023860508373</v>
      </c>
      <c r="AA8" s="11">
        <f t="shared" si="4"/>
        <v>0.99922258978159006</v>
      </c>
      <c r="AB8" s="11">
        <f t="shared" si="4"/>
        <v>0.99988340916573037</v>
      </c>
      <c r="AC8" s="11">
        <f t="shared" si="4"/>
        <v>0.99998937363704088</v>
      </c>
    </row>
    <row r="9" spans="1:29" x14ac:dyDescent="0.3">
      <c r="A9" s="180"/>
      <c r="B9" s="12" t="s">
        <v>226</v>
      </c>
      <c r="C9" s="20">
        <v>220</v>
      </c>
      <c r="D9" s="103">
        <v>0.93917045137170685</v>
      </c>
      <c r="E9" s="103">
        <v>0.93773515430093957</v>
      </c>
      <c r="F9" s="103">
        <v>0.8622736389529374</v>
      </c>
      <c r="G9" s="103">
        <v>0.75288616831722921</v>
      </c>
      <c r="H9" s="103">
        <v>0.91494928281231702</v>
      </c>
      <c r="I9" s="103">
        <v>0.96071891985047553</v>
      </c>
      <c r="J9" s="103">
        <v>0.90561849072834844</v>
      </c>
      <c r="K9" s="103">
        <v>0.98801280243630374</v>
      </c>
      <c r="L9" s="103">
        <v>0.99061153150302472</v>
      </c>
      <c r="M9" s="103">
        <v>0.98668909754907608</v>
      </c>
      <c r="N9" s="103">
        <v>0.99415126804701659</v>
      </c>
      <c r="O9" s="103">
        <v>0.99421370804223275</v>
      </c>
      <c r="P9"/>
      <c r="Q9" s="2" t="s">
        <v>173</v>
      </c>
      <c r="R9" s="11">
        <f>+AVERAGE(D38:D44)</f>
        <v>0.99803674804297848</v>
      </c>
      <c r="S9" s="11">
        <f t="shared" ref="S9:AC9" si="5">+AVERAGE(E38:E44)</f>
        <v>0.99852724184040753</v>
      </c>
      <c r="T9" s="11">
        <f t="shared" si="5"/>
        <v>0.99476672984285308</v>
      </c>
      <c r="U9" s="11">
        <f t="shared" si="5"/>
        <v>0.98994680073638019</v>
      </c>
      <c r="V9" s="11">
        <f t="shared" si="5"/>
        <v>0.98782942223321746</v>
      </c>
      <c r="W9" s="11">
        <f t="shared" si="5"/>
        <v>0.99799685324132648</v>
      </c>
      <c r="X9" s="11">
        <f t="shared" si="5"/>
        <v>0.99859559042684065</v>
      </c>
      <c r="Y9" s="11">
        <f t="shared" si="5"/>
        <v>0.99718166428262101</v>
      </c>
      <c r="Z9" s="11">
        <f t="shared" si="5"/>
        <v>0.99840390327385808</v>
      </c>
      <c r="AA9" s="11">
        <f t="shared" si="5"/>
        <v>0.99824778969822037</v>
      </c>
      <c r="AB9" s="11">
        <f t="shared" si="5"/>
        <v>0.99931475315764262</v>
      </c>
      <c r="AC9" s="11">
        <f t="shared" si="5"/>
        <v>0.99726859390488376</v>
      </c>
    </row>
    <row r="10" spans="1:29" x14ac:dyDescent="0.3">
      <c r="A10" s="174" t="s">
        <v>174</v>
      </c>
      <c r="B10" s="13" t="s">
        <v>175</v>
      </c>
      <c r="C10" s="21">
        <v>500</v>
      </c>
      <c r="D10" s="104">
        <v>0.99839434537715888</v>
      </c>
      <c r="E10" s="104">
        <v>0.99957926770240446</v>
      </c>
      <c r="F10" s="104">
        <v>0.99999020294228247</v>
      </c>
      <c r="G10" s="104">
        <v>0.99458967417215061</v>
      </c>
      <c r="H10" s="104">
        <v>0.99178581964022861</v>
      </c>
      <c r="I10" s="104">
        <v>0.99869630968728818</v>
      </c>
      <c r="J10" s="104">
        <v>0.99754371335348557</v>
      </c>
      <c r="K10" s="104">
        <v>0.99828145748107644</v>
      </c>
      <c r="L10" s="104">
        <v>0.99830784842287912</v>
      </c>
      <c r="M10" s="104">
        <v>0.99540262858483286</v>
      </c>
      <c r="N10" s="104">
        <v>0.99893721250768031</v>
      </c>
      <c r="O10" s="104">
        <v>0.99869889628451403</v>
      </c>
      <c r="P10"/>
      <c r="Q10" s="8" t="s">
        <v>176</v>
      </c>
      <c r="R10" s="14">
        <f t="shared" ref="R10:AC10" si="6">+AVERAGE(R4:R9)</f>
        <v>0.97086244763867668</v>
      </c>
      <c r="S10" s="14">
        <f t="shared" si="6"/>
        <v>0.96451892521342975</v>
      </c>
      <c r="T10" s="14">
        <f t="shared" si="6"/>
        <v>0.96007670923154631</v>
      </c>
      <c r="U10" s="14">
        <f t="shared" si="6"/>
        <v>0.95138889980574515</v>
      </c>
      <c r="V10" s="14">
        <f t="shared" si="6"/>
        <v>0.96156400245685036</v>
      </c>
      <c r="W10" s="14">
        <f t="shared" si="6"/>
        <v>0.96743287478924511</v>
      </c>
      <c r="X10" s="14">
        <f t="shared" si="6"/>
        <v>0.94977692636607924</v>
      </c>
      <c r="Y10" s="14">
        <f t="shared" si="6"/>
        <v>0.99333762058066066</v>
      </c>
      <c r="Z10" s="14">
        <f t="shared" si="6"/>
        <v>0.99515444611528947</v>
      </c>
      <c r="AA10" s="14">
        <f t="shared" si="6"/>
        <v>0.99174651566261296</v>
      </c>
      <c r="AB10" s="14">
        <f t="shared" si="6"/>
        <v>0.99256747059048855</v>
      </c>
      <c r="AC10" s="14">
        <f t="shared" si="6"/>
        <v>0.99471578117702386</v>
      </c>
    </row>
    <row r="11" spans="1:29" x14ac:dyDescent="0.3">
      <c r="A11" s="174"/>
      <c r="B11" s="13" t="s">
        <v>227</v>
      </c>
      <c r="C11" s="21">
        <v>510</v>
      </c>
      <c r="D11" s="104">
        <v>0.99860420108786452</v>
      </c>
      <c r="E11" s="104">
        <v>0.99692788418326328</v>
      </c>
      <c r="F11" s="104">
        <v>0.99935255060983441</v>
      </c>
      <c r="G11" s="104">
        <v>0.99585599735599273</v>
      </c>
      <c r="H11" s="104">
        <v>0.99702510792448995</v>
      </c>
      <c r="I11" s="104">
        <v>0.99888682257854899</v>
      </c>
      <c r="J11" s="104">
        <v>0.99868024359189944</v>
      </c>
      <c r="K11" s="104">
        <v>0.99956381299075747</v>
      </c>
      <c r="L11" s="104">
        <v>0.99889854131255684</v>
      </c>
      <c r="M11" s="104">
        <v>0.99708154848718655</v>
      </c>
      <c r="N11" s="104">
        <v>0.99389978452111394</v>
      </c>
      <c r="O11" s="104">
        <v>0.99515811476872462</v>
      </c>
      <c r="P11"/>
      <c r="Q11"/>
      <c r="R11"/>
    </row>
    <row r="12" spans="1:29" x14ac:dyDescent="0.3">
      <c r="A12" s="174"/>
      <c r="B12" s="13" t="s">
        <v>228</v>
      </c>
      <c r="C12" s="21">
        <v>500</v>
      </c>
      <c r="D12" s="104">
        <v>0.99546075429334091</v>
      </c>
      <c r="E12" s="104">
        <v>0.99906676000447359</v>
      </c>
      <c r="F12" s="104">
        <v>0.9966155897765353</v>
      </c>
      <c r="G12" s="104">
        <v>0.98336481289324507</v>
      </c>
      <c r="H12" s="104">
        <v>0.98603046327839161</v>
      </c>
      <c r="I12" s="104">
        <v>0.99217909040680941</v>
      </c>
      <c r="J12" s="104">
        <v>0.99280165171867263</v>
      </c>
      <c r="K12" s="104">
        <v>0.99830735621481115</v>
      </c>
      <c r="L12" s="104">
        <v>0.99871237519152689</v>
      </c>
      <c r="M12" s="104">
        <v>0.99478991932037386</v>
      </c>
      <c r="N12" s="104">
        <v>0.99873537694658565</v>
      </c>
      <c r="O12" s="104">
        <v>0.99913568193095059</v>
      </c>
      <c r="P12"/>
      <c r="Q12"/>
      <c r="R12"/>
    </row>
    <row r="13" spans="1:29" x14ac:dyDescent="0.3">
      <c r="A13" s="174"/>
      <c r="B13" s="13" t="s">
        <v>229</v>
      </c>
      <c r="C13" s="21">
        <v>504</v>
      </c>
      <c r="D13" s="104">
        <v>0.99911008537690904</v>
      </c>
      <c r="E13" s="104">
        <v>0.99998550186735946</v>
      </c>
      <c r="F13" s="104">
        <v>0.99996105481534736</v>
      </c>
      <c r="G13" s="104">
        <v>0.99962013735277422</v>
      </c>
      <c r="H13" s="104">
        <v>0.99967186580396428</v>
      </c>
      <c r="I13" s="104">
        <v>0.9999141709884023</v>
      </c>
      <c r="J13" s="104">
        <v>1</v>
      </c>
      <c r="K13" s="104">
        <v>1</v>
      </c>
      <c r="L13" s="104">
        <v>1</v>
      </c>
      <c r="M13" s="104">
        <v>1</v>
      </c>
      <c r="N13" s="104">
        <v>1</v>
      </c>
      <c r="O13" s="104">
        <v>0.99930739954304804</v>
      </c>
      <c r="P13"/>
      <c r="Q13" s="2" t="s">
        <v>177</v>
      </c>
      <c r="R13" s="15">
        <f>+AVERAGE(D10:D19)</f>
        <v>0.96388749874412682</v>
      </c>
      <c r="S13" s="15">
        <f t="shared" ref="S13:AC13" si="7">+AVERAGE(E10:E19)</f>
        <v>0.95247289500262777</v>
      </c>
      <c r="T13" s="15">
        <f t="shared" si="7"/>
        <v>0.94869498379128103</v>
      </c>
      <c r="U13" s="15">
        <f t="shared" si="7"/>
        <v>0.93946644851854211</v>
      </c>
      <c r="V13" s="15">
        <f t="shared" si="7"/>
        <v>0.96088842328000756</v>
      </c>
      <c r="W13" s="15">
        <f t="shared" si="7"/>
        <v>0.9737019450527733</v>
      </c>
      <c r="X13" s="15">
        <f t="shared" si="7"/>
        <v>0.96104755923444141</v>
      </c>
      <c r="Y13" s="15">
        <f t="shared" si="7"/>
        <v>0.99736667831342929</v>
      </c>
      <c r="Z13" s="15">
        <f t="shared" si="7"/>
        <v>0.99798402014538401</v>
      </c>
      <c r="AA13" s="15">
        <f t="shared" si="7"/>
        <v>0.99353432572555678</v>
      </c>
      <c r="AB13" s="15">
        <f t="shared" si="7"/>
        <v>0.99600532272070108</v>
      </c>
      <c r="AC13" s="15">
        <f t="shared" si="7"/>
        <v>0.99833394795713293</v>
      </c>
    </row>
    <row r="14" spans="1:29" ht="15" customHeight="1" x14ac:dyDescent="0.3">
      <c r="A14" s="174"/>
      <c r="B14" s="13" t="s">
        <v>230</v>
      </c>
      <c r="C14" s="21">
        <v>510</v>
      </c>
      <c r="D14" s="104">
        <v>0.99250781263055865</v>
      </c>
      <c r="E14" s="104">
        <v>0.99929112401975739</v>
      </c>
      <c r="F14" s="104">
        <v>0.99983622573952902</v>
      </c>
      <c r="G14" s="104">
        <v>0.98585396923433244</v>
      </c>
      <c r="H14" s="104">
        <v>0.96854448338238319</v>
      </c>
      <c r="I14" s="104">
        <v>0.98091377629626997</v>
      </c>
      <c r="J14" s="104">
        <v>0.98995295499779068</v>
      </c>
      <c r="K14" s="104">
        <v>0.99501380111984938</v>
      </c>
      <c r="L14" s="104">
        <v>0.99170748852654178</v>
      </c>
      <c r="M14" s="104">
        <v>0.98785116698393993</v>
      </c>
      <c r="N14" s="104">
        <v>0.99011652575940368</v>
      </c>
      <c r="O14" s="104">
        <v>0.9970485619690671</v>
      </c>
      <c r="P14"/>
      <c r="Q14" s="2" t="s">
        <v>178</v>
      </c>
      <c r="R14" s="15">
        <f>+AVERAGE(D4:D9,D20:D44)</f>
        <v>0.97982115688582472</v>
      </c>
      <c r="S14" s="15">
        <f t="shared" ref="S14:AC14" si="8">+AVERAGE(E4:E9,E20:E44)</f>
        <v>0.97682220629854299</v>
      </c>
      <c r="T14" s="15">
        <f t="shared" si="8"/>
        <v>0.97305936527051928</v>
      </c>
      <c r="U14" s="15">
        <f t="shared" si="8"/>
        <v>0.96635478128696617</v>
      </c>
      <c r="V14" s="15">
        <f t="shared" si="8"/>
        <v>0.96947924549265263</v>
      </c>
      <c r="W14" s="15">
        <f t="shared" si="8"/>
        <v>0.97161805777460819</v>
      </c>
      <c r="X14" s="15">
        <f t="shared" si="8"/>
        <v>0.95474802541644666</v>
      </c>
      <c r="Y14" s="15">
        <f t="shared" si="8"/>
        <v>0.9924176788207707</v>
      </c>
      <c r="Z14" s="15">
        <f t="shared" si="8"/>
        <v>0.99424657349561163</v>
      </c>
      <c r="AA14" s="15">
        <f t="shared" si="8"/>
        <v>0.99239013586997371</v>
      </c>
      <c r="AB14" s="15">
        <f t="shared" si="8"/>
        <v>0.99251071447607309</v>
      </c>
      <c r="AC14" s="15">
        <f t="shared" si="8"/>
        <v>0.99412549581596332</v>
      </c>
    </row>
    <row r="15" spans="1:29" x14ac:dyDescent="0.3">
      <c r="A15" s="175" t="s">
        <v>170</v>
      </c>
      <c r="B15" s="13" t="s">
        <v>231</v>
      </c>
      <c r="C15" s="21">
        <v>500</v>
      </c>
      <c r="D15" s="103">
        <v>0.7457815724986665</v>
      </c>
      <c r="E15" s="103">
        <v>0.64432439167280753</v>
      </c>
      <c r="F15" s="103">
        <v>0.66917152988246986</v>
      </c>
      <c r="G15" s="103">
        <v>0.58833181352742014</v>
      </c>
      <c r="H15" s="103">
        <v>0.72370728726740496</v>
      </c>
      <c r="I15" s="103">
        <v>0.8269858292212231</v>
      </c>
      <c r="J15" s="103">
        <v>0.79266949836905409</v>
      </c>
      <c r="K15" s="103">
        <v>0.99249926926334253</v>
      </c>
      <c r="L15" s="103">
        <v>0.99476368968049211</v>
      </c>
      <c r="M15" s="103">
        <v>0.99151030696182518</v>
      </c>
      <c r="N15" s="103">
        <v>0.99672902293048915</v>
      </c>
      <c r="O15" s="103">
        <v>0.99919233227992466</v>
      </c>
      <c r="P15"/>
      <c r="Q15" s="8" t="s">
        <v>179</v>
      </c>
      <c r="R15" s="16">
        <f t="shared" ref="R15:AC15" si="9">+AVERAGE(D5:D44)</f>
        <v>0.97875264142775453</v>
      </c>
      <c r="S15" s="16">
        <f t="shared" si="9"/>
        <v>0.97176895790708873</v>
      </c>
      <c r="T15" s="16">
        <f t="shared" si="9"/>
        <v>0.96902054388225189</v>
      </c>
      <c r="U15" s="16">
        <f t="shared" si="9"/>
        <v>0.96158934443394739</v>
      </c>
      <c r="V15" s="16">
        <f t="shared" si="9"/>
        <v>0.9676901296617082</v>
      </c>
      <c r="W15" s="16">
        <f t="shared" si="9"/>
        <v>0.97326061159197774</v>
      </c>
      <c r="X15" s="16">
        <f t="shared" si="9"/>
        <v>0.9581680117691791</v>
      </c>
      <c r="Y15" s="16">
        <f t="shared" si="9"/>
        <v>0.99467401422547463</v>
      </c>
      <c r="Z15" s="16">
        <f t="shared" si="9"/>
        <v>0.99618440307190492</v>
      </c>
      <c r="AA15" s="16">
        <f t="shared" si="9"/>
        <v>0.99473760892303031</v>
      </c>
      <c r="AB15" s="16">
        <f t="shared" si="9"/>
        <v>0.99547905896474309</v>
      </c>
      <c r="AC15" s="16">
        <f t="shared" si="9"/>
        <v>0.99730235212600604</v>
      </c>
    </row>
    <row r="16" spans="1:29" x14ac:dyDescent="0.3">
      <c r="A16" s="176"/>
      <c r="B16" s="13" t="s">
        <v>180</v>
      </c>
      <c r="C16" s="21">
        <v>512</v>
      </c>
      <c r="D16" s="103">
        <v>0.91072152466819567</v>
      </c>
      <c r="E16" s="103">
        <v>0.88637306856678821</v>
      </c>
      <c r="F16" s="103">
        <v>0.83244140227757002</v>
      </c>
      <c r="G16" s="103">
        <v>0.85973921452038171</v>
      </c>
      <c r="H16" s="103">
        <v>0.94300917714197574</v>
      </c>
      <c r="I16" s="103">
        <v>0.9425123226721458</v>
      </c>
      <c r="J16" s="103">
        <v>0.86164721012162981</v>
      </c>
      <c r="K16" s="103">
        <v>0.99521415223171228</v>
      </c>
      <c r="L16" s="103">
        <v>0.99764708168937433</v>
      </c>
      <c r="M16" s="103">
        <v>0.98475352948883055</v>
      </c>
      <c r="N16" s="103">
        <v>0.99496028063682496</v>
      </c>
      <c r="O16" s="103">
        <v>0.99946357246424034</v>
      </c>
      <c r="P16"/>
      <c r="Q16"/>
      <c r="R16"/>
      <c r="S16"/>
    </row>
    <row r="17" spans="1:19" x14ac:dyDescent="0.3">
      <c r="A17" s="176"/>
      <c r="B17" s="13" t="s">
        <v>232</v>
      </c>
      <c r="C17" s="21">
        <v>512</v>
      </c>
      <c r="D17" s="103">
        <v>0.99829469150857475</v>
      </c>
      <c r="E17" s="103">
        <v>0.99918178082021181</v>
      </c>
      <c r="F17" s="103">
        <v>0.98978506409807299</v>
      </c>
      <c r="G17" s="103">
        <v>0.99204818603060563</v>
      </c>
      <c r="H17" s="103">
        <v>0.99944916599875999</v>
      </c>
      <c r="I17" s="103">
        <v>0.99714353587158722</v>
      </c>
      <c r="J17" s="103">
        <v>0.97842098792677645</v>
      </c>
      <c r="K17" s="103">
        <v>0.9982382566328909</v>
      </c>
      <c r="L17" s="103">
        <v>0.99980472337422543</v>
      </c>
      <c r="M17" s="103">
        <v>0.99718442276881869</v>
      </c>
      <c r="N17" s="103">
        <v>0.99732487234454814</v>
      </c>
      <c r="O17" s="103">
        <v>0.9996897290225456</v>
      </c>
      <c r="P17"/>
      <c r="Q17"/>
      <c r="R17"/>
      <c r="S17"/>
    </row>
    <row r="18" spans="1:19" x14ac:dyDescent="0.3">
      <c r="A18" s="176"/>
      <c r="B18" s="13" t="s">
        <v>233</v>
      </c>
      <c r="C18" s="21">
        <v>512</v>
      </c>
      <c r="D18" s="103">
        <v>1</v>
      </c>
      <c r="E18" s="103">
        <v>1</v>
      </c>
      <c r="F18" s="103">
        <v>0.99980864805329528</v>
      </c>
      <c r="G18" s="103">
        <v>0.99532772938282565</v>
      </c>
      <c r="H18" s="103">
        <v>0.99975576521646481</v>
      </c>
      <c r="I18" s="103">
        <v>0.99983092736918344</v>
      </c>
      <c r="J18" s="103">
        <v>0.99875933226510594</v>
      </c>
      <c r="K18" s="103">
        <v>0.99938429377149784</v>
      </c>
      <c r="L18" s="103">
        <v>0.99999845325624359</v>
      </c>
      <c r="M18" s="103">
        <v>0.99858291159434931</v>
      </c>
      <c r="N18" s="103">
        <v>0.99813277920036692</v>
      </c>
      <c r="O18" s="103">
        <v>0.99993241994470383</v>
      </c>
      <c r="P18"/>
      <c r="Q18"/>
      <c r="R18"/>
      <c r="S18"/>
    </row>
    <row r="19" spans="1:19" x14ac:dyDescent="0.3">
      <c r="A19" s="177"/>
      <c r="B19" s="13" t="s">
        <v>234</v>
      </c>
      <c r="C19" s="21">
        <v>512</v>
      </c>
      <c r="D19" s="103">
        <v>1</v>
      </c>
      <c r="E19" s="103">
        <v>0.99999917118921089</v>
      </c>
      <c r="F19" s="103">
        <v>0.99998756971787406</v>
      </c>
      <c r="G19" s="103">
        <v>0.99993295071569332</v>
      </c>
      <c r="H19" s="103">
        <v>0.99990509714601239</v>
      </c>
      <c r="I19" s="103">
        <v>0.99995666543627459</v>
      </c>
      <c r="J19" s="103">
        <v>1</v>
      </c>
      <c r="K19" s="103">
        <v>0.9971643834283529</v>
      </c>
      <c r="L19" s="103">
        <v>1</v>
      </c>
      <c r="M19" s="103">
        <v>0.98818682306540773</v>
      </c>
      <c r="N19" s="103">
        <v>0.99121737235999785</v>
      </c>
      <c r="O19" s="103">
        <v>0.9957127713636128</v>
      </c>
      <c r="P19"/>
      <c r="R19"/>
    </row>
    <row r="20" spans="1:19" x14ac:dyDescent="0.3">
      <c r="A20" s="171" t="s">
        <v>181</v>
      </c>
      <c r="B20" s="17" t="s">
        <v>235</v>
      </c>
      <c r="C20" s="20">
        <v>224</v>
      </c>
      <c r="D20" s="104">
        <v>0.99901489543800193</v>
      </c>
      <c r="E20" s="104">
        <v>0.99905174569776478</v>
      </c>
      <c r="F20" s="104">
        <v>0.99924549994610712</v>
      </c>
      <c r="G20" s="104">
        <v>0.99868741918974835</v>
      </c>
      <c r="H20" s="104">
        <v>0.99999873937609196</v>
      </c>
      <c r="I20" s="104">
        <v>0.9841121300715493</v>
      </c>
      <c r="J20" s="104">
        <v>0.92451299477836268</v>
      </c>
      <c r="K20" s="104">
        <v>0.99853824381882483</v>
      </c>
      <c r="L20" s="104">
        <v>0.9999957226314713</v>
      </c>
      <c r="M20" s="104">
        <v>0.9994076005691539</v>
      </c>
      <c r="N20" s="104">
        <v>0.9998678125139433</v>
      </c>
      <c r="O20" s="104">
        <v>1</v>
      </c>
      <c r="P20"/>
      <c r="Q20"/>
      <c r="R20"/>
    </row>
    <row r="21" spans="1:19" x14ac:dyDescent="0.3">
      <c r="A21" s="171"/>
      <c r="B21" s="17" t="s">
        <v>236</v>
      </c>
      <c r="C21" s="20">
        <v>224</v>
      </c>
      <c r="D21" s="104">
        <v>0.99083902263327572</v>
      </c>
      <c r="E21" s="104">
        <v>0.97461014522482847</v>
      </c>
      <c r="F21" s="104">
        <v>0.99719719652268191</v>
      </c>
      <c r="G21" s="104">
        <v>0.98905043007897642</v>
      </c>
      <c r="H21" s="104">
        <v>0.98809633334604896</v>
      </c>
      <c r="I21" s="104">
        <v>0.97493814248909527</v>
      </c>
      <c r="J21" s="104">
        <v>0.91485236223056399</v>
      </c>
      <c r="K21" s="104">
        <v>0.99914073889665289</v>
      </c>
      <c r="L21" s="104">
        <v>0.99999644890987449</v>
      </c>
      <c r="M21" s="104">
        <v>0.99958383966796915</v>
      </c>
      <c r="N21" s="104">
        <v>0.99990724698620337</v>
      </c>
      <c r="O21" s="104">
        <v>0.99999850394975964</v>
      </c>
      <c r="P21"/>
      <c r="Q21"/>
      <c r="R21"/>
    </row>
    <row r="22" spans="1:19" x14ac:dyDescent="0.3">
      <c r="A22" s="171"/>
      <c r="B22" s="17" t="s">
        <v>237</v>
      </c>
      <c r="C22" s="20">
        <v>224</v>
      </c>
      <c r="D22" s="104">
        <v>0.99957071911231632</v>
      </c>
      <c r="E22" s="104">
        <v>0.99676712153331293</v>
      </c>
      <c r="F22" s="104">
        <v>0.99956954192357095</v>
      </c>
      <c r="G22" s="104">
        <v>0.99682151400571029</v>
      </c>
      <c r="H22" s="104">
        <v>0.99895543362965278</v>
      </c>
      <c r="I22" s="104">
        <v>0.9996362588217067</v>
      </c>
      <c r="J22" s="104">
        <v>0.99729747665326463</v>
      </c>
      <c r="K22" s="104">
        <v>0.99926979251150383</v>
      </c>
      <c r="L22" s="104">
        <v>0.99999922490053539</v>
      </c>
      <c r="M22" s="104">
        <v>0.99961392453116693</v>
      </c>
      <c r="N22" s="104">
        <v>0.99989484790443772</v>
      </c>
      <c r="O22" s="104">
        <v>1</v>
      </c>
      <c r="P22"/>
      <c r="Q22"/>
      <c r="R22"/>
    </row>
    <row r="23" spans="1:19" x14ac:dyDescent="0.3">
      <c r="A23" s="171"/>
      <c r="B23" s="17" t="s">
        <v>182</v>
      </c>
      <c r="C23" s="20">
        <v>228</v>
      </c>
      <c r="D23" s="104">
        <v>1</v>
      </c>
      <c r="E23" s="104">
        <v>1</v>
      </c>
      <c r="F23" s="104">
        <v>1</v>
      </c>
      <c r="G23" s="104">
        <v>1</v>
      </c>
      <c r="H23" s="104">
        <v>1</v>
      </c>
      <c r="I23" s="104">
        <v>1</v>
      </c>
      <c r="J23" s="104">
        <v>1</v>
      </c>
      <c r="K23" s="104">
        <v>0.96542539945577122</v>
      </c>
      <c r="L23" s="104">
        <v>0.94883167539683244</v>
      </c>
      <c r="M23" s="104">
        <v>0.97277222449187839</v>
      </c>
      <c r="N23" s="104">
        <v>0.96749153313054659</v>
      </c>
      <c r="O23" s="104">
        <v>0.98197943399716947</v>
      </c>
      <c r="P23"/>
      <c r="Q23"/>
      <c r="R23"/>
    </row>
    <row r="24" spans="1:19" x14ac:dyDescent="0.3">
      <c r="A24" s="171"/>
      <c r="B24" s="17" t="s">
        <v>238</v>
      </c>
      <c r="C24" s="20">
        <v>226</v>
      </c>
      <c r="D24" s="104">
        <v>0.98801999268484952</v>
      </c>
      <c r="E24" s="104">
        <v>0.99990565479503302</v>
      </c>
      <c r="F24" s="104">
        <v>1</v>
      </c>
      <c r="G24" s="104">
        <v>1</v>
      </c>
      <c r="H24" s="104">
        <v>0.98794564041285649</v>
      </c>
      <c r="I24" s="104">
        <v>0.99849325099588326</v>
      </c>
      <c r="J24" s="104">
        <v>0.99302610207791009</v>
      </c>
      <c r="K24" s="104">
        <v>0.99650328798126031</v>
      </c>
      <c r="L24" s="104">
        <v>0.99957788685274529</v>
      </c>
      <c r="M24" s="104">
        <v>0.9983959374224769</v>
      </c>
      <c r="N24" s="104">
        <v>0.99961490741391013</v>
      </c>
      <c r="O24" s="104">
        <v>1</v>
      </c>
      <c r="P24"/>
      <c r="Q24"/>
      <c r="R24"/>
    </row>
    <row r="25" spans="1:19" x14ac:dyDescent="0.3">
      <c r="A25" s="171"/>
      <c r="B25" s="17" t="s">
        <v>239</v>
      </c>
      <c r="C25" s="20">
        <v>226</v>
      </c>
      <c r="D25" s="104">
        <v>0.99942703599794525</v>
      </c>
      <c r="E25" s="104">
        <v>1</v>
      </c>
      <c r="F25" s="104">
        <v>1</v>
      </c>
      <c r="G25" s="104">
        <v>1</v>
      </c>
      <c r="H25" s="104">
        <v>1</v>
      </c>
      <c r="I25" s="104">
        <v>0.99973947488638881</v>
      </c>
      <c r="J25" s="104">
        <v>0.99999881826675974</v>
      </c>
      <c r="K25" s="104">
        <v>1</v>
      </c>
      <c r="L25" s="104">
        <v>1</v>
      </c>
      <c r="M25" s="104">
        <v>0.99999114265399902</v>
      </c>
      <c r="N25" s="104">
        <v>0.99988639704899629</v>
      </c>
      <c r="O25" s="104">
        <v>0.99999553351004389</v>
      </c>
      <c r="P25"/>
      <c r="Q25"/>
      <c r="R25"/>
    </row>
    <row r="26" spans="1:19" x14ac:dyDescent="0.3">
      <c r="A26" s="171"/>
      <c r="B26" s="17" t="s">
        <v>240</v>
      </c>
      <c r="C26" s="20">
        <v>226</v>
      </c>
      <c r="D26" s="104">
        <v>0.99999922694648113</v>
      </c>
      <c r="E26" s="104">
        <v>1</v>
      </c>
      <c r="F26" s="104">
        <v>1</v>
      </c>
      <c r="G26" s="104">
        <v>1</v>
      </c>
      <c r="H26" s="104">
        <v>1</v>
      </c>
      <c r="I26" s="104">
        <v>1</v>
      </c>
      <c r="J26" s="104">
        <v>1</v>
      </c>
      <c r="K26" s="104">
        <v>0.99001765984423107</v>
      </c>
      <c r="L26" s="104">
        <v>0.98619106391566924</v>
      </c>
      <c r="M26" s="104">
        <v>0.99341285030809834</v>
      </c>
      <c r="N26" s="104">
        <v>0.99952520199214112</v>
      </c>
      <c r="O26" s="104">
        <v>0.9999921450957906</v>
      </c>
      <c r="P26"/>
      <c r="Q26"/>
      <c r="R26"/>
    </row>
    <row r="27" spans="1:19" x14ac:dyDescent="0.3">
      <c r="A27" s="171"/>
      <c r="B27" s="17" t="s">
        <v>241</v>
      </c>
      <c r="C27" s="20">
        <v>228</v>
      </c>
      <c r="D27" s="104">
        <v>1</v>
      </c>
      <c r="E27" s="104">
        <v>1</v>
      </c>
      <c r="F27" s="104">
        <v>1</v>
      </c>
      <c r="G27" s="104">
        <v>1</v>
      </c>
      <c r="H27" s="104">
        <v>1</v>
      </c>
      <c r="I27" s="104">
        <v>0.99999662559737468</v>
      </c>
      <c r="J27" s="104">
        <v>1</v>
      </c>
      <c r="K27" s="104">
        <v>1</v>
      </c>
      <c r="L27" s="104">
        <v>1</v>
      </c>
      <c r="M27" s="104">
        <v>1</v>
      </c>
      <c r="N27" s="104">
        <v>1</v>
      </c>
      <c r="O27" s="104">
        <v>1</v>
      </c>
      <c r="P27"/>
      <c r="Q27" t="s">
        <v>220</v>
      </c>
      <c r="R27" s="138">
        <v>3.22</v>
      </c>
    </row>
    <row r="28" spans="1:19" x14ac:dyDescent="0.3">
      <c r="A28" s="171"/>
      <c r="B28" s="17" t="s">
        <v>242</v>
      </c>
      <c r="C28" s="20">
        <v>228</v>
      </c>
      <c r="D28" s="104">
        <v>0.99963656485153163</v>
      </c>
      <c r="E28" s="104">
        <v>1</v>
      </c>
      <c r="F28" s="104">
        <v>0.99359751716136224</v>
      </c>
      <c r="G28" s="104">
        <v>0.9999984542568221</v>
      </c>
      <c r="H28" s="104">
        <v>0.99975385381993731</v>
      </c>
      <c r="I28" s="104">
        <v>0.99981873506448438</v>
      </c>
      <c r="J28" s="104">
        <v>1</v>
      </c>
      <c r="K28" s="104">
        <v>1</v>
      </c>
      <c r="L28" s="104">
        <v>1</v>
      </c>
      <c r="M28" s="104">
        <v>0.99997047369168557</v>
      </c>
      <c r="N28" s="104">
        <v>0.99931835149259385</v>
      </c>
      <c r="O28" s="104">
        <v>0.99071310922201683</v>
      </c>
      <c r="P28"/>
      <c r="Q28" t="s">
        <v>221</v>
      </c>
      <c r="R28" s="138">
        <v>4.08</v>
      </c>
    </row>
    <row r="29" spans="1:19" x14ac:dyDescent="0.3">
      <c r="A29" s="170" t="s">
        <v>172</v>
      </c>
      <c r="B29" s="13" t="s">
        <v>243</v>
      </c>
      <c r="C29" s="21">
        <v>224</v>
      </c>
      <c r="D29" s="103">
        <v>1</v>
      </c>
      <c r="E29" s="103">
        <v>0.99995656138248989</v>
      </c>
      <c r="F29" s="103">
        <v>1</v>
      </c>
      <c r="G29" s="103">
        <v>0.99993475911056207</v>
      </c>
      <c r="H29" s="103">
        <v>1</v>
      </c>
      <c r="I29" s="103">
        <v>1</v>
      </c>
      <c r="J29" s="103">
        <v>0.99997450334006244</v>
      </c>
      <c r="K29" s="103">
        <v>0.9984948236202833</v>
      </c>
      <c r="L29" s="103">
        <v>0.9991122737450312</v>
      </c>
      <c r="M29" s="103">
        <v>0.99934706220950709</v>
      </c>
      <c r="N29" s="103">
        <v>0.99962480262223052</v>
      </c>
      <c r="O29" s="103">
        <v>0.99990772826234764</v>
      </c>
      <c r="P29"/>
      <c r="Q29"/>
      <c r="R29"/>
    </row>
    <row r="30" spans="1:19" x14ac:dyDescent="0.3">
      <c r="A30" s="170"/>
      <c r="B30" s="13" t="s">
        <v>244</v>
      </c>
      <c r="C30" s="21">
        <v>226</v>
      </c>
      <c r="D30" s="103">
        <v>1</v>
      </c>
      <c r="E30" s="103">
        <v>0.99999296182535469</v>
      </c>
      <c r="F30" s="103">
        <v>0.9999954929526681</v>
      </c>
      <c r="G30" s="103">
        <v>0.99999459659114376</v>
      </c>
      <c r="H30" s="103">
        <v>1</v>
      </c>
      <c r="I30" s="103">
        <v>1</v>
      </c>
      <c r="J30" s="103">
        <v>1</v>
      </c>
      <c r="K30" s="103">
        <v>0.99518067742239835</v>
      </c>
      <c r="L30" s="103">
        <v>1</v>
      </c>
      <c r="M30" s="103">
        <v>1</v>
      </c>
      <c r="N30" s="103">
        <v>1</v>
      </c>
      <c r="O30" s="103">
        <v>1</v>
      </c>
      <c r="P30"/>
      <c r="Q30"/>
      <c r="R30"/>
    </row>
    <row r="31" spans="1:19" x14ac:dyDescent="0.3">
      <c r="A31" s="170"/>
      <c r="B31" s="13" t="s">
        <v>245</v>
      </c>
      <c r="C31" s="21">
        <v>226</v>
      </c>
      <c r="D31" s="103">
        <v>1</v>
      </c>
      <c r="E31" s="103">
        <v>1</v>
      </c>
      <c r="F31" s="103">
        <v>1</v>
      </c>
      <c r="G31" s="103">
        <v>0.99992695564661838</v>
      </c>
      <c r="H31" s="103">
        <v>1</v>
      </c>
      <c r="I31" s="103">
        <v>0.99964385815445211</v>
      </c>
      <c r="J31" s="103">
        <v>1</v>
      </c>
      <c r="K31" s="103">
        <v>0.99997045688612585</v>
      </c>
      <c r="L31" s="103">
        <v>0.99982405821735321</v>
      </c>
      <c r="M31" s="103">
        <v>0.99984062948347041</v>
      </c>
      <c r="N31" s="103">
        <v>1</v>
      </c>
      <c r="O31" s="103">
        <v>1</v>
      </c>
      <c r="P31"/>
      <c r="Q31"/>
      <c r="R31"/>
    </row>
    <row r="32" spans="1:19" x14ac:dyDescent="0.3">
      <c r="A32" s="170"/>
      <c r="B32" s="13" t="s">
        <v>246</v>
      </c>
      <c r="C32" s="21">
        <v>224</v>
      </c>
      <c r="D32" s="103">
        <v>1</v>
      </c>
      <c r="E32" s="103">
        <v>1</v>
      </c>
      <c r="F32" s="103">
        <v>1</v>
      </c>
      <c r="G32" s="103">
        <v>0.99997562259479711</v>
      </c>
      <c r="H32" s="103">
        <v>1</v>
      </c>
      <c r="I32" s="103">
        <v>0.99997541071281471</v>
      </c>
      <c r="J32" s="103">
        <v>1</v>
      </c>
      <c r="K32" s="103">
        <v>0.99835136543788017</v>
      </c>
      <c r="L32" s="103">
        <v>0.99981964566357184</v>
      </c>
      <c r="M32" s="103">
        <v>0.99945312684705345</v>
      </c>
      <c r="N32" s="103">
        <v>0.99991488644101234</v>
      </c>
      <c r="O32" s="103">
        <v>1</v>
      </c>
      <c r="P32"/>
      <c r="Q32"/>
      <c r="R32"/>
    </row>
    <row r="33" spans="1:18" x14ac:dyDescent="0.3">
      <c r="A33" s="170"/>
      <c r="B33" s="13" t="s">
        <v>247</v>
      </c>
      <c r="C33" s="21">
        <v>224</v>
      </c>
      <c r="D33" s="103">
        <v>1</v>
      </c>
      <c r="E33" s="103">
        <v>1</v>
      </c>
      <c r="F33" s="103">
        <v>1</v>
      </c>
      <c r="G33" s="103">
        <v>0.99996377534858516</v>
      </c>
      <c r="H33" s="103">
        <v>1</v>
      </c>
      <c r="I33" s="103">
        <v>1</v>
      </c>
      <c r="J33" s="103">
        <v>1</v>
      </c>
      <c r="K33" s="103">
        <v>0.99725182365052845</v>
      </c>
      <c r="L33" s="103">
        <v>0.99802013041795046</v>
      </c>
      <c r="M33" s="103">
        <v>0.99843485664989862</v>
      </c>
      <c r="N33" s="103">
        <v>0.99963016309498676</v>
      </c>
      <c r="O33" s="103">
        <v>1</v>
      </c>
      <c r="P33"/>
      <c r="Q33"/>
      <c r="R33"/>
    </row>
    <row r="34" spans="1:18" x14ac:dyDescent="0.3">
      <c r="A34" s="170"/>
      <c r="B34" s="13" t="s">
        <v>248</v>
      </c>
      <c r="C34" s="21">
        <v>224</v>
      </c>
      <c r="D34" s="103">
        <v>1</v>
      </c>
      <c r="E34" s="103">
        <v>0.99999461699505754</v>
      </c>
      <c r="F34" s="103">
        <v>0.9853503516024601</v>
      </c>
      <c r="G34" s="103">
        <v>0.9948564509181691</v>
      </c>
      <c r="H34" s="103">
        <v>0.98154980309054995</v>
      </c>
      <c r="I34" s="103">
        <v>0.9843655588535003</v>
      </c>
      <c r="J34" s="103">
        <v>0.98921402994193097</v>
      </c>
      <c r="K34" s="103">
        <v>0.99466409435213754</v>
      </c>
      <c r="L34" s="103">
        <v>1</v>
      </c>
      <c r="M34" s="103">
        <v>1</v>
      </c>
      <c r="N34" s="103">
        <v>1</v>
      </c>
      <c r="O34" s="103">
        <v>1</v>
      </c>
      <c r="P34"/>
      <c r="Q34"/>
      <c r="R34"/>
    </row>
    <row r="35" spans="1:18" x14ac:dyDescent="0.3">
      <c r="A35" s="170"/>
      <c r="B35" s="13" t="s">
        <v>183</v>
      </c>
      <c r="C35" s="21">
        <v>222</v>
      </c>
      <c r="D35" s="103">
        <v>0.99955549839983282</v>
      </c>
      <c r="E35" s="103">
        <v>0.99958494983360713</v>
      </c>
      <c r="F35" s="103">
        <v>1</v>
      </c>
      <c r="G35" s="103">
        <v>0.9927352473846156</v>
      </c>
      <c r="H35" s="103">
        <v>0.98485273318231825</v>
      </c>
      <c r="I35" s="103">
        <v>0.99628891232869299</v>
      </c>
      <c r="J35" s="103">
        <v>0.99870739006350617</v>
      </c>
      <c r="K35" s="103">
        <v>0.99901344125036995</v>
      </c>
      <c r="L35" s="103">
        <v>0.99315580202664455</v>
      </c>
      <c r="M35" s="103">
        <v>0.99885759211746095</v>
      </c>
      <c r="N35" s="103">
        <v>0.9999262270575856</v>
      </c>
      <c r="O35" s="103">
        <v>1</v>
      </c>
      <c r="P35"/>
      <c r="Q35"/>
      <c r="R35"/>
    </row>
    <row r="36" spans="1:18" x14ac:dyDescent="0.3">
      <c r="A36" s="170"/>
      <c r="B36" s="13" t="s">
        <v>249</v>
      </c>
      <c r="C36" s="21">
        <v>224</v>
      </c>
      <c r="D36" s="103">
        <v>1</v>
      </c>
      <c r="E36" s="103">
        <v>1</v>
      </c>
      <c r="F36" s="103">
        <v>1</v>
      </c>
      <c r="G36" s="103">
        <v>1</v>
      </c>
      <c r="H36" s="103">
        <v>1</v>
      </c>
      <c r="I36" s="103">
        <v>1</v>
      </c>
      <c r="J36" s="103">
        <v>1</v>
      </c>
      <c r="K36" s="103">
        <v>0.99621472892794061</v>
      </c>
      <c r="L36" s="103">
        <v>0.99594023737520176</v>
      </c>
      <c r="M36" s="103">
        <v>0.99707004072692018</v>
      </c>
      <c r="N36" s="103">
        <v>0.99985460327575726</v>
      </c>
      <c r="O36" s="103">
        <v>1</v>
      </c>
      <c r="P36"/>
      <c r="Q36"/>
      <c r="R36"/>
    </row>
    <row r="37" spans="1:18" x14ac:dyDescent="0.3">
      <c r="A37" s="170"/>
      <c r="B37" s="13" t="s">
        <v>250</v>
      </c>
      <c r="C37" s="21">
        <v>226</v>
      </c>
      <c r="D37" s="103">
        <v>1</v>
      </c>
      <c r="E37" s="103">
        <v>1</v>
      </c>
      <c r="F37" s="103">
        <v>1</v>
      </c>
      <c r="G37" s="103">
        <v>1</v>
      </c>
      <c r="H37" s="103">
        <v>1</v>
      </c>
      <c r="I37" s="103">
        <v>1</v>
      </c>
      <c r="J37" s="103">
        <v>1</v>
      </c>
      <c r="K37" s="103">
        <v>1</v>
      </c>
      <c r="L37" s="103">
        <v>1</v>
      </c>
      <c r="M37" s="103">
        <v>1</v>
      </c>
      <c r="N37" s="103">
        <v>1</v>
      </c>
      <c r="O37" s="103">
        <v>0.99999663447101927</v>
      </c>
      <c r="P37"/>
      <c r="Q37"/>
      <c r="R37"/>
    </row>
    <row r="38" spans="1:18" x14ac:dyDescent="0.3">
      <c r="A38" s="171" t="s">
        <v>173</v>
      </c>
      <c r="B38" s="17" t="s">
        <v>184</v>
      </c>
      <c r="C38" s="20">
        <v>230</v>
      </c>
      <c r="D38" s="104">
        <v>0.99521287609301079</v>
      </c>
      <c r="E38" s="104">
        <v>0.9996201214688144</v>
      </c>
      <c r="F38" s="104">
        <v>0.99428282742217211</v>
      </c>
      <c r="G38" s="104">
        <v>0.98854863541822191</v>
      </c>
      <c r="H38" s="104">
        <v>0.98014840530767922</v>
      </c>
      <c r="I38" s="104">
        <v>0.99715013794607066</v>
      </c>
      <c r="J38" s="104">
        <v>1</v>
      </c>
      <c r="K38" s="104">
        <v>1</v>
      </c>
      <c r="L38" s="104">
        <v>1</v>
      </c>
      <c r="M38" s="104">
        <v>0.99999061736253314</v>
      </c>
      <c r="N38" s="104">
        <v>0.99894379295949687</v>
      </c>
      <c r="O38" s="104">
        <v>0.99506225904367973</v>
      </c>
      <c r="P38"/>
      <c r="Q38"/>
      <c r="R38"/>
    </row>
    <row r="39" spans="1:18" x14ac:dyDescent="0.3">
      <c r="A39" s="171"/>
      <c r="B39" s="17" t="s">
        <v>185</v>
      </c>
      <c r="C39" s="20">
        <v>232</v>
      </c>
      <c r="D39" s="104">
        <v>0.99956134135326968</v>
      </c>
      <c r="E39" s="104">
        <v>0.99985224317214461</v>
      </c>
      <c r="F39" s="104">
        <v>1</v>
      </c>
      <c r="G39" s="104">
        <v>0.99737251852723663</v>
      </c>
      <c r="H39" s="104">
        <v>0.98939217320769235</v>
      </c>
      <c r="I39" s="104">
        <v>0.99976093223297791</v>
      </c>
      <c r="J39" s="104">
        <v>1</v>
      </c>
      <c r="K39" s="104">
        <v>1</v>
      </c>
      <c r="L39" s="104">
        <v>1</v>
      </c>
      <c r="M39" s="104">
        <v>1</v>
      </c>
      <c r="N39" s="104">
        <v>0.99979922539613408</v>
      </c>
      <c r="O39" s="104">
        <v>0.99858047298640096</v>
      </c>
      <c r="P39"/>
      <c r="Q39"/>
      <c r="R39"/>
    </row>
    <row r="40" spans="1:18" x14ac:dyDescent="0.3">
      <c r="A40" s="171"/>
      <c r="B40" s="17" t="s">
        <v>251</v>
      </c>
      <c r="C40" s="20">
        <v>226</v>
      </c>
      <c r="D40" s="104">
        <v>1</v>
      </c>
      <c r="E40" s="104">
        <v>0.99999792754360861</v>
      </c>
      <c r="F40" s="104">
        <v>1</v>
      </c>
      <c r="G40" s="104">
        <v>1</v>
      </c>
      <c r="H40" s="104">
        <v>1</v>
      </c>
      <c r="I40" s="104">
        <v>1</v>
      </c>
      <c r="J40" s="104">
        <v>1</v>
      </c>
      <c r="K40" s="104">
        <v>1</v>
      </c>
      <c r="L40" s="104">
        <v>1</v>
      </c>
      <c r="M40" s="104">
        <v>1</v>
      </c>
      <c r="N40" s="104">
        <v>1</v>
      </c>
      <c r="O40" s="104">
        <v>0.999786901707852</v>
      </c>
      <c r="P40"/>
      <c r="Q40"/>
      <c r="R40"/>
    </row>
    <row r="41" spans="1:18" x14ac:dyDescent="0.3">
      <c r="A41" s="171"/>
      <c r="B41" s="17" t="s">
        <v>252</v>
      </c>
      <c r="C41" s="20">
        <v>230</v>
      </c>
      <c r="D41" s="104">
        <v>0.99478575553232251</v>
      </c>
      <c r="E41" s="104">
        <v>0.99118098728351434</v>
      </c>
      <c r="F41" s="104">
        <v>0.97426147782576178</v>
      </c>
      <c r="G41" s="104">
        <v>0.9769520245772928</v>
      </c>
      <c r="H41" s="104">
        <v>0.97890072473032896</v>
      </c>
      <c r="I41" s="104">
        <v>0.99245279362520156</v>
      </c>
      <c r="J41" s="104">
        <v>1</v>
      </c>
      <c r="K41" s="104">
        <v>1</v>
      </c>
      <c r="L41" s="104">
        <v>1</v>
      </c>
      <c r="M41" s="104">
        <v>1</v>
      </c>
      <c r="N41" s="104">
        <v>0.99990237981044705</v>
      </c>
      <c r="O41" s="104">
        <v>0.99999701268042474</v>
      </c>
      <c r="P41"/>
      <c r="Q41"/>
      <c r="R41"/>
    </row>
    <row r="42" spans="1:18" x14ac:dyDescent="0.3">
      <c r="A42" s="171"/>
      <c r="B42" s="17" t="s">
        <v>253</v>
      </c>
      <c r="C42" s="20">
        <v>228</v>
      </c>
      <c r="D42" s="104">
        <v>1</v>
      </c>
      <c r="E42" s="104">
        <v>0.99948557815003214</v>
      </c>
      <c r="F42" s="104">
        <v>0.99940627025181128</v>
      </c>
      <c r="G42" s="104">
        <v>0.99633037164839877</v>
      </c>
      <c r="H42" s="104">
        <v>0.99770744120971666</v>
      </c>
      <c r="I42" s="104">
        <v>1</v>
      </c>
      <c r="J42" s="104">
        <v>0.99933861303339944</v>
      </c>
      <c r="K42" s="104">
        <v>0.9802716499783467</v>
      </c>
      <c r="L42" s="104">
        <v>0.98882732291700637</v>
      </c>
      <c r="M42" s="104">
        <v>0.98774465836077208</v>
      </c>
      <c r="N42" s="104">
        <v>0.99822097773047935</v>
      </c>
      <c r="O42" s="104">
        <v>0.9901123380304987</v>
      </c>
      <c r="P42"/>
      <c r="Q42"/>
      <c r="R42"/>
    </row>
    <row r="43" spans="1:18" x14ac:dyDescent="0.3">
      <c r="A43" s="171"/>
      <c r="B43" s="17" t="s">
        <v>186</v>
      </c>
      <c r="C43" s="20">
        <v>228</v>
      </c>
      <c r="D43" s="104">
        <v>0.99674480174043822</v>
      </c>
      <c r="E43" s="104">
        <v>0.99976299193675366</v>
      </c>
      <c r="F43" s="104">
        <v>0.99545399105902488</v>
      </c>
      <c r="G43" s="104">
        <v>0.98789624758543571</v>
      </c>
      <c r="H43" s="104">
        <v>0.98587422357458177</v>
      </c>
      <c r="I43" s="104">
        <v>0.99786384666845163</v>
      </c>
      <c r="J43" s="104">
        <v>1</v>
      </c>
      <c r="K43" s="104">
        <v>1</v>
      </c>
      <c r="L43" s="104">
        <v>1</v>
      </c>
      <c r="M43" s="104">
        <v>0.99999925216423668</v>
      </c>
      <c r="N43" s="104">
        <v>0.99833689620694066</v>
      </c>
      <c r="O43" s="104">
        <v>0.99743503529351041</v>
      </c>
      <c r="P43"/>
      <c r="Q43"/>
      <c r="R43"/>
    </row>
    <row r="44" spans="1:18" x14ac:dyDescent="0.3">
      <c r="A44" s="171"/>
      <c r="B44" s="17" t="s">
        <v>254</v>
      </c>
      <c r="C44" s="20">
        <v>228</v>
      </c>
      <c r="D44" s="104">
        <v>0.99995246158180806</v>
      </c>
      <c r="E44" s="104">
        <v>0.99979084332798496</v>
      </c>
      <c r="F44" s="104">
        <v>0.99996254234120108</v>
      </c>
      <c r="G44" s="104">
        <v>0.98252780739807566</v>
      </c>
      <c r="H44" s="104">
        <v>0.98278298760252281</v>
      </c>
      <c r="I44" s="104">
        <v>0.99875026221658358</v>
      </c>
      <c r="J44" s="104">
        <v>0.99083051995448501</v>
      </c>
      <c r="K44" s="104">
        <v>1</v>
      </c>
      <c r="L44" s="104">
        <v>1</v>
      </c>
      <c r="M44" s="104">
        <v>1</v>
      </c>
      <c r="N44" s="104">
        <v>1</v>
      </c>
      <c r="O44" s="104">
        <v>0.99990613759181968</v>
      </c>
      <c r="P44"/>
      <c r="Q44"/>
      <c r="R44"/>
    </row>
    <row r="45" spans="1:18" x14ac:dyDescent="0.3">
      <c r="A45" t="s">
        <v>187</v>
      </c>
      <c r="D45"/>
      <c r="E45"/>
      <c r="F45"/>
      <c r="G45"/>
      <c r="H45"/>
      <c r="I45"/>
      <c r="J45"/>
      <c r="K45"/>
      <c r="L45"/>
      <c r="M45"/>
      <c r="N45"/>
      <c r="O45"/>
    </row>
  </sheetData>
  <mergeCells count="7">
    <mergeCell ref="A29:A37"/>
    <mergeCell ref="A38:A44"/>
    <mergeCell ref="R2:U2"/>
    <mergeCell ref="A10:A14"/>
    <mergeCell ref="A15:A19"/>
    <mergeCell ref="A20:A28"/>
    <mergeCell ref="A4:A9"/>
  </mergeCells>
  <phoneticPr fontId="8" type="noConversion"/>
  <conditionalFormatting sqref="D5:O44 R27:R28">
    <cfRule type="cellIs" dxfId="0" priority="1" operator="lessThan">
      <formula>0.97</formula>
    </cfRule>
  </conditionalFormatting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3778E0-1F93-4B70-8CAB-52F87B63C6BD}">
  <sheetPr codeName="Hoja5">
    <tabColor rgb="FF70AD47"/>
  </sheetPr>
  <dimension ref="B2:E14"/>
  <sheetViews>
    <sheetView zoomScale="83" workbookViewId="0">
      <selection activeCell="G25" sqref="G25"/>
    </sheetView>
  </sheetViews>
  <sheetFormatPr baseColWidth="10" defaultColWidth="11.44140625" defaultRowHeight="14.4" x14ac:dyDescent="0.3"/>
  <cols>
    <col min="3" max="3" width="15.6640625" bestFit="1" customWidth="1"/>
    <col min="4" max="4" width="14.6640625" bestFit="1" customWidth="1"/>
    <col min="5" max="5" width="15.6640625" bestFit="1" customWidth="1"/>
  </cols>
  <sheetData>
    <row r="2" spans="2:5" ht="15" thickBot="1" x14ac:dyDescent="0.35">
      <c r="C2" s="33" t="s">
        <v>188</v>
      </c>
      <c r="D2" s="33" t="s">
        <v>189</v>
      </c>
      <c r="E2" s="33" t="s">
        <v>190</v>
      </c>
    </row>
    <row r="3" spans="2:5" x14ac:dyDescent="0.3">
      <c r="B3" s="34" t="s">
        <v>17</v>
      </c>
      <c r="C3" s="32">
        <v>0.78225736625756759</v>
      </c>
      <c r="D3" s="32">
        <v>1.2803642099376689</v>
      </c>
      <c r="E3" s="36">
        <v>506</v>
      </c>
    </row>
    <row r="4" spans="2:5" x14ac:dyDescent="0.3">
      <c r="B4" s="34" t="s">
        <v>18</v>
      </c>
      <c r="C4" s="32">
        <v>0.78078966805032757</v>
      </c>
      <c r="D4" s="32">
        <v>1.6116066042032844</v>
      </c>
      <c r="E4" s="36">
        <v>565</v>
      </c>
    </row>
    <row r="5" spans="2:5" x14ac:dyDescent="0.3">
      <c r="B5" s="34" t="s">
        <v>19</v>
      </c>
      <c r="C5" s="32">
        <v>0.78119956653807299</v>
      </c>
      <c r="D5" s="32">
        <v>1.7087320511019657</v>
      </c>
      <c r="E5" s="44">
        <v>576</v>
      </c>
    </row>
    <row r="6" spans="2:5" x14ac:dyDescent="0.3">
      <c r="B6" s="34" t="s">
        <v>20</v>
      </c>
      <c r="C6" s="32">
        <v>0.81514729798859165</v>
      </c>
      <c r="D6" s="32">
        <v>1.7030233300452975</v>
      </c>
      <c r="E6" s="36">
        <v>585</v>
      </c>
    </row>
    <row r="7" spans="2:5" x14ac:dyDescent="0.3">
      <c r="B7" s="34" t="s">
        <v>21</v>
      </c>
      <c r="C7" s="32">
        <v>0.80278032360308083</v>
      </c>
      <c r="D7" s="32">
        <v>1.5329968323907406</v>
      </c>
      <c r="E7" s="36">
        <v>560</v>
      </c>
    </row>
    <row r="8" spans="2:5" x14ac:dyDescent="0.3">
      <c r="B8" s="34" t="s">
        <v>22</v>
      </c>
      <c r="C8" s="32">
        <v>0.88377010397275557</v>
      </c>
      <c r="D8" s="32">
        <v>1.6257317336462087</v>
      </c>
      <c r="E8" s="36">
        <v>581</v>
      </c>
    </row>
    <row r="9" spans="2:5" x14ac:dyDescent="0.3">
      <c r="B9" s="34" t="s">
        <v>23</v>
      </c>
      <c r="C9" s="32">
        <v>0.82863506821314414</v>
      </c>
      <c r="D9" s="32">
        <v>1.533885068423362</v>
      </c>
      <c r="E9" s="36">
        <v>581</v>
      </c>
    </row>
    <row r="10" spans="2:5" x14ac:dyDescent="0.3">
      <c r="B10" s="34" t="s">
        <v>24</v>
      </c>
      <c r="C10" s="32">
        <v>0.83685137897372508</v>
      </c>
      <c r="D10" s="32">
        <v>1.5764685105835938</v>
      </c>
      <c r="E10" s="36">
        <v>568</v>
      </c>
    </row>
    <row r="11" spans="2:5" x14ac:dyDescent="0.3">
      <c r="B11" s="34" t="s">
        <v>105</v>
      </c>
      <c r="C11" s="32">
        <v>0.84</v>
      </c>
      <c r="D11" s="32">
        <v>1.5669968282829523</v>
      </c>
      <c r="E11" s="36">
        <v>582</v>
      </c>
    </row>
    <row r="12" spans="2:5" x14ac:dyDescent="0.3">
      <c r="B12" s="34" t="s">
        <v>26</v>
      </c>
      <c r="C12" s="32">
        <v>0.86</v>
      </c>
      <c r="D12" s="32">
        <v>1.58</v>
      </c>
      <c r="E12" s="36">
        <v>607</v>
      </c>
    </row>
    <row r="13" spans="2:5" x14ac:dyDescent="0.3">
      <c r="B13" s="34" t="s">
        <v>27</v>
      </c>
      <c r="C13" s="32">
        <v>0.82</v>
      </c>
      <c r="D13" s="32">
        <v>1.5</v>
      </c>
      <c r="E13" s="36">
        <v>615</v>
      </c>
    </row>
    <row r="14" spans="2:5" x14ac:dyDescent="0.3">
      <c r="B14" s="34" t="s">
        <v>28</v>
      </c>
      <c r="C14" s="32">
        <v>0.84101435649609457</v>
      </c>
      <c r="D14" s="32">
        <v>1.5419899083987896</v>
      </c>
      <c r="E14" s="36">
        <v>615</v>
      </c>
    </row>
  </sheetData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38379F-4C9A-46E6-83F8-A5E01A28A321}">
  <sheetPr codeName="Hoja9">
    <tabColor rgb="FF70AD47"/>
  </sheetPr>
  <dimension ref="A1:G34"/>
  <sheetViews>
    <sheetView zoomScale="70" zoomScaleNormal="70" workbookViewId="0">
      <selection activeCell="P38" sqref="P38"/>
    </sheetView>
  </sheetViews>
  <sheetFormatPr baseColWidth="10" defaultColWidth="11.44140625" defaultRowHeight="14.4" x14ac:dyDescent="0.3"/>
  <cols>
    <col min="3" max="3" width="19.5546875" customWidth="1"/>
    <col min="4" max="4" width="20.5546875" bestFit="1" customWidth="1"/>
    <col min="7" max="7" width="12.5546875" bestFit="1" customWidth="1"/>
  </cols>
  <sheetData>
    <row r="1" spans="1:4" x14ac:dyDescent="0.3">
      <c r="A1" t="s">
        <v>268</v>
      </c>
    </row>
    <row r="2" spans="1:4" ht="28.8" x14ac:dyDescent="0.3">
      <c r="B2" s="28"/>
      <c r="C2" s="29" t="s">
        <v>255</v>
      </c>
      <c r="D2" s="28" t="s">
        <v>191</v>
      </c>
    </row>
    <row r="3" spans="1:4" x14ac:dyDescent="0.3">
      <c r="B3" s="2" t="s">
        <v>17</v>
      </c>
      <c r="C3" s="30">
        <v>833.62999999999988</v>
      </c>
      <c r="D3" s="31">
        <v>37</v>
      </c>
    </row>
    <row r="4" spans="1:4" x14ac:dyDescent="0.3">
      <c r="B4" s="2" t="s">
        <v>18</v>
      </c>
      <c r="C4" s="30">
        <v>1663.1929999999998</v>
      </c>
      <c r="D4" s="31">
        <v>59</v>
      </c>
    </row>
    <row r="5" spans="1:4" x14ac:dyDescent="0.3">
      <c r="B5" s="2" t="s">
        <v>19</v>
      </c>
      <c r="C5" s="30">
        <v>609.9</v>
      </c>
      <c r="D5" s="31">
        <v>54</v>
      </c>
    </row>
    <row r="6" spans="1:4" x14ac:dyDescent="0.3">
      <c r="B6" s="2" t="s">
        <v>20</v>
      </c>
      <c r="C6" s="30">
        <v>908.43000000000018</v>
      </c>
      <c r="D6" s="31">
        <v>47</v>
      </c>
    </row>
    <row r="7" spans="1:4" x14ac:dyDescent="0.3">
      <c r="B7" s="2" t="s">
        <v>21</v>
      </c>
      <c r="C7" s="30">
        <v>272.05679999999995</v>
      </c>
      <c r="D7" s="31">
        <v>35</v>
      </c>
    </row>
    <row r="8" spans="1:4" x14ac:dyDescent="0.3">
      <c r="B8" s="2" t="s">
        <v>22</v>
      </c>
      <c r="C8" s="30">
        <v>715.09999999999991</v>
      </c>
      <c r="D8" s="31">
        <v>56</v>
      </c>
    </row>
    <row r="9" spans="1:4" x14ac:dyDescent="0.3">
      <c r="B9" s="2" t="s">
        <v>23</v>
      </c>
      <c r="C9" s="30">
        <v>728.89999999999986</v>
      </c>
      <c r="D9" s="31">
        <v>36</v>
      </c>
    </row>
    <row r="10" spans="1:4" x14ac:dyDescent="0.3">
      <c r="B10" s="2" t="s">
        <v>24</v>
      </c>
      <c r="C10" s="30">
        <v>1230.5999999999995</v>
      </c>
      <c r="D10" s="31">
        <v>60</v>
      </c>
    </row>
    <row r="11" spans="1:4" x14ac:dyDescent="0.3">
      <c r="B11" s="2" t="s">
        <v>25</v>
      </c>
      <c r="C11" s="30">
        <v>641.4</v>
      </c>
      <c r="D11" s="31">
        <v>37</v>
      </c>
    </row>
    <row r="12" spans="1:4" x14ac:dyDescent="0.3">
      <c r="B12" s="2" t="s">
        <v>26</v>
      </c>
      <c r="C12" s="30">
        <v>525.6</v>
      </c>
      <c r="D12" s="31">
        <v>51</v>
      </c>
    </row>
    <row r="13" spans="1:4" x14ac:dyDescent="0.3">
      <c r="B13" s="2" t="s">
        <v>27</v>
      </c>
      <c r="C13" s="30">
        <v>147.4</v>
      </c>
      <c r="D13" s="31">
        <v>44</v>
      </c>
    </row>
    <row r="14" spans="1:4" x14ac:dyDescent="0.3">
      <c r="B14" s="2" t="s">
        <v>28</v>
      </c>
      <c r="C14" s="30">
        <v>622.09999999999991</v>
      </c>
      <c r="D14" s="31">
        <v>35</v>
      </c>
    </row>
    <row r="18" spans="1:7" x14ac:dyDescent="0.3">
      <c r="A18" t="s">
        <v>269</v>
      </c>
    </row>
    <row r="19" spans="1:7" x14ac:dyDescent="0.3">
      <c r="B19" s="2"/>
      <c r="C19" s="2" t="s">
        <v>192</v>
      </c>
      <c r="D19" s="24" t="s">
        <v>193</v>
      </c>
      <c r="E19" s="2" t="s">
        <v>194</v>
      </c>
      <c r="F19" s="2" t="s">
        <v>195</v>
      </c>
      <c r="G19" s="24" t="s">
        <v>196</v>
      </c>
    </row>
    <row r="20" spans="1:7" x14ac:dyDescent="0.3">
      <c r="B20" s="24" t="s">
        <v>17</v>
      </c>
      <c r="C20" s="26">
        <v>833.62999999999988</v>
      </c>
      <c r="D20" s="27">
        <f>+C20</f>
        <v>833.62999999999988</v>
      </c>
      <c r="E20" s="48">
        <v>6604.6</v>
      </c>
      <c r="F20" s="2">
        <f>+E20</f>
        <v>6604.6</v>
      </c>
      <c r="G20" s="25">
        <v>1.3334304858013941E-4</v>
      </c>
    </row>
    <row r="21" spans="1:7" x14ac:dyDescent="0.3">
      <c r="B21" s="24" t="s">
        <v>18</v>
      </c>
      <c r="C21" s="26">
        <v>1663.1929999999998</v>
      </c>
      <c r="D21" s="27">
        <f>+C21+D20</f>
        <v>2496.8229999999994</v>
      </c>
      <c r="E21" s="48">
        <v>6038.9</v>
      </c>
      <c r="F21" s="2">
        <f>+E21+F20</f>
        <v>12643.5</v>
      </c>
      <c r="G21" s="25">
        <v>1.3877330387666734E-4</v>
      </c>
    </row>
    <row r="22" spans="1:7" x14ac:dyDescent="0.3">
      <c r="B22" s="24" t="s">
        <v>19</v>
      </c>
      <c r="C22" s="26">
        <v>609.9</v>
      </c>
      <c r="D22" s="27">
        <f t="shared" ref="D22:D31" si="0">+C22+D21</f>
        <v>3106.7229999999995</v>
      </c>
      <c r="E22" s="48">
        <v>6776.1</v>
      </c>
      <c r="F22" s="2">
        <f t="shared" ref="F22:F31" si="1">+E22+F21</f>
        <v>19419.599999999999</v>
      </c>
      <c r="G22" s="25">
        <v>1.2746977578173012E-4</v>
      </c>
    </row>
    <row r="23" spans="1:7" x14ac:dyDescent="0.3">
      <c r="B23" s="24" t="s">
        <v>20</v>
      </c>
      <c r="C23" s="26">
        <v>908.43000000000018</v>
      </c>
      <c r="D23" s="27">
        <f t="shared" si="0"/>
        <v>4015.1529999999998</v>
      </c>
      <c r="E23" s="48">
        <v>6220.2</v>
      </c>
      <c r="F23" s="2">
        <f t="shared" si="1"/>
        <v>25639.8</v>
      </c>
      <c r="G23" s="25">
        <v>1.2994565415717164E-4</v>
      </c>
    </row>
    <row r="24" spans="1:7" x14ac:dyDescent="0.3">
      <c r="B24" s="24" t="s">
        <v>21</v>
      </c>
      <c r="C24" s="26">
        <v>272.05679999999995</v>
      </c>
      <c r="D24" s="27">
        <f t="shared" si="0"/>
        <v>4287.2097999999996</v>
      </c>
      <c r="E24" s="48">
        <v>6579.4</v>
      </c>
      <c r="F24" s="2">
        <f t="shared" si="1"/>
        <v>32219.199999999997</v>
      </c>
      <c r="G24" s="25">
        <v>1.1955798905764388E-4</v>
      </c>
    </row>
    <row r="25" spans="1:7" x14ac:dyDescent="0.3">
      <c r="B25" s="24" t="s">
        <v>22</v>
      </c>
      <c r="C25" s="26">
        <v>715.09999999999991</v>
      </c>
      <c r="D25" s="27">
        <f t="shared" si="0"/>
        <v>5002.3097999999991</v>
      </c>
      <c r="E25" s="48">
        <v>6582.2</v>
      </c>
      <c r="F25" s="2">
        <f t="shared" si="1"/>
        <v>38801.399999999994</v>
      </c>
      <c r="G25" s="25">
        <v>1.1661369666593466E-4</v>
      </c>
    </row>
    <row r="26" spans="1:7" x14ac:dyDescent="0.3">
      <c r="B26" s="24" t="s">
        <v>23</v>
      </c>
      <c r="C26" s="26">
        <v>728.89999999999986</v>
      </c>
      <c r="D26" s="27">
        <f t="shared" si="0"/>
        <v>5731.2097999999987</v>
      </c>
      <c r="E26" s="48">
        <v>6697.5</v>
      </c>
      <c r="F26" s="2">
        <f t="shared" si="1"/>
        <v>45498.899999999994</v>
      </c>
      <c r="G26" s="25">
        <v>1.082044422927963E-4</v>
      </c>
    </row>
    <row r="27" spans="1:7" x14ac:dyDescent="0.3">
      <c r="B27" s="24" t="s">
        <v>24</v>
      </c>
      <c r="C27" s="26">
        <v>1230.5999999999995</v>
      </c>
      <c r="D27" s="27">
        <f t="shared" si="0"/>
        <v>6961.8097999999982</v>
      </c>
      <c r="E27" s="48">
        <v>6643.2</v>
      </c>
      <c r="F27" s="2">
        <f t="shared" si="1"/>
        <v>52142.099999999991</v>
      </c>
      <c r="G27" s="25">
        <v>1.207944521372861E-4</v>
      </c>
    </row>
    <row r="28" spans="1:7" x14ac:dyDescent="0.3">
      <c r="B28" s="24" t="s">
        <v>25</v>
      </c>
      <c r="C28" s="26">
        <v>641.4</v>
      </c>
      <c r="D28" s="27">
        <f t="shared" si="0"/>
        <v>7603.2097999999978</v>
      </c>
      <c r="E28" s="48">
        <v>6383.3</v>
      </c>
      <c r="F28" s="2">
        <f t="shared" si="1"/>
        <v>58525.399999999994</v>
      </c>
      <c r="G28" s="25">
        <v>1.2332053270008343E-4</v>
      </c>
    </row>
    <row r="29" spans="1:7" x14ac:dyDescent="0.3">
      <c r="B29" s="24" t="s">
        <v>26</v>
      </c>
      <c r="C29" s="26">
        <v>525.6</v>
      </c>
      <c r="D29" s="27">
        <f t="shared" si="0"/>
        <v>8128.8097999999982</v>
      </c>
      <c r="E29" s="48">
        <v>6438.3</v>
      </c>
      <c r="F29" s="2">
        <f t="shared" si="1"/>
        <v>64963.7</v>
      </c>
      <c r="G29" s="25">
        <v>1.2139420698947111E-4</v>
      </c>
    </row>
    <row r="30" spans="1:7" x14ac:dyDescent="0.3">
      <c r="B30" s="24" t="s">
        <v>27</v>
      </c>
      <c r="C30" s="26">
        <v>147.4</v>
      </c>
      <c r="D30" s="27">
        <f t="shared" si="0"/>
        <v>8276.2097999999987</v>
      </c>
      <c r="E30" s="48">
        <v>6352.8</v>
      </c>
      <c r="F30" s="2">
        <f t="shared" si="1"/>
        <v>71316.5</v>
      </c>
      <c r="G30" s="25">
        <v>1.1634880903751074E-4</v>
      </c>
    </row>
    <row r="31" spans="1:7" x14ac:dyDescent="0.3">
      <c r="B31" s="24" t="s">
        <v>28</v>
      </c>
      <c r="C31" s="26">
        <v>622.09999999999991</v>
      </c>
      <c r="D31" s="27">
        <f t="shared" si="0"/>
        <v>8898.3097999999991</v>
      </c>
      <c r="E31" s="48">
        <v>6731.9</v>
      </c>
      <c r="F31" s="2">
        <f t="shared" si="1"/>
        <v>78048.399999999994</v>
      </c>
      <c r="G31" s="25">
        <v>1.1401015011198178E-4</v>
      </c>
    </row>
    <row r="34" spans="7:7" x14ac:dyDescent="0.3">
      <c r="G34" s="47">
        <v>1000</v>
      </c>
    </row>
  </sheetData>
  <phoneticPr fontId="8" type="noConversion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�� 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f9b7089-6fd3-4a47-969f-0d340d8042b1" xsi:nil="true"/>
    <lcf76f155ced4ddcb4097134ff3c332f xmlns="a684ac5c-c958-4620-a9c7-d6d670efeef6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5B6595CCE4A74AB6792F211D22E4B1" ma:contentTypeVersion="18" ma:contentTypeDescription="Crear nuevo documento." ma:contentTypeScope="" ma:versionID="f1228fde45426c1f611395c8c1b4e594">
  <xsd:schema xmlns:xsd="http://www.w3.org/2001/XMLSchema" xmlns:xs="http://www.w3.org/2001/XMLSchema" xmlns:p="http://schemas.microsoft.com/office/2006/metadata/properties" xmlns:ns2="a684ac5c-c958-4620-a9c7-d6d670efeef6" xmlns:ns3="3f9b7089-6fd3-4a47-969f-0d340d8042b1" targetNamespace="http://schemas.microsoft.com/office/2006/metadata/properties" ma:root="true" ma:fieldsID="d3c05217f0f15ff89daf510bbc4c4089" ns2:_="" ns3:_="">
    <xsd:import namespace="a684ac5c-c958-4620-a9c7-d6d670efeef6"/>
    <xsd:import namespace="3f9b7089-6fd3-4a47-969f-0d340d8042b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84ac5c-c958-4620-a9c7-d6d670efeef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7f2717a-120e-4188-aa79-9b0d3006e3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9b7089-6fd3-4a47-969f-0d340d8042b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cdf2faa-2f8d-4f50-87d2-217d0212d1fb}" ma:internalName="TaxCatchAll" ma:showField="CatchAllData" ma:web="3f9b7089-6fd3-4a47-969f-0d340d8042b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82AC323-68BB-4B3C-B857-FF4CF9BA516C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49D75031-DF4B-4507-9AE4-28B0E1EB880C}">
  <ds:schemaRefs>
    <ds:schemaRef ds:uri="http://schemas.microsoft.com/office/2006/metadata/properties"/>
    <ds:schemaRef ds:uri="http://schemas.microsoft.com/office/infopath/2007/PartnerControls"/>
    <ds:schemaRef ds:uri="3f9b7089-6fd3-4a47-969f-0d340d8042b1"/>
    <ds:schemaRef ds:uri="a684ac5c-c958-4620-a9c7-d6d670efeef6"/>
  </ds:schemaRefs>
</ds:datastoreItem>
</file>

<file path=customXml/itemProps3.xml><?xml version="1.0" encoding="utf-8"?>
<ds:datastoreItem xmlns:ds="http://schemas.openxmlformats.org/officeDocument/2006/customXml" ds:itemID="{3799F527-8103-4FC0-A2E2-00E746604FC1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AD8D83C-60F4-4686-B0DF-207BC6714C4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84ac5c-c958-4620-a9c7-d6d670efeef6"/>
    <ds:schemaRef ds:uri="3f9b7089-6fd3-4a47-969f-0d340d8042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15</vt:i4>
      </vt:variant>
    </vt:vector>
  </HeadingPairs>
  <TitlesOfParts>
    <vt:vector size="15" baseType="lpstr">
      <vt:lpstr>Capacidad Instalada</vt:lpstr>
      <vt:lpstr>Dda Máxima</vt:lpstr>
      <vt:lpstr>Gx Real</vt:lpstr>
      <vt:lpstr>Gx x Region</vt:lpstr>
      <vt:lpstr>Data Gx Region</vt:lpstr>
      <vt:lpstr>Gx ERNC</vt:lpstr>
      <vt:lpstr>Retiros de Energía</vt:lpstr>
      <vt:lpstr>CMg</vt:lpstr>
      <vt:lpstr>MPM</vt:lpstr>
      <vt:lpstr>Costo Operación</vt:lpstr>
      <vt:lpstr>Gx 12 meses</vt:lpstr>
      <vt:lpstr>CMg 12 meses</vt:lpstr>
      <vt:lpstr>Control de Tensión</vt:lpstr>
      <vt:lpstr>FMIK y TTIK</vt:lpstr>
      <vt:lpstr>EAF-ENS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2015-06-05T18:19:34Z</dcterms:created>
  <dcterms:modified xsi:type="dcterms:W3CDTF">2024-04-09T18:12:42Z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0x010100395B6595CCE4A74AB6792F211D22E4B1</vt:lpwstr>
  </property>
  <property fmtid="{D5CDD505-2E9C-101B-9397-08002B2CF9AE}" pid="3" name="MediaServiceImageTags">
    <vt:lpwstr/>
  </property>
</Properties>
</file>