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uben.sanhueza\Desktop\DBCD\Distribuidoras\Reliquidación para la web\TD-AR_2107-2112_pre\"/>
    </mc:Choice>
  </mc:AlternateContent>
  <xr:revisionPtr revIDLastSave="0" documentId="13_ncr:1_{02EFE42F-A6B2-4FFB-B9BF-24E0BA6AEEDC}" xr6:coauthVersionLast="47" xr6:coauthVersionMax="47" xr10:uidLastSave="{00000000-0000-0000-0000-000000000000}"/>
  <bookViews>
    <workbookView xWindow="-120" yWindow="-120" windowWidth="29040" windowHeight="15840" tabRatio="828" xr2:uid="{40CCB583-D972-43EC-8B93-6AC78268097C}"/>
  </bookViews>
  <sheets>
    <sheet name="Cuadro de Pago TD" sheetId="12" r:id="rId1"/>
    <sheet name="Cuadro de Pago AR" sheetId="13" r:id="rId2"/>
    <sheet name="Saldos" sheetId="2" r:id="rId3"/>
    <sheet name="Cálculo Orig. AR SIC" sheetId="3" r:id="rId4"/>
    <sheet name="Cálculo Orig. AR SIC-SING" sheetId="4" r:id="rId5"/>
    <sheet name="Reliquidacion AR SIC" sheetId="19" r:id="rId6"/>
    <sheet name="Reliquidacion AR SIC-SING" sheetId="18" r:id="rId7"/>
    <sheet name="Diferencia de Pagos AR SIC" sheetId="20" r:id="rId8"/>
    <sheet name="Diferencia de Pagos AR SIC-SING" sheetId="6" r:id="rId9"/>
    <sheet name="Cálculo Orig. TD" sheetId="14" r:id="rId10"/>
    <sheet name="Reliquidacion TD" sheetId="10" r:id="rId11"/>
    <sheet name="Diferencia de Pagos TD" sheetId="11" r:id="rId12"/>
  </sheets>
  <externalReferences>
    <externalReference r:id="rId13"/>
  </externalReferences>
  <definedNames>
    <definedName name="_xlnm._FilterDatabase" localSheetId="3" hidden="1">'Cálculo Orig. AR SIC'!$C$2:$C$253</definedName>
    <definedName name="_xlnm._FilterDatabase" localSheetId="4" hidden="1">'Cálculo Orig. AR SIC-SING'!$C$2:$C$281</definedName>
    <definedName name="_xlnm._FilterDatabase" localSheetId="9" hidden="1">'Cálculo Orig. TD'!$C$2:$C$288</definedName>
    <definedName name="_xlnm._FilterDatabase" localSheetId="0" hidden="1">'Cuadro de Pago TD'!$E$4:$F$29</definedName>
    <definedName name="_xlnm._FilterDatabase" localSheetId="5" hidden="1">'Reliquidacion AR SIC'!$C$2:$C$253</definedName>
    <definedName name="_xlnm._FilterDatabase" localSheetId="6" hidden="1">'Reliquidacion AR SIC-SING'!$C$2:$C$281</definedName>
    <definedName name="_xlnm._FilterDatabase" localSheetId="10" hidden="1">'Reliquidacion TD'!$C$2:$C$288</definedName>
    <definedName name="FechaFacturacion">'[1]Entrada SIC'!$B$3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8" l="1"/>
  <c r="F44" i="18"/>
  <c r="G44" i="18"/>
  <c r="H44" i="18"/>
  <c r="I44" i="18"/>
  <c r="E45" i="18"/>
  <c r="F45" i="18"/>
  <c r="G45" i="18"/>
  <c r="H45" i="18"/>
  <c r="I45" i="18"/>
  <c r="E46" i="18"/>
  <c r="F46" i="18"/>
  <c r="G46" i="18"/>
  <c r="H46" i="18"/>
  <c r="I46" i="18"/>
  <c r="E47" i="18"/>
  <c r="F47" i="18"/>
  <c r="G47" i="18"/>
  <c r="H47" i="18"/>
  <c r="I47" i="18"/>
  <c r="E48" i="18"/>
  <c r="F48" i="18"/>
  <c r="G48" i="18"/>
  <c r="H48" i="18"/>
  <c r="I48" i="18"/>
  <c r="E49" i="18"/>
  <c r="F49" i="18"/>
  <c r="G49" i="18"/>
  <c r="H49" i="18"/>
  <c r="I49" i="18"/>
  <c r="E50" i="18"/>
  <c r="F50" i="18"/>
  <c r="G50" i="18"/>
  <c r="H50" i="18"/>
  <c r="I50" i="18"/>
  <c r="E51" i="18"/>
  <c r="F51" i="18"/>
  <c r="G51" i="18"/>
  <c r="H51" i="18"/>
  <c r="I51" i="18"/>
  <c r="E52" i="18"/>
  <c r="F52" i="18"/>
  <c r="G52" i="18"/>
  <c r="H52" i="18"/>
  <c r="I52" i="18"/>
  <c r="E53" i="18"/>
  <c r="F53" i="18"/>
  <c r="G53" i="18"/>
  <c r="H53" i="18"/>
  <c r="I53" i="18"/>
  <c r="E54" i="18"/>
  <c r="F54" i="18"/>
  <c r="G54" i="18"/>
  <c r="H54" i="18"/>
  <c r="I54" i="18"/>
  <c r="E55" i="18"/>
  <c r="F55" i="18"/>
  <c r="G55" i="18"/>
  <c r="H55" i="18"/>
  <c r="I55" i="18"/>
  <c r="E56" i="18"/>
  <c r="F56" i="18"/>
  <c r="G56" i="18"/>
  <c r="H56" i="18"/>
  <c r="I56" i="18"/>
  <c r="E57" i="18"/>
  <c r="F57" i="18"/>
  <c r="G57" i="18"/>
  <c r="H57" i="18"/>
  <c r="I57" i="18"/>
  <c r="E58" i="18"/>
  <c r="F58" i="18"/>
  <c r="G58" i="18"/>
  <c r="H58" i="18"/>
  <c r="I58" i="18"/>
  <c r="E59" i="18"/>
  <c r="F59" i="18"/>
  <c r="G59" i="18"/>
  <c r="H59" i="18"/>
  <c r="I59" i="18"/>
  <c r="E60" i="18"/>
  <c r="F60" i="18"/>
  <c r="G60" i="18"/>
  <c r="H60" i="18"/>
  <c r="I60" i="18"/>
  <c r="E61" i="18"/>
  <c r="F61" i="18"/>
  <c r="G61" i="18"/>
  <c r="H61" i="18"/>
  <c r="I61" i="18"/>
  <c r="E62" i="18"/>
  <c r="F62" i="18"/>
  <c r="G62" i="18"/>
  <c r="H62" i="18"/>
  <c r="I62" i="18"/>
  <c r="E63" i="18"/>
  <c r="F63" i="18"/>
  <c r="G63" i="18"/>
  <c r="H63" i="18"/>
  <c r="I63" i="18"/>
  <c r="E64" i="18"/>
  <c r="F64" i="18"/>
  <c r="G64" i="18"/>
  <c r="H64" i="18"/>
  <c r="I64" i="18"/>
  <c r="E65" i="18"/>
  <c r="F65" i="18"/>
  <c r="G65" i="18"/>
  <c r="H65" i="18"/>
  <c r="I65" i="18"/>
  <c r="E66" i="18"/>
  <c r="F66" i="18"/>
  <c r="G66" i="18"/>
  <c r="H66" i="18"/>
  <c r="I66" i="18"/>
  <c r="E67" i="18"/>
  <c r="F67" i="18"/>
  <c r="G67" i="18"/>
  <c r="H67" i="18"/>
  <c r="I67" i="18"/>
  <c r="E68" i="18"/>
  <c r="F68" i="18"/>
  <c r="G68" i="18"/>
  <c r="H68" i="18"/>
  <c r="I68" i="18"/>
  <c r="E69" i="18"/>
  <c r="F69" i="18"/>
  <c r="G69" i="18"/>
  <c r="H69" i="18"/>
  <c r="I69" i="18"/>
  <c r="E70" i="18"/>
  <c r="F70" i="18"/>
  <c r="G70" i="18"/>
  <c r="H70" i="18"/>
  <c r="I70" i="18"/>
  <c r="E71" i="18"/>
  <c r="F71" i="18"/>
  <c r="G71" i="18"/>
  <c r="H71" i="18"/>
  <c r="I71" i="18"/>
  <c r="E72" i="18"/>
  <c r="F72" i="18"/>
  <c r="G72" i="18"/>
  <c r="H72" i="18"/>
  <c r="I72" i="18"/>
  <c r="E73" i="18"/>
  <c r="F73" i="18"/>
  <c r="G73" i="18"/>
  <c r="H73" i="18"/>
  <c r="I73" i="18"/>
  <c r="E74" i="18"/>
  <c r="F74" i="18"/>
  <c r="G74" i="18"/>
  <c r="H74" i="18"/>
  <c r="I74" i="18"/>
  <c r="E75" i="18"/>
  <c r="F75" i="18"/>
  <c r="G75" i="18"/>
  <c r="H75" i="18"/>
  <c r="I75" i="18"/>
  <c r="E76" i="18"/>
  <c r="F76" i="18"/>
  <c r="G76" i="18"/>
  <c r="H76" i="18"/>
  <c r="I76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44" i="18"/>
  <c r="E44" i="4"/>
  <c r="F44" i="4"/>
  <c r="G44" i="4"/>
  <c r="H44" i="4"/>
  <c r="I44" i="4"/>
  <c r="E45" i="4"/>
  <c r="F45" i="4"/>
  <c r="G45" i="4"/>
  <c r="H45" i="4"/>
  <c r="I45" i="4"/>
  <c r="E46" i="4"/>
  <c r="F46" i="4"/>
  <c r="G46" i="4"/>
  <c r="H46" i="4"/>
  <c r="I46" i="4"/>
  <c r="E47" i="4"/>
  <c r="F47" i="4"/>
  <c r="G47" i="4"/>
  <c r="H47" i="4"/>
  <c r="I47" i="4"/>
  <c r="E48" i="4"/>
  <c r="F48" i="4"/>
  <c r="G48" i="4"/>
  <c r="H48" i="4"/>
  <c r="I48" i="4"/>
  <c r="E49" i="4"/>
  <c r="F49" i="4"/>
  <c r="G49" i="4"/>
  <c r="H49" i="4"/>
  <c r="I49" i="4"/>
  <c r="E50" i="4"/>
  <c r="F50" i="4"/>
  <c r="G50" i="4"/>
  <c r="H50" i="4"/>
  <c r="I50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E57" i="4"/>
  <c r="F57" i="4"/>
  <c r="G57" i="4"/>
  <c r="H57" i="4"/>
  <c r="I57" i="4"/>
  <c r="E58" i="4"/>
  <c r="F58" i="4"/>
  <c r="G58" i="4"/>
  <c r="H58" i="4"/>
  <c r="I58" i="4"/>
  <c r="E59" i="4"/>
  <c r="F59" i="4"/>
  <c r="G59" i="4"/>
  <c r="H59" i="4"/>
  <c r="I59" i="4"/>
  <c r="E60" i="4"/>
  <c r="F60" i="4"/>
  <c r="G60" i="4"/>
  <c r="H60" i="4"/>
  <c r="I60" i="4"/>
  <c r="E61" i="4"/>
  <c r="F61" i="4"/>
  <c r="G61" i="4"/>
  <c r="H61" i="4"/>
  <c r="I61" i="4"/>
  <c r="E62" i="4"/>
  <c r="F62" i="4"/>
  <c r="G62" i="4"/>
  <c r="H62" i="4"/>
  <c r="I62" i="4"/>
  <c r="E63" i="4"/>
  <c r="F63" i="4"/>
  <c r="G63" i="4"/>
  <c r="H63" i="4"/>
  <c r="I63" i="4"/>
  <c r="E64" i="4"/>
  <c r="F64" i="4"/>
  <c r="G64" i="4"/>
  <c r="H64" i="4"/>
  <c r="I64" i="4"/>
  <c r="E65" i="4"/>
  <c r="F65" i="4"/>
  <c r="G65" i="4"/>
  <c r="H65" i="4"/>
  <c r="I65" i="4"/>
  <c r="E66" i="4"/>
  <c r="F66" i="4"/>
  <c r="G66" i="4"/>
  <c r="H66" i="4"/>
  <c r="I66" i="4"/>
  <c r="E67" i="4"/>
  <c r="F67" i="4"/>
  <c r="G67" i="4"/>
  <c r="H67" i="4"/>
  <c r="I67" i="4"/>
  <c r="E68" i="4"/>
  <c r="F68" i="4"/>
  <c r="G68" i="4"/>
  <c r="H68" i="4"/>
  <c r="I68" i="4"/>
  <c r="E69" i="4"/>
  <c r="F69" i="4"/>
  <c r="G69" i="4"/>
  <c r="H69" i="4"/>
  <c r="I69" i="4"/>
  <c r="E70" i="4"/>
  <c r="F70" i="4"/>
  <c r="G70" i="4"/>
  <c r="H70" i="4"/>
  <c r="I70" i="4"/>
  <c r="E71" i="4"/>
  <c r="F71" i="4"/>
  <c r="G71" i="4"/>
  <c r="H71" i="4"/>
  <c r="I71" i="4"/>
  <c r="E72" i="4"/>
  <c r="F72" i="4"/>
  <c r="G72" i="4"/>
  <c r="H72" i="4"/>
  <c r="I72" i="4"/>
  <c r="E73" i="4"/>
  <c r="F73" i="4"/>
  <c r="G73" i="4"/>
  <c r="H73" i="4"/>
  <c r="I73" i="4"/>
  <c r="E74" i="4"/>
  <c r="F74" i="4"/>
  <c r="G74" i="4"/>
  <c r="H74" i="4"/>
  <c r="I74" i="4"/>
  <c r="E75" i="4"/>
  <c r="F75" i="4"/>
  <c r="G75" i="4"/>
  <c r="H75" i="4"/>
  <c r="I75" i="4"/>
  <c r="E76" i="4"/>
  <c r="F76" i="4"/>
  <c r="G76" i="4"/>
  <c r="H76" i="4"/>
  <c r="I76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44" i="4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5" i="2"/>
  <c r="J244" i="14"/>
  <c r="H244" i="14"/>
  <c r="G244" i="14"/>
  <c r="F244" i="14"/>
  <c r="E244" i="14"/>
  <c r="E276" i="14" s="1"/>
  <c r="D244" i="14"/>
  <c r="L244" i="14" s="1"/>
  <c r="F249" i="14"/>
  <c r="G249" i="14"/>
  <c r="H249" i="14"/>
  <c r="I249" i="14"/>
  <c r="J249" i="14"/>
  <c r="F250" i="14"/>
  <c r="G250" i="14"/>
  <c r="H250" i="14"/>
  <c r="I250" i="14"/>
  <c r="J250" i="14"/>
  <c r="F251" i="14"/>
  <c r="G251" i="14"/>
  <c r="H251" i="14"/>
  <c r="I251" i="14"/>
  <c r="J251" i="14"/>
  <c r="F252" i="14"/>
  <c r="G252" i="14"/>
  <c r="H252" i="14"/>
  <c r="I252" i="14"/>
  <c r="J252" i="14"/>
  <c r="F253" i="14"/>
  <c r="G253" i="14"/>
  <c r="H253" i="14"/>
  <c r="I253" i="14"/>
  <c r="J253" i="14"/>
  <c r="F254" i="14"/>
  <c r="G254" i="14"/>
  <c r="H254" i="14"/>
  <c r="I254" i="14"/>
  <c r="J254" i="14"/>
  <c r="F255" i="14"/>
  <c r="G255" i="14"/>
  <c r="H255" i="14"/>
  <c r="I255" i="14"/>
  <c r="J255" i="14"/>
  <c r="F256" i="14"/>
  <c r="G256" i="14"/>
  <c r="H256" i="14"/>
  <c r="I256" i="14"/>
  <c r="J256" i="14"/>
  <c r="F257" i="14"/>
  <c r="G257" i="14"/>
  <c r="H257" i="14"/>
  <c r="I257" i="14"/>
  <c r="J257" i="14"/>
  <c r="F258" i="14"/>
  <c r="G258" i="14"/>
  <c r="H258" i="14"/>
  <c r="I258" i="14"/>
  <c r="J258" i="14"/>
  <c r="F259" i="14"/>
  <c r="G259" i="14"/>
  <c r="H259" i="14"/>
  <c r="I259" i="14"/>
  <c r="J259" i="14"/>
  <c r="F260" i="14"/>
  <c r="G260" i="14"/>
  <c r="H260" i="14"/>
  <c r="I260" i="14"/>
  <c r="J260" i="14"/>
  <c r="F261" i="14"/>
  <c r="G261" i="14"/>
  <c r="H261" i="14"/>
  <c r="I261" i="14"/>
  <c r="J261" i="14"/>
  <c r="F262" i="14"/>
  <c r="G262" i="14"/>
  <c r="H262" i="14"/>
  <c r="I262" i="14"/>
  <c r="J262" i="14"/>
  <c r="F263" i="14"/>
  <c r="G263" i="14"/>
  <c r="H263" i="14"/>
  <c r="I263" i="14"/>
  <c r="J263" i="14"/>
  <c r="F264" i="14"/>
  <c r="G264" i="14"/>
  <c r="H264" i="14"/>
  <c r="I264" i="14"/>
  <c r="J264" i="14"/>
  <c r="F265" i="14"/>
  <c r="G265" i="14"/>
  <c r="H265" i="14"/>
  <c r="I265" i="14"/>
  <c r="J265" i="14"/>
  <c r="F266" i="14"/>
  <c r="G266" i="14"/>
  <c r="H266" i="14"/>
  <c r="I266" i="14"/>
  <c r="J266" i="14"/>
  <c r="F267" i="14"/>
  <c r="G267" i="14"/>
  <c r="H267" i="14"/>
  <c r="I267" i="14"/>
  <c r="J267" i="14"/>
  <c r="F268" i="14"/>
  <c r="G268" i="14"/>
  <c r="H268" i="14"/>
  <c r="I268" i="14"/>
  <c r="J268" i="14"/>
  <c r="F269" i="14"/>
  <c r="G269" i="14"/>
  <c r="H269" i="14"/>
  <c r="I269" i="14"/>
  <c r="J269" i="14"/>
  <c r="F270" i="14"/>
  <c r="G270" i="14"/>
  <c r="H270" i="14"/>
  <c r="I270" i="14"/>
  <c r="J270" i="14"/>
  <c r="F271" i="14"/>
  <c r="G271" i="14"/>
  <c r="H271" i="14"/>
  <c r="I271" i="14"/>
  <c r="J271" i="14"/>
  <c r="F272" i="14"/>
  <c r="G272" i="14"/>
  <c r="H272" i="14"/>
  <c r="I272" i="14"/>
  <c r="J272" i="14"/>
  <c r="F273" i="14"/>
  <c r="G273" i="14"/>
  <c r="H273" i="14"/>
  <c r="I273" i="14"/>
  <c r="J273" i="14"/>
  <c r="F274" i="14"/>
  <c r="G274" i="14"/>
  <c r="H274" i="14"/>
  <c r="I274" i="14"/>
  <c r="J274" i="14"/>
  <c r="F275" i="14"/>
  <c r="G275" i="14"/>
  <c r="H275" i="14"/>
  <c r="I275" i="14"/>
  <c r="J275" i="14"/>
  <c r="F276" i="14"/>
  <c r="G276" i="14"/>
  <c r="H276" i="14"/>
  <c r="I276" i="14"/>
  <c r="J276" i="14"/>
  <c r="F277" i="14"/>
  <c r="G277" i="14"/>
  <c r="H277" i="14"/>
  <c r="I277" i="14"/>
  <c r="J277" i="14"/>
  <c r="F278" i="14"/>
  <c r="G278" i="14"/>
  <c r="H278" i="14"/>
  <c r="I278" i="14"/>
  <c r="J278" i="14"/>
  <c r="F279" i="14"/>
  <c r="G279" i="14"/>
  <c r="H279" i="14"/>
  <c r="I279" i="14"/>
  <c r="J279" i="14"/>
  <c r="F280" i="14"/>
  <c r="G280" i="14"/>
  <c r="H280" i="14"/>
  <c r="I280" i="14"/>
  <c r="J280" i="14"/>
  <c r="F281" i="14"/>
  <c r="G281" i="14"/>
  <c r="H281" i="14"/>
  <c r="I281" i="14"/>
  <c r="J281" i="14"/>
  <c r="F282" i="14"/>
  <c r="G282" i="14"/>
  <c r="H282" i="14"/>
  <c r="I282" i="14"/>
  <c r="J282" i="14"/>
  <c r="E279" i="14"/>
  <c r="E278" i="14"/>
  <c r="E271" i="14"/>
  <c r="E270" i="14"/>
  <c r="E263" i="14"/>
  <c r="E262" i="14"/>
  <c r="E255" i="14"/>
  <c r="E254" i="14"/>
  <c r="F249" i="10"/>
  <c r="G249" i="10"/>
  <c r="H249" i="10"/>
  <c r="I249" i="10"/>
  <c r="J249" i="10"/>
  <c r="F250" i="10"/>
  <c r="G250" i="10"/>
  <c r="H250" i="10"/>
  <c r="I250" i="10"/>
  <c r="J250" i="10"/>
  <c r="F251" i="10"/>
  <c r="G251" i="10"/>
  <c r="H251" i="10"/>
  <c r="I251" i="10"/>
  <c r="J251" i="10"/>
  <c r="F252" i="10"/>
  <c r="G252" i="10"/>
  <c r="H252" i="10"/>
  <c r="I252" i="10"/>
  <c r="J252" i="10"/>
  <c r="F253" i="10"/>
  <c r="G253" i="10"/>
  <c r="H253" i="10"/>
  <c r="I253" i="10"/>
  <c r="J253" i="10"/>
  <c r="F254" i="10"/>
  <c r="G254" i="10"/>
  <c r="H254" i="10"/>
  <c r="I254" i="10"/>
  <c r="J254" i="10"/>
  <c r="F255" i="10"/>
  <c r="G255" i="10"/>
  <c r="H255" i="10"/>
  <c r="I255" i="10"/>
  <c r="J255" i="10"/>
  <c r="F256" i="10"/>
  <c r="G256" i="10"/>
  <c r="H256" i="10"/>
  <c r="I256" i="10"/>
  <c r="J256" i="10"/>
  <c r="F257" i="10"/>
  <c r="G257" i="10"/>
  <c r="H257" i="10"/>
  <c r="I257" i="10"/>
  <c r="J257" i="10"/>
  <c r="F258" i="10"/>
  <c r="G258" i="10"/>
  <c r="H258" i="10"/>
  <c r="I258" i="10"/>
  <c r="J258" i="10"/>
  <c r="F259" i="10"/>
  <c r="G259" i="10"/>
  <c r="H259" i="10"/>
  <c r="I259" i="10"/>
  <c r="J259" i="10"/>
  <c r="F260" i="10"/>
  <c r="G260" i="10"/>
  <c r="H260" i="10"/>
  <c r="I260" i="10"/>
  <c r="J260" i="10"/>
  <c r="F261" i="10"/>
  <c r="G261" i="10"/>
  <c r="H261" i="10"/>
  <c r="I261" i="10"/>
  <c r="J261" i="10"/>
  <c r="F262" i="10"/>
  <c r="G262" i="10"/>
  <c r="H262" i="10"/>
  <c r="I262" i="10"/>
  <c r="J262" i="10"/>
  <c r="F263" i="10"/>
  <c r="G263" i="10"/>
  <c r="H263" i="10"/>
  <c r="I263" i="10"/>
  <c r="J263" i="10"/>
  <c r="F264" i="10"/>
  <c r="G264" i="10"/>
  <c r="H264" i="10"/>
  <c r="I264" i="10"/>
  <c r="J264" i="10"/>
  <c r="F265" i="10"/>
  <c r="G265" i="10"/>
  <c r="H265" i="10"/>
  <c r="I265" i="10"/>
  <c r="J265" i="10"/>
  <c r="F266" i="10"/>
  <c r="G266" i="10"/>
  <c r="H266" i="10"/>
  <c r="I266" i="10"/>
  <c r="J266" i="10"/>
  <c r="F267" i="10"/>
  <c r="G267" i="10"/>
  <c r="H267" i="10"/>
  <c r="I267" i="10"/>
  <c r="J267" i="10"/>
  <c r="F268" i="10"/>
  <c r="G268" i="10"/>
  <c r="H268" i="10"/>
  <c r="I268" i="10"/>
  <c r="J268" i="10"/>
  <c r="F269" i="10"/>
  <c r="G269" i="10"/>
  <c r="H269" i="10"/>
  <c r="I269" i="10"/>
  <c r="J269" i="10"/>
  <c r="F270" i="10"/>
  <c r="G270" i="10"/>
  <c r="H270" i="10"/>
  <c r="I270" i="10"/>
  <c r="J270" i="10"/>
  <c r="F271" i="10"/>
  <c r="G271" i="10"/>
  <c r="H271" i="10"/>
  <c r="I271" i="10"/>
  <c r="J271" i="10"/>
  <c r="F272" i="10"/>
  <c r="G272" i="10"/>
  <c r="H272" i="10"/>
  <c r="I272" i="10"/>
  <c r="J272" i="10"/>
  <c r="F273" i="10"/>
  <c r="G273" i="10"/>
  <c r="H273" i="10"/>
  <c r="I273" i="10"/>
  <c r="J273" i="10"/>
  <c r="F274" i="10"/>
  <c r="G274" i="10"/>
  <c r="H274" i="10"/>
  <c r="I274" i="10"/>
  <c r="J274" i="10"/>
  <c r="F275" i="10"/>
  <c r="G275" i="10"/>
  <c r="H275" i="10"/>
  <c r="I275" i="10"/>
  <c r="J275" i="10"/>
  <c r="F276" i="10"/>
  <c r="G276" i="10"/>
  <c r="H276" i="10"/>
  <c r="I276" i="10"/>
  <c r="J276" i="10"/>
  <c r="F277" i="10"/>
  <c r="G277" i="10"/>
  <c r="H277" i="10"/>
  <c r="I277" i="10"/>
  <c r="J277" i="10"/>
  <c r="F278" i="10"/>
  <c r="G278" i="10"/>
  <c r="H278" i="10"/>
  <c r="I278" i="10"/>
  <c r="J278" i="10"/>
  <c r="F279" i="10"/>
  <c r="G279" i="10"/>
  <c r="H279" i="10"/>
  <c r="I279" i="10"/>
  <c r="J279" i="10"/>
  <c r="F280" i="10"/>
  <c r="G280" i="10"/>
  <c r="H280" i="10"/>
  <c r="I280" i="10"/>
  <c r="J280" i="10"/>
  <c r="F281" i="10"/>
  <c r="G281" i="10"/>
  <c r="H281" i="10"/>
  <c r="I281" i="10"/>
  <c r="J281" i="10"/>
  <c r="F282" i="10"/>
  <c r="G282" i="10"/>
  <c r="H282" i="10"/>
  <c r="I282" i="10"/>
  <c r="J282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49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0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J45" i="11"/>
  <c r="I45" i="11"/>
  <c r="H45" i="11"/>
  <c r="G45" i="11"/>
  <c r="F45" i="11"/>
  <c r="E45" i="11"/>
  <c r="L45" i="11" s="1"/>
  <c r="D45" i="11"/>
  <c r="J244" i="10"/>
  <c r="I244" i="10"/>
  <c r="H244" i="10"/>
  <c r="G244" i="10"/>
  <c r="F244" i="10"/>
  <c r="E244" i="10"/>
  <c r="D244" i="10"/>
  <c r="L244" i="10" s="1"/>
  <c r="E253" i="14" l="1"/>
  <c r="E261" i="14"/>
  <c r="E269" i="14"/>
  <c r="E277" i="14"/>
  <c r="E256" i="14"/>
  <c r="E264" i="14"/>
  <c r="E272" i="14"/>
  <c r="E280" i="14"/>
  <c r="E249" i="14"/>
  <c r="E257" i="14"/>
  <c r="E265" i="14"/>
  <c r="E273" i="14"/>
  <c r="E281" i="14"/>
  <c r="E250" i="14"/>
  <c r="E258" i="14"/>
  <c r="E266" i="14"/>
  <c r="E274" i="14"/>
  <c r="E282" i="14"/>
  <c r="E251" i="14"/>
  <c r="E259" i="14"/>
  <c r="E267" i="14"/>
  <c r="E275" i="14"/>
  <c r="E252" i="14"/>
  <c r="E260" i="14"/>
  <c r="E268" i="14"/>
  <c r="C6" i="13" l="1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5" i="13"/>
  <c r="F179" i="19"/>
  <c r="G179" i="19"/>
  <c r="H179" i="19"/>
  <c r="I179" i="19"/>
  <c r="J179" i="19"/>
  <c r="F180" i="19"/>
  <c r="G180" i="19"/>
  <c r="H180" i="19"/>
  <c r="I180" i="19"/>
  <c r="J180" i="19"/>
  <c r="F181" i="19"/>
  <c r="G181" i="19"/>
  <c r="H181" i="19"/>
  <c r="I181" i="19"/>
  <c r="J181" i="19"/>
  <c r="F182" i="19"/>
  <c r="G182" i="19"/>
  <c r="H182" i="19"/>
  <c r="I182" i="19"/>
  <c r="J182" i="19"/>
  <c r="F183" i="19"/>
  <c r="G183" i="19"/>
  <c r="H183" i="19"/>
  <c r="I183" i="19"/>
  <c r="J183" i="19"/>
  <c r="F184" i="19"/>
  <c r="G184" i="19"/>
  <c r="H184" i="19"/>
  <c r="I184" i="19"/>
  <c r="J184" i="19"/>
  <c r="F185" i="19"/>
  <c r="G185" i="19"/>
  <c r="H185" i="19"/>
  <c r="I185" i="19"/>
  <c r="J185" i="19"/>
  <c r="F186" i="19"/>
  <c r="G186" i="19"/>
  <c r="H186" i="19"/>
  <c r="I186" i="19"/>
  <c r="J186" i="19"/>
  <c r="F187" i="19"/>
  <c r="G187" i="19"/>
  <c r="H187" i="19"/>
  <c r="I187" i="19"/>
  <c r="J187" i="19"/>
  <c r="F188" i="19"/>
  <c r="G188" i="19"/>
  <c r="H188" i="19"/>
  <c r="I188" i="19"/>
  <c r="J188" i="19"/>
  <c r="F189" i="19"/>
  <c r="G189" i="19"/>
  <c r="H189" i="19"/>
  <c r="I189" i="19"/>
  <c r="J189" i="19"/>
  <c r="F190" i="19"/>
  <c r="G190" i="19"/>
  <c r="H190" i="19"/>
  <c r="I190" i="19"/>
  <c r="J190" i="19"/>
  <c r="F191" i="19"/>
  <c r="G191" i="19"/>
  <c r="H191" i="19"/>
  <c r="I191" i="19"/>
  <c r="J191" i="19"/>
  <c r="F192" i="19"/>
  <c r="G192" i="19"/>
  <c r="H192" i="19"/>
  <c r="I192" i="19"/>
  <c r="J192" i="19"/>
  <c r="F193" i="19"/>
  <c r="G193" i="19"/>
  <c r="H193" i="19"/>
  <c r="I193" i="19"/>
  <c r="J193" i="19"/>
  <c r="F194" i="19"/>
  <c r="G194" i="19"/>
  <c r="H194" i="19"/>
  <c r="I194" i="19"/>
  <c r="J194" i="19"/>
  <c r="F195" i="19"/>
  <c r="G195" i="19"/>
  <c r="H195" i="19"/>
  <c r="I195" i="19"/>
  <c r="J195" i="19"/>
  <c r="F196" i="19"/>
  <c r="G196" i="19"/>
  <c r="H196" i="19"/>
  <c r="I196" i="19"/>
  <c r="J196" i="19"/>
  <c r="F197" i="19"/>
  <c r="G197" i="19"/>
  <c r="H197" i="19"/>
  <c r="I197" i="19"/>
  <c r="J197" i="19"/>
  <c r="F198" i="19"/>
  <c r="G198" i="19"/>
  <c r="H198" i="19"/>
  <c r="I198" i="19"/>
  <c r="J198" i="19"/>
  <c r="F199" i="19"/>
  <c r="G199" i="19"/>
  <c r="H199" i="19"/>
  <c r="I199" i="19"/>
  <c r="J199" i="19"/>
  <c r="F200" i="19"/>
  <c r="G200" i="19"/>
  <c r="H200" i="19"/>
  <c r="I200" i="19"/>
  <c r="J200" i="19"/>
  <c r="F201" i="19"/>
  <c r="G201" i="19"/>
  <c r="H201" i="19"/>
  <c r="I201" i="19"/>
  <c r="J201" i="19"/>
  <c r="F202" i="19"/>
  <c r="G202" i="19"/>
  <c r="H202" i="19"/>
  <c r="I202" i="19"/>
  <c r="J202" i="19"/>
  <c r="F203" i="19"/>
  <c r="G203" i="19"/>
  <c r="H203" i="19"/>
  <c r="I203" i="19"/>
  <c r="J203" i="19"/>
  <c r="F204" i="19"/>
  <c r="G204" i="19"/>
  <c r="H204" i="19"/>
  <c r="I204" i="19"/>
  <c r="J204" i="19"/>
  <c r="F205" i="19"/>
  <c r="G205" i="19"/>
  <c r="H205" i="19"/>
  <c r="I205" i="19"/>
  <c r="J205" i="19"/>
  <c r="F206" i="19"/>
  <c r="G206" i="19"/>
  <c r="H206" i="19"/>
  <c r="I206" i="19"/>
  <c r="J206" i="19"/>
  <c r="F207" i="19"/>
  <c r="G207" i="19"/>
  <c r="H207" i="19"/>
  <c r="I207" i="19"/>
  <c r="J207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179" i="19"/>
  <c r="F179" i="3"/>
  <c r="G179" i="3"/>
  <c r="H179" i="3"/>
  <c r="I179" i="3"/>
  <c r="J179" i="3"/>
  <c r="F180" i="3"/>
  <c r="G180" i="3"/>
  <c r="H180" i="3"/>
  <c r="I180" i="3"/>
  <c r="J180" i="3"/>
  <c r="F181" i="3"/>
  <c r="G181" i="3"/>
  <c r="H181" i="3"/>
  <c r="I181" i="3"/>
  <c r="J181" i="3"/>
  <c r="F182" i="3"/>
  <c r="G182" i="3"/>
  <c r="H182" i="3"/>
  <c r="I182" i="3"/>
  <c r="J182" i="3"/>
  <c r="F183" i="3"/>
  <c r="G183" i="3"/>
  <c r="H183" i="3"/>
  <c r="I183" i="3"/>
  <c r="J183" i="3"/>
  <c r="F184" i="3"/>
  <c r="G184" i="3"/>
  <c r="H184" i="3"/>
  <c r="I184" i="3"/>
  <c r="J184" i="3"/>
  <c r="F185" i="3"/>
  <c r="G185" i="3"/>
  <c r="H185" i="3"/>
  <c r="I185" i="3"/>
  <c r="J185" i="3"/>
  <c r="F186" i="3"/>
  <c r="G186" i="3"/>
  <c r="H186" i="3"/>
  <c r="I186" i="3"/>
  <c r="J186" i="3"/>
  <c r="F187" i="3"/>
  <c r="G187" i="3"/>
  <c r="H187" i="3"/>
  <c r="I187" i="3"/>
  <c r="J187" i="3"/>
  <c r="F188" i="3"/>
  <c r="G188" i="3"/>
  <c r="H188" i="3"/>
  <c r="I188" i="3"/>
  <c r="J188" i="3"/>
  <c r="F189" i="3"/>
  <c r="G189" i="3"/>
  <c r="H189" i="3"/>
  <c r="I189" i="3"/>
  <c r="J189" i="3"/>
  <c r="F190" i="3"/>
  <c r="G190" i="3"/>
  <c r="H190" i="3"/>
  <c r="I190" i="3"/>
  <c r="J190" i="3"/>
  <c r="F191" i="3"/>
  <c r="G191" i="3"/>
  <c r="H191" i="3"/>
  <c r="I191" i="3"/>
  <c r="J191" i="3"/>
  <c r="F192" i="3"/>
  <c r="G192" i="3"/>
  <c r="H192" i="3"/>
  <c r="I192" i="3"/>
  <c r="J192" i="3"/>
  <c r="F193" i="3"/>
  <c r="G193" i="3"/>
  <c r="H193" i="3"/>
  <c r="I193" i="3"/>
  <c r="J193" i="3"/>
  <c r="F194" i="3"/>
  <c r="G194" i="3"/>
  <c r="H194" i="3"/>
  <c r="I194" i="3"/>
  <c r="J194" i="3"/>
  <c r="F195" i="3"/>
  <c r="G195" i="3"/>
  <c r="H195" i="3"/>
  <c r="I195" i="3"/>
  <c r="J195" i="3"/>
  <c r="F196" i="3"/>
  <c r="G196" i="3"/>
  <c r="H196" i="3"/>
  <c r="I196" i="3"/>
  <c r="J196" i="3"/>
  <c r="F197" i="3"/>
  <c r="G197" i="3"/>
  <c r="H197" i="3"/>
  <c r="I197" i="3"/>
  <c r="J197" i="3"/>
  <c r="F198" i="3"/>
  <c r="G198" i="3"/>
  <c r="H198" i="3"/>
  <c r="I198" i="3"/>
  <c r="J198" i="3"/>
  <c r="F199" i="3"/>
  <c r="G199" i="3"/>
  <c r="H199" i="3"/>
  <c r="I199" i="3"/>
  <c r="J199" i="3"/>
  <c r="F200" i="3"/>
  <c r="G200" i="3"/>
  <c r="H200" i="3"/>
  <c r="I200" i="3"/>
  <c r="J200" i="3"/>
  <c r="F201" i="3"/>
  <c r="G201" i="3"/>
  <c r="H201" i="3"/>
  <c r="I201" i="3"/>
  <c r="J201" i="3"/>
  <c r="F202" i="3"/>
  <c r="G202" i="3"/>
  <c r="H202" i="3"/>
  <c r="I202" i="3"/>
  <c r="J202" i="3"/>
  <c r="F203" i="3"/>
  <c r="G203" i="3"/>
  <c r="H203" i="3"/>
  <c r="I203" i="3"/>
  <c r="J203" i="3"/>
  <c r="F204" i="3"/>
  <c r="G204" i="3"/>
  <c r="H204" i="3"/>
  <c r="I204" i="3"/>
  <c r="J204" i="3"/>
  <c r="F205" i="3"/>
  <c r="G205" i="3"/>
  <c r="H205" i="3"/>
  <c r="I205" i="3"/>
  <c r="J205" i="3"/>
  <c r="F206" i="3"/>
  <c r="G206" i="3"/>
  <c r="H206" i="3"/>
  <c r="I206" i="3"/>
  <c r="J206" i="3"/>
  <c r="F207" i="3"/>
  <c r="G207" i="3"/>
  <c r="H207" i="3"/>
  <c r="I207" i="3"/>
  <c r="J207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179" i="3"/>
  <c r="J44" i="6"/>
  <c r="I44" i="6"/>
  <c r="H44" i="6"/>
  <c r="G44" i="6"/>
  <c r="F44" i="6"/>
  <c r="E44" i="6"/>
  <c r="D44" i="6"/>
  <c r="L44" i="6" s="1"/>
  <c r="J40" i="20"/>
  <c r="I40" i="20"/>
  <c r="H40" i="20"/>
  <c r="G40" i="20"/>
  <c r="F40" i="20"/>
  <c r="E40" i="20"/>
  <c r="D40" i="20"/>
  <c r="L40" i="20" s="1"/>
  <c r="J238" i="18"/>
  <c r="I238" i="18"/>
  <c r="H238" i="18"/>
  <c r="G238" i="18"/>
  <c r="F238" i="18"/>
  <c r="E238" i="18"/>
  <c r="D238" i="18"/>
  <c r="L238" i="18" s="1"/>
  <c r="L214" i="19"/>
  <c r="J238" i="4"/>
  <c r="H238" i="4"/>
  <c r="G238" i="4"/>
  <c r="F238" i="4"/>
  <c r="E238" i="4"/>
  <c r="D238" i="4"/>
  <c r="L238" i="4" s="1"/>
  <c r="L214" i="3"/>
  <c r="E145" i="19"/>
  <c r="F145" i="19"/>
  <c r="G145" i="19"/>
  <c r="H145" i="19"/>
  <c r="I145" i="19"/>
  <c r="E146" i="19"/>
  <c r="F146" i="19"/>
  <c r="G146" i="19"/>
  <c r="H146" i="19"/>
  <c r="I146" i="19"/>
  <c r="E147" i="19"/>
  <c r="F147" i="19"/>
  <c r="G147" i="19"/>
  <c r="H147" i="19"/>
  <c r="I147" i="19"/>
  <c r="E148" i="19"/>
  <c r="F148" i="19"/>
  <c r="G148" i="19"/>
  <c r="H148" i="19"/>
  <c r="I148" i="19"/>
  <c r="E149" i="19"/>
  <c r="F149" i="19"/>
  <c r="G149" i="19"/>
  <c r="H149" i="19"/>
  <c r="I149" i="19"/>
  <c r="E150" i="19"/>
  <c r="F150" i="19"/>
  <c r="G150" i="19"/>
  <c r="H150" i="19"/>
  <c r="I150" i="19"/>
  <c r="E151" i="19"/>
  <c r="F151" i="19"/>
  <c r="G151" i="19"/>
  <c r="H151" i="19"/>
  <c r="I151" i="19"/>
  <c r="E152" i="19"/>
  <c r="F152" i="19"/>
  <c r="G152" i="19"/>
  <c r="H152" i="19"/>
  <c r="I152" i="19"/>
  <c r="E153" i="19"/>
  <c r="F153" i="19"/>
  <c r="G153" i="19"/>
  <c r="H153" i="19"/>
  <c r="I153" i="19"/>
  <c r="E154" i="19"/>
  <c r="F154" i="19"/>
  <c r="G154" i="19"/>
  <c r="H154" i="19"/>
  <c r="I154" i="19"/>
  <c r="E155" i="19"/>
  <c r="F155" i="19"/>
  <c r="G155" i="19"/>
  <c r="H155" i="19"/>
  <c r="I155" i="19"/>
  <c r="E156" i="19"/>
  <c r="F156" i="19"/>
  <c r="G156" i="19"/>
  <c r="H156" i="19"/>
  <c r="I156" i="19"/>
  <c r="E157" i="19"/>
  <c r="F157" i="19"/>
  <c r="G157" i="19"/>
  <c r="H157" i="19"/>
  <c r="I157" i="19"/>
  <c r="E158" i="19"/>
  <c r="F158" i="19"/>
  <c r="G158" i="19"/>
  <c r="H158" i="19"/>
  <c r="I158" i="19"/>
  <c r="E159" i="19"/>
  <c r="F159" i="19"/>
  <c r="G159" i="19"/>
  <c r="H159" i="19"/>
  <c r="I159" i="19"/>
  <c r="E160" i="19"/>
  <c r="F160" i="19"/>
  <c r="G160" i="19"/>
  <c r="H160" i="19"/>
  <c r="I160" i="19"/>
  <c r="E161" i="19"/>
  <c r="F161" i="19"/>
  <c r="G161" i="19"/>
  <c r="H161" i="19"/>
  <c r="I161" i="19"/>
  <c r="E162" i="19"/>
  <c r="F162" i="19"/>
  <c r="G162" i="19"/>
  <c r="H162" i="19"/>
  <c r="I162" i="19"/>
  <c r="E163" i="19"/>
  <c r="F163" i="19"/>
  <c r="G163" i="19"/>
  <c r="H163" i="19"/>
  <c r="I163" i="19"/>
  <c r="E164" i="19"/>
  <c r="F164" i="19"/>
  <c r="G164" i="19"/>
  <c r="H164" i="19"/>
  <c r="I164" i="19"/>
  <c r="E165" i="19"/>
  <c r="F165" i="19"/>
  <c r="G165" i="19"/>
  <c r="H165" i="19"/>
  <c r="I165" i="19"/>
  <c r="E166" i="19"/>
  <c r="F166" i="19"/>
  <c r="G166" i="19"/>
  <c r="H166" i="19"/>
  <c r="I166" i="19"/>
  <c r="E167" i="19"/>
  <c r="F167" i="19"/>
  <c r="G167" i="19"/>
  <c r="H167" i="19"/>
  <c r="I167" i="19"/>
  <c r="E168" i="19"/>
  <c r="F168" i="19"/>
  <c r="G168" i="19"/>
  <c r="H168" i="19"/>
  <c r="I168" i="19"/>
  <c r="E169" i="19"/>
  <c r="F169" i="19"/>
  <c r="G169" i="19"/>
  <c r="H169" i="19"/>
  <c r="I169" i="19"/>
  <c r="E170" i="19"/>
  <c r="F170" i="19"/>
  <c r="G170" i="19"/>
  <c r="H170" i="19"/>
  <c r="I170" i="19"/>
  <c r="E171" i="19"/>
  <c r="F171" i="19"/>
  <c r="G171" i="19"/>
  <c r="H171" i="19"/>
  <c r="I171" i="19"/>
  <c r="E172" i="19"/>
  <c r="F172" i="19"/>
  <c r="G172" i="19"/>
  <c r="H172" i="19"/>
  <c r="I172" i="19"/>
  <c r="E173" i="19"/>
  <c r="F173" i="19"/>
  <c r="G173" i="19"/>
  <c r="H173" i="19"/>
  <c r="I173" i="19"/>
  <c r="D146" i="19"/>
  <c r="D147" i="19"/>
  <c r="D148" i="19"/>
  <c r="D149" i="19"/>
  <c r="D150" i="19"/>
  <c r="D151" i="19"/>
  <c r="D152" i="19"/>
  <c r="D153" i="19"/>
  <c r="D154" i="19"/>
  <c r="D155" i="19"/>
  <c r="D156" i="19"/>
  <c r="D157" i="19"/>
  <c r="D158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45" i="19"/>
  <c r="E145" i="3"/>
  <c r="F145" i="3"/>
  <c r="G145" i="3"/>
  <c r="H145" i="3"/>
  <c r="I145" i="3"/>
  <c r="E146" i="3"/>
  <c r="F146" i="3"/>
  <c r="G146" i="3"/>
  <c r="H146" i="3"/>
  <c r="I146" i="3"/>
  <c r="E147" i="3"/>
  <c r="F147" i="3"/>
  <c r="G147" i="3"/>
  <c r="H147" i="3"/>
  <c r="I147" i="3"/>
  <c r="E148" i="3"/>
  <c r="F148" i="3"/>
  <c r="G148" i="3"/>
  <c r="H148" i="3"/>
  <c r="I148" i="3"/>
  <c r="E149" i="3"/>
  <c r="F149" i="3"/>
  <c r="G149" i="3"/>
  <c r="H149" i="3"/>
  <c r="I149" i="3"/>
  <c r="E150" i="3"/>
  <c r="F150" i="3"/>
  <c r="G150" i="3"/>
  <c r="H150" i="3"/>
  <c r="I150" i="3"/>
  <c r="E151" i="3"/>
  <c r="F151" i="3"/>
  <c r="G151" i="3"/>
  <c r="H151" i="3"/>
  <c r="I151" i="3"/>
  <c r="E152" i="3"/>
  <c r="F152" i="3"/>
  <c r="G152" i="3"/>
  <c r="H152" i="3"/>
  <c r="I152" i="3"/>
  <c r="E153" i="3"/>
  <c r="F153" i="3"/>
  <c r="G153" i="3"/>
  <c r="H153" i="3"/>
  <c r="I153" i="3"/>
  <c r="E154" i="3"/>
  <c r="F154" i="3"/>
  <c r="G154" i="3"/>
  <c r="H154" i="3"/>
  <c r="I154" i="3"/>
  <c r="E155" i="3"/>
  <c r="F155" i="3"/>
  <c r="G155" i="3"/>
  <c r="H155" i="3"/>
  <c r="I155" i="3"/>
  <c r="E156" i="3"/>
  <c r="F156" i="3"/>
  <c r="G156" i="3"/>
  <c r="H156" i="3"/>
  <c r="I156" i="3"/>
  <c r="E157" i="3"/>
  <c r="F157" i="3"/>
  <c r="G157" i="3"/>
  <c r="H157" i="3"/>
  <c r="I157" i="3"/>
  <c r="E158" i="3"/>
  <c r="F158" i="3"/>
  <c r="G158" i="3"/>
  <c r="H158" i="3"/>
  <c r="I158" i="3"/>
  <c r="E159" i="3"/>
  <c r="F159" i="3"/>
  <c r="G159" i="3"/>
  <c r="H159" i="3"/>
  <c r="I159" i="3"/>
  <c r="E160" i="3"/>
  <c r="F160" i="3"/>
  <c r="G160" i="3"/>
  <c r="H160" i="3"/>
  <c r="I160" i="3"/>
  <c r="E161" i="3"/>
  <c r="F161" i="3"/>
  <c r="G161" i="3"/>
  <c r="H161" i="3"/>
  <c r="I161" i="3"/>
  <c r="E162" i="3"/>
  <c r="F162" i="3"/>
  <c r="G162" i="3"/>
  <c r="H162" i="3"/>
  <c r="I162" i="3"/>
  <c r="E163" i="3"/>
  <c r="F163" i="3"/>
  <c r="G163" i="3"/>
  <c r="H163" i="3"/>
  <c r="I163" i="3"/>
  <c r="E164" i="3"/>
  <c r="F164" i="3"/>
  <c r="G164" i="3"/>
  <c r="H164" i="3"/>
  <c r="I164" i="3"/>
  <c r="E165" i="3"/>
  <c r="F165" i="3"/>
  <c r="G165" i="3"/>
  <c r="H165" i="3"/>
  <c r="I165" i="3"/>
  <c r="E166" i="3"/>
  <c r="F166" i="3"/>
  <c r="G166" i="3"/>
  <c r="H166" i="3"/>
  <c r="I166" i="3"/>
  <c r="E167" i="3"/>
  <c r="F167" i="3"/>
  <c r="G167" i="3"/>
  <c r="H167" i="3"/>
  <c r="I167" i="3"/>
  <c r="E168" i="3"/>
  <c r="F168" i="3"/>
  <c r="G168" i="3"/>
  <c r="H168" i="3"/>
  <c r="I168" i="3"/>
  <c r="E169" i="3"/>
  <c r="F169" i="3"/>
  <c r="G169" i="3"/>
  <c r="H169" i="3"/>
  <c r="I169" i="3"/>
  <c r="E170" i="3"/>
  <c r="F170" i="3"/>
  <c r="G170" i="3"/>
  <c r="H170" i="3"/>
  <c r="I170" i="3"/>
  <c r="E171" i="3"/>
  <c r="F171" i="3"/>
  <c r="G171" i="3"/>
  <c r="H171" i="3"/>
  <c r="I171" i="3"/>
  <c r="E172" i="3"/>
  <c r="F172" i="3"/>
  <c r="G172" i="3"/>
  <c r="H172" i="3"/>
  <c r="I172" i="3"/>
  <c r="E173" i="3"/>
  <c r="F173" i="3"/>
  <c r="G173" i="3"/>
  <c r="H173" i="3"/>
  <c r="I173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45" i="3"/>
  <c r="E6" i="20" l="1"/>
  <c r="F6" i="20"/>
  <c r="G6" i="20"/>
  <c r="H6" i="20"/>
  <c r="I6" i="20"/>
  <c r="E7" i="20"/>
  <c r="F7" i="20"/>
  <c r="G7" i="20"/>
  <c r="H7" i="20"/>
  <c r="I7" i="20"/>
  <c r="E8" i="20"/>
  <c r="F8" i="20"/>
  <c r="G8" i="20"/>
  <c r="H8" i="20"/>
  <c r="I8" i="20"/>
  <c r="E9" i="20"/>
  <c r="F9" i="20"/>
  <c r="G9" i="20"/>
  <c r="H9" i="20"/>
  <c r="I9" i="20"/>
  <c r="E10" i="20"/>
  <c r="F10" i="20"/>
  <c r="G10" i="20"/>
  <c r="H10" i="20"/>
  <c r="I10" i="20"/>
  <c r="E11" i="20"/>
  <c r="F11" i="20"/>
  <c r="G11" i="20"/>
  <c r="H11" i="20"/>
  <c r="I11" i="20"/>
  <c r="E12" i="20"/>
  <c r="F12" i="20"/>
  <c r="G12" i="20"/>
  <c r="H12" i="20"/>
  <c r="I12" i="20"/>
  <c r="E13" i="20"/>
  <c r="F13" i="20"/>
  <c r="G13" i="20"/>
  <c r="H13" i="20"/>
  <c r="I13" i="20"/>
  <c r="E14" i="20"/>
  <c r="F14" i="20"/>
  <c r="G14" i="20"/>
  <c r="H14" i="20"/>
  <c r="I14" i="20"/>
  <c r="E15" i="20"/>
  <c r="F15" i="20"/>
  <c r="G15" i="20"/>
  <c r="H15" i="20"/>
  <c r="I15" i="20"/>
  <c r="E16" i="20"/>
  <c r="F16" i="20"/>
  <c r="G16" i="20"/>
  <c r="H16" i="20"/>
  <c r="I16" i="20"/>
  <c r="E17" i="20"/>
  <c r="F17" i="20"/>
  <c r="G17" i="20"/>
  <c r="H17" i="20"/>
  <c r="I17" i="20"/>
  <c r="E18" i="20"/>
  <c r="F18" i="20"/>
  <c r="G18" i="20"/>
  <c r="H18" i="20"/>
  <c r="I18" i="20"/>
  <c r="E19" i="20"/>
  <c r="F19" i="20"/>
  <c r="G19" i="20"/>
  <c r="H19" i="20"/>
  <c r="I19" i="20"/>
  <c r="E20" i="20"/>
  <c r="F20" i="20"/>
  <c r="G20" i="20"/>
  <c r="H20" i="20"/>
  <c r="I20" i="20"/>
  <c r="E21" i="20"/>
  <c r="F21" i="20"/>
  <c r="G21" i="20"/>
  <c r="H21" i="20"/>
  <c r="I21" i="20"/>
  <c r="E22" i="20"/>
  <c r="F22" i="20"/>
  <c r="G22" i="20"/>
  <c r="H22" i="20"/>
  <c r="I22" i="20"/>
  <c r="E23" i="20"/>
  <c r="F23" i="20"/>
  <c r="G23" i="20"/>
  <c r="H23" i="20"/>
  <c r="I23" i="20"/>
  <c r="E24" i="20"/>
  <c r="F24" i="20"/>
  <c r="G24" i="20"/>
  <c r="H24" i="20"/>
  <c r="I24" i="20"/>
  <c r="E25" i="20"/>
  <c r="F25" i="20"/>
  <c r="G25" i="20"/>
  <c r="H25" i="20"/>
  <c r="I25" i="20"/>
  <c r="E26" i="20"/>
  <c r="F26" i="20"/>
  <c r="G26" i="20"/>
  <c r="H26" i="20"/>
  <c r="I26" i="20"/>
  <c r="E27" i="20"/>
  <c r="F27" i="20"/>
  <c r="G27" i="20"/>
  <c r="H27" i="20"/>
  <c r="I27" i="20"/>
  <c r="E28" i="20"/>
  <c r="F28" i="20"/>
  <c r="G28" i="20"/>
  <c r="H28" i="20"/>
  <c r="I28" i="20"/>
  <c r="E29" i="20"/>
  <c r="F29" i="20"/>
  <c r="G29" i="20"/>
  <c r="H29" i="20"/>
  <c r="I29" i="20"/>
  <c r="E30" i="20"/>
  <c r="F30" i="20"/>
  <c r="G30" i="20"/>
  <c r="H30" i="20"/>
  <c r="I30" i="20"/>
  <c r="E31" i="20"/>
  <c r="F31" i="20"/>
  <c r="G31" i="20"/>
  <c r="H31" i="20"/>
  <c r="I31" i="20"/>
  <c r="E32" i="20"/>
  <c r="F32" i="20"/>
  <c r="G32" i="20"/>
  <c r="H32" i="20"/>
  <c r="I32" i="20"/>
  <c r="E33" i="20"/>
  <c r="F33" i="20"/>
  <c r="G33" i="20"/>
  <c r="H33" i="20"/>
  <c r="I33" i="20"/>
  <c r="E34" i="20"/>
  <c r="F34" i="20"/>
  <c r="G34" i="20"/>
  <c r="H34" i="20"/>
  <c r="I34" i="20"/>
  <c r="E38" i="2"/>
  <c r="D34" i="2"/>
  <c r="D35" i="2"/>
  <c r="D36" i="2"/>
  <c r="D37" i="2"/>
  <c r="D38" i="2"/>
  <c r="I214" i="19"/>
  <c r="J214" i="19"/>
  <c r="I73" i="20" l="1"/>
  <c r="H73" i="20"/>
  <c r="F73" i="20"/>
  <c r="G72" i="20"/>
  <c r="I71" i="20"/>
  <c r="I70" i="20"/>
  <c r="H70" i="20"/>
  <c r="G70" i="20"/>
  <c r="I69" i="20"/>
  <c r="H69" i="20"/>
  <c r="I68" i="20"/>
  <c r="G68" i="20"/>
  <c r="I67" i="20"/>
  <c r="I66" i="20"/>
  <c r="H66" i="20"/>
  <c r="G66" i="20"/>
  <c r="I65" i="20"/>
  <c r="H65" i="20"/>
  <c r="I64" i="20"/>
  <c r="G64" i="20"/>
  <c r="I63" i="20"/>
  <c r="H63" i="20"/>
  <c r="F63" i="20"/>
  <c r="I62" i="20"/>
  <c r="H62" i="20"/>
  <c r="G62" i="20"/>
  <c r="I61" i="20"/>
  <c r="H61" i="20"/>
  <c r="F61" i="20"/>
  <c r="I60" i="20"/>
  <c r="G60" i="20"/>
  <c r="I59" i="20"/>
  <c r="H59" i="20"/>
  <c r="I58" i="20"/>
  <c r="H58" i="20"/>
  <c r="G58" i="20"/>
  <c r="I57" i="20"/>
  <c r="H57" i="20"/>
  <c r="I56" i="20"/>
  <c r="G56" i="20"/>
  <c r="I55" i="20"/>
  <c r="H55" i="20"/>
  <c r="I54" i="20"/>
  <c r="H54" i="20"/>
  <c r="G54" i="20"/>
  <c r="I53" i="20"/>
  <c r="H53" i="20"/>
  <c r="I52" i="20"/>
  <c r="G52" i="20"/>
  <c r="I51" i="20"/>
  <c r="H51" i="20"/>
  <c r="I50" i="20"/>
  <c r="H50" i="20"/>
  <c r="G50" i="20"/>
  <c r="I49" i="20"/>
  <c r="H49" i="20"/>
  <c r="I48" i="20"/>
  <c r="G48" i="20"/>
  <c r="I47" i="20"/>
  <c r="H47" i="20"/>
  <c r="I46" i="20"/>
  <c r="H46" i="20"/>
  <c r="G46" i="20"/>
  <c r="F46" i="20"/>
  <c r="I45" i="20"/>
  <c r="H45" i="20"/>
  <c r="E35" i="20"/>
  <c r="J247" i="19"/>
  <c r="I247" i="19"/>
  <c r="D247" i="19"/>
  <c r="J246" i="19"/>
  <c r="I246" i="19"/>
  <c r="J245" i="19"/>
  <c r="I245" i="19"/>
  <c r="H245" i="19"/>
  <c r="I244" i="19"/>
  <c r="H244" i="19"/>
  <c r="G244" i="19"/>
  <c r="I243" i="19"/>
  <c r="H243" i="19"/>
  <c r="G243" i="19"/>
  <c r="F243" i="19"/>
  <c r="I242" i="19"/>
  <c r="I241" i="19"/>
  <c r="E241" i="19"/>
  <c r="D241" i="19"/>
  <c r="I240" i="19"/>
  <c r="D240" i="19"/>
  <c r="J239" i="19"/>
  <c r="I239" i="19"/>
  <c r="D239" i="19"/>
  <c r="J238" i="19"/>
  <c r="I238" i="19"/>
  <c r="J237" i="19"/>
  <c r="I237" i="19"/>
  <c r="H237" i="19"/>
  <c r="I236" i="19"/>
  <c r="H236" i="19"/>
  <c r="G236" i="19"/>
  <c r="I235" i="19"/>
  <c r="H235" i="19"/>
  <c r="G235" i="19"/>
  <c r="F235" i="19"/>
  <c r="I234" i="19"/>
  <c r="I233" i="19"/>
  <c r="E233" i="19"/>
  <c r="D233" i="19"/>
  <c r="I232" i="19"/>
  <c r="D232" i="19"/>
  <c r="J231" i="19"/>
  <c r="I231" i="19"/>
  <c r="D231" i="19"/>
  <c r="J230" i="19"/>
  <c r="I230" i="19"/>
  <c r="J229" i="19"/>
  <c r="I229" i="19"/>
  <c r="H229" i="19"/>
  <c r="I228" i="19"/>
  <c r="H228" i="19"/>
  <c r="G228" i="19"/>
  <c r="I227" i="19"/>
  <c r="H227" i="19"/>
  <c r="G227" i="19"/>
  <c r="F227" i="19"/>
  <c r="I226" i="19"/>
  <c r="F226" i="19"/>
  <c r="E226" i="19"/>
  <c r="I225" i="19"/>
  <c r="E225" i="19"/>
  <c r="D225" i="19"/>
  <c r="I224" i="19"/>
  <c r="D224" i="19"/>
  <c r="J223" i="19"/>
  <c r="I223" i="19"/>
  <c r="D223" i="19"/>
  <c r="J222" i="19"/>
  <c r="I222" i="19"/>
  <c r="J221" i="19"/>
  <c r="I221" i="19"/>
  <c r="H221" i="19"/>
  <c r="I220" i="19"/>
  <c r="H220" i="19"/>
  <c r="G220" i="19"/>
  <c r="I219" i="19"/>
  <c r="H219" i="19"/>
  <c r="G219" i="19"/>
  <c r="F219" i="19"/>
  <c r="J240" i="19"/>
  <c r="H214" i="19"/>
  <c r="H246" i="19" s="1"/>
  <c r="G214" i="19"/>
  <c r="G245" i="19" s="1"/>
  <c r="F214" i="19"/>
  <c r="F242" i="19" s="1"/>
  <c r="E214" i="19"/>
  <c r="E242" i="19" s="1"/>
  <c r="D214" i="19"/>
  <c r="D242" i="19" s="1"/>
  <c r="D208" i="19"/>
  <c r="H136" i="19"/>
  <c r="D130" i="19"/>
  <c r="E99" i="19"/>
  <c r="D99" i="19"/>
  <c r="I93" i="19"/>
  <c r="H93" i="19"/>
  <c r="G88" i="19"/>
  <c r="F88" i="19"/>
  <c r="E83" i="19"/>
  <c r="D83" i="19"/>
  <c r="I77" i="19"/>
  <c r="H77" i="19"/>
  <c r="I68" i="19"/>
  <c r="I136" i="19" s="1"/>
  <c r="H68" i="19"/>
  <c r="H102" i="19" s="1"/>
  <c r="G68" i="19"/>
  <c r="G136" i="19" s="1"/>
  <c r="F68" i="19"/>
  <c r="F136" i="19" s="1"/>
  <c r="E68" i="19"/>
  <c r="E136" i="19" s="1"/>
  <c r="D68" i="19"/>
  <c r="D136" i="19" s="1"/>
  <c r="I67" i="19"/>
  <c r="I135" i="19" s="1"/>
  <c r="H67" i="19"/>
  <c r="H135" i="19" s="1"/>
  <c r="G67" i="19"/>
  <c r="G135" i="19" s="1"/>
  <c r="F67" i="19"/>
  <c r="F101" i="19" s="1"/>
  <c r="E67" i="19"/>
  <c r="E101" i="19" s="1"/>
  <c r="D67" i="19"/>
  <c r="D101" i="19" s="1"/>
  <c r="I66" i="19"/>
  <c r="I134" i="19" s="1"/>
  <c r="H66" i="19"/>
  <c r="H134" i="19" s="1"/>
  <c r="G66" i="19"/>
  <c r="G134" i="19" s="1"/>
  <c r="F66" i="19"/>
  <c r="F134" i="19" s="1"/>
  <c r="E66" i="19"/>
  <c r="E134" i="19" s="1"/>
  <c r="D66" i="19"/>
  <c r="D100" i="19" s="1"/>
  <c r="I65" i="19"/>
  <c r="I133" i="19" s="1"/>
  <c r="H65" i="19"/>
  <c r="H99" i="19" s="1"/>
  <c r="G65" i="19"/>
  <c r="G133" i="19" s="1"/>
  <c r="F65" i="19"/>
  <c r="F133" i="19" s="1"/>
  <c r="E65" i="19"/>
  <c r="E133" i="19" s="1"/>
  <c r="D65" i="19"/>
  <c r="D133" i="19" s="1"/>
  <c r="I64" i="19"/>
  <c r="I132" i="19" s="1"/>
  <c r="H64" i="19"/>
  <c r="H132" i="19" s="1"/>
  <c r="G64" i="19"/>
  <c r="G132" i="19" s="1"/>
  <c r="F64" i="19"/>
  <c r="F132" i="19" s="1"/>
  <c r="E64" i="19"/>
  <c r="E132" i="19" s="1"/>
  <c r="D64" i="19"/>
  <c r="D132" i="19" s="1"/>
  <c r="I63" i="19"/>
  <c r="I131" i="19" s="1"/>
  <c r="H63" i="19"/>
  <c r="H131" i="19" s="1"/>
  <c r="G63" i="19"/>
  <c r="G131" i="19" s="1"/>
  <c r="F63" i="19"/>
  <c r="F97" i="19" s="1"/>
  <c r="E63" i="19"/>
  <c r="E97" i="19" s="1"/>
  <c r="D63" i="19"/>
  <c r="D97" i="19" s="1"/>
  <c r="I62" i="19"/>
  <c r="I130" i="19" s="1"/>
  <c r="H62" i="19"/>
  <c r="H130" i="19" s="1"/>
  <c r="G62" i="19"/>
  <c r="G130" i="19" s="1"/>
  <c r="F62" i="19"/>
  <c r="F130" i="19" s="1"/>
  <c r="E62" i="19"/>
  <c r="E130" i="19" s="1"/>
  <c r="D62" i="19"/>
  <c r="D96" i="19" s="1"/>
  <c r="I61" i="19"/>
  <c r="I95" i="19" s="1"/>
  <c r="H61" i="19"/>
  <c r="H129" i="19" s="1"/>
  <c r="G61" i="19"/>
  <c r="G129" i="19" s="1"/>
  <c r="F61" i="19"/>
  <c r="F129" i="19" s="1"/>
  <c r="E61" i="19"/>
  <c r="E129" i="19" s="1"/>
  <c r="D61" i="19"/>
  <c r="D129" i="19" s="1"/>
  <c r="I60" i="19"/>
  <c r="I128" i="19" s="1"/>
  <c r="H60" i="19"/>
  <c r="H128" i="19" s="1"/>
  <c r="G60" i="19"/>
  <c r="G128" i="19" s="1"/>
  <c r="F60" i="19"/>
  <c r="F128" i="19" s="1"/>
  <c r="E60" i="19"/>
  <c r="E128" i="19" s="1"/>
  <c r="D60" i="19"/>
  <c r="D128" i="19" s="1"/>
  <c r="I59" i="19"/>
  <c r="I127" i="19" s="1"/>
  <c r="H59" i="19"/>
  <c r="H127" i="19" s="1"/>
  <c r="G59" i="19"/>
  <c r="G127" i="19" s="1"/>
  <c r="F59" i="19"/>
  <c r="F93" i="19" s="1"/>
  <c r="E59" i="19"/>
  <c r="E93" i="19" s="1"/>
  <c r="D59" i="19"/>
  <c r="D93" i="19" s="1"/>
  <c r="I58" i="19"/>
  <c r="I126" i="19" s="1"/>
  <c r="H58" i="19"/>
  <c r="H126" i="19" s="1"/>
  <c r="G58" i="19"/>
  <c r="G126" i="19" s="1"/>
  <c r="F58" i="19"/>
  <c r="F126" i="19" s="1"/>
  <c r="E58" i="19"/>
  <c r="E126" i="19" s="1"/>
  <c r="D58" i="19"/>
  <c r="D92" i="19" s="1"/>
  <c r="I57" i="19"/>
  <c r="I125" i="19" s="1"/>
  <c r="H57" i="19"/>
  <c r="H125" i="19" s="1"/>
  <c r="G57" i="19"/>
  <c r="G125" i="19" s="1"/>
  <c r="F57" i="19"/>
  <c r="F125" i="19" s="1"/>
  <c r="E57" i="19"/>
  <c r="E125" i="19" s="1"/>
  <c r="D57" i="19"/>
  <c r="D125" i="19" s="1"/>
  <c r="I56" i="19"/>
  <c r="I124" i="19" s="1"/>
  <c r="H56" i="19"/>
  <c r="H90" i="19" s="1"/>
  <c r="G56" i="19"/>
  <c r="G90" i="19" s="1"/>
  <c r="F56" i="19"/>
  <c r="F90" i="19" s="1"/>
  <c r="E56" i="19"/>
  <c r="E124" i="19" s="1"/>
  <c r="D56" i="19"/>
  <c r="D124" i="19" s="1"/>
  <c r="I55" i="19"/>
  <c r="I123" i="19" s="1"/>
  <c r="H55" i="19"/>
  <c r="H123" i="19" s="1"/>
  <c r="G55" i="19"/>
  <c r="G123" i="19" s="1"/>
  <c r="F55" i="19"/>
  <c r="F89" i="19" s="1"/>
  <c r="E55" i="19"/>
  <c r="E89" i="19" s="1"/>
  <c r="D55" i="19"/>
  <c r="D89" i="19" s="1"/>
  <c r="I54" i="19"/>
  <c r="I122" i="19" s="1"/>
  <c r="H54" i="19"/>
  <c r="H122" i="19" s="1"/>
  <c r="G54" i="19"/>
  <c r="G122" i="19" s="1"/>
  <c r="F54" i="19"/>
  <c r="F122" i="19" s="1"/>
  <c r="E54" i="19"/>
  <c r="E88" i="19" s="1"/>
  <c r="D54" i="19"/>
  <c r="D88" i="19" s="1"/>
  <c r="I53" i="19"/>
  <c r="I121" i="19" s="1"/>
  <c r="H53" i="19"/>
  <c r="H121" i="19" s="1"/>
  <c r="G53" i="19"/>
  <c r="G121" i="19" s="1"/>
  <c r="F53" i="19"/>
  <c r="F121" i="19" s="1"/>
  <c r="E53" i="19"/>
  <c r="E121" i="19" s="1"/>
  <c r="D53" i="19"/>
  <c r="D121" i="19" s="1"/>
  <c r="I52" i="19"/>
  <c r="I86" i="19" s="1"/>
  <c r="H52" i="19"/>
  <c r="H86" i="19" s="1"/>
  <c r="G52" i="19"/>
  <c r="G86" i="19" s="1"/>
  <c r="F52" i="19"/>
  <c r="F86" i="19" s="1"/>
  <c r="E52" i="19"/>
  <c r="E120" i="19" s="1"/>
  <c r="D52" i="19"/>
  <c r="D120" i="19" s="1"/>
  <c r="I51" i="19"/>
  <c r="I119" i="19" s="1"/>
  <c r="H51" i="19"/>
  <c r="H119" i="19" s="1"/>
  <c r="G51" i="19"/>
  <c r="G85" i="19" s="1"/>
  <c r="F51" i="19"/>
  <c r="F85" i="19" s="1"/>
  <c r="E51" i="19"/>
  <c r="E85" i="19" s="1"/>
  <c r="D51" i="19"/>
  <c r="D119" i="19" s="1"/>
  <c r="I50" i="19"/>
  <c r="I118" i="19" s="1"/>
  <c r="H50" i="19"/>
  <c r="H118" i="19" s="1"/>
  <c r="G50" i="19"/>
  <c r="G118" i="19" s="1"/>
  <c r="F50" i="19"/>
  <c r="F118" i="19" s="1"/>
  <c r="E50" i="19"/>
  <c r="E84" i="19" s="1"/>
  <c r="D50" i="19"/>
  <c r="D84" i="19" s="1"/>
  <c r="I49" i="19"/>
  <c r="I83" i="19" s="1"/>
  <c r="H49" i="19"/>
  <c r="H117" i="19" s="1"/>
  <c r="G49" i="19"/>
  <c r="G117" i="19" s="1"/>
  <c r="F49" i="19"/>
  <c r="F117" i="19" s="1"/>
  <c r="E49" i="19"/>
  <c r="E117" i="19" s="1"/>
  <c r="D49" i="19"/>
  <c r="D117" i="19" s="1"/>
  <c r="I48" i="19"/>
  <c r="I82" i="19" s="1"/>
  <c r="H48" i="19"/>
  <c r="H82" i="19" s="1"/>
  <c r="G48" i="19"/>
  <c r="G116" i="19" s="1"/>
  <c r="F48" i="19"/>
  <c r="F82" i="19" s="1"/>
  <c r="E48" i="19"/>
  <c r="E116" i="19" s="1"/>
  <c r="D48" i="19"/>
  <c r="D116" i="19" s="1"/>
  <c r="I47" i="19"/>
  <c r="I115" i="19" s="1"/>
  <c r="H47" i="19"/>
  <c r="H115" i="19" s="1"/>
  <c r="G47" i="19"/>
  <c r="G81" i="19" s="1"/>
  <c r="F47" i="19"/>
  <c r="F81" i="19" s="1"/>
  <c r="E47" i="19"/>
  <c r="E81" i="19" s="1"/>
  <c r="D47" i="19"/>
  <c r="D81" i="19" s="1"/>
  <c r="I46" i="19"/>
  <c r="I114" i="19" s="1"/>
  <c r="H46" i="19"/>
  <c r="H114" i="19" s="1"/>
  <c r="G46" i="19"/>
  <c r="G114" i="19" s="1"/>
  <c r="F46" i="19"/>
  <c r="F114" i="19" s="1"/>
  <c r="E46" i="19"/>
  <c r="E80" i="19" s="1"/>
  <c r="D46" i="19"/>
  <c r="D80" i="19" s="1"/>
  <c r="I45" i="19"/>
  <c r="I79" i="19" s="1"/>
  <c r="H45" i="19"/>
  <c r="H113" i="19" s="1"/>
  <c r="G45" i="19"/>
  <c r="G113" i="19" s="1"/>
  <c r="F45" i="19"/>
  <c r="F113" i="19" s="1"/>
  <c r="E45" i="19"/>
  <c r="E113" i="19" s="1"/>
  <c r="D45" i="19"/>
  <c r="D113" i="19" s="1"/>
  <c r="I44" i="19"/>
  <c r="I78" i="19" s="1"/>
  <c r="H44" i="19"/>
  <c r="H78" i="19" s="1"/>
  <c r="G44" i="19"/>
  <c r="G78" i="19" s="1"/>
  <c r="F44" i="19"/>
  <c r="F78" i="19" s="1"/>
  <c r="E44" i="19"/>
  <c r="E112" i="19" s="1"/>
  <c r="D44" i="19"/>
  <c r="D112" i="19" s="1"/>
  <c r="I43" i="19"/>
  <c r="I111" i="19" s="1"/>
  <c r="H43" i="19"/>
  <c r="H111" i="19" s="1"/>
  <c r="G43" i="19"/>
  <c r="G77" i="19" s="1"/>
  <c r="F43" i="19"/>
  <c r="F77" i="19" s="1"/>
  <c r="E43" i="19"/>
  <c r="E111" i="19" s="1"/>
  <c r="D43" i="19"/>
  <c r="D111" i="19" s="1"/>
  <c r="I42" i="19"/>
  <c r="I110" i="19" s="1"/>
  <c r="H42" i="19"/>
  <c r="H110" i="19" s="1"/>
  <c r="G42" i="19"/>
  <c r="G110" i="19" s="1"/>
  <c r="F42" i="19"/>
  <c r="F110" i="19" s="1"/>
  <c r="E42" i="19"/>
  <c r="E76" i="19" s="1"/>
  <c r="D42" i="19"/>
  <c r="D76" i="19" s="1"/>
  <c r="I41" i="19"/>
  <c r="I75" i="19" s="1"/>
  <c r="H41" i="19"/>
  <c r="H69" i="19" s="1"/>
  <c r="G41" i="19"/>
  <c r="G109" i="19" s="1"/>
  <c r="F41" i="19"/>
  <c r="F109" i="19" s="1"/>
  <c r="E41" i="19"/>
  <c r="E109" i="19" s="1"/>
  <c r="D41" i="19"/>
  <c r="D109" i="19" s="1"/>
  <c r="I40" i="19"/>
  <c r="I74" i="19" s="1"/>
  <c r="H40" i="19"/>
  <c r="H74" i="19" s="1"/>
  <c r="G40" i="19"/>
  <c r="F40" i="19"/>
  <c r="F69" i="19" s="1"/>
  <c r="E40" i="19"/>
  <c r="E108" i="19" s="1"/>
  <c r="D40" i="19"/>
  <c r="D108" i="19" s="1"/>
  <c r="I35" i="19"/>
  <c r="H35" i="19"/>
  <c r="G35" i="19"/>
  <c r="F35" i="19"/>
  <c r="E35" i="19"/>
  <c r="D35" i="19"/>
  <c r="I275" i="18"/>
  <c r="I274" i="18"/>
  <c r="I273" i="18"/>
  <c r="G273" i="18"/>
  <c r="I272" i="18"/>
  <c r="I149" i="18" s="1"/>
  <c r="G272" i="18"/>
  <c r="F272" i="18"/>
  <c r="I271" i="18"/>
  <c r="G271" i="18"/>
  <c r="F271" i="18"/>
  <c r="E271" i="18"/>
  <c r="I270" i="18"/>
  <c r="F270" i="18"/>
  <c r="E270" i="18"/>
  <c r="E147" i="18" s="1"/>
  <c r="D270" i="18"/>
  <c r="I269" i="18"/>
  <c r="E269" i="18"/>
  <c r="D269" i="18"/>
  <c r="I268" i="18"/>
  <c r="D268" i="18"/>
  <c r="I267" i="18"/>
  <c r="I106" i="18" s="1"/>
  <c r="I266" i="18"/>
  <c r="H266" i="18"/>
  <c r="H143" i="18" s="1"/>
  <c r="I265" i="18"/>
  <c r="G265" i="18"/>
  <c r="I264" i="18"/>
  <c r="G264" i="18"/>
  <c r="F264" i="18"/>
  <c r="I263" i="18"/>
  <c r="I102" i="18" s="1"/>
  <c r="G263" i="18"/>
  <c r="G140" i="18" s="1"/>
  <c r="F263" i="18"/>
  <c r="E263" i="18"/>
  <c r="I262" i="18"/>
  <c r="F262" i="18"/>
  <c r="E262" i="18"/>
  <c r="D262" i="18"/>
  <c r="I261" i="18"/>
  <c r="E261" i="18"/>
  <c r="D261" i="18"/>
  <c r="I260" i="18"/>
  <c r="G260" i="18"/>
  <c r="D260" i="18"/>
  <c r="I259" i="18"/>
  <c r="F259" i="18"/>
  <c r="I258" i="18"/>
  <c r="I97" i="18" s="1"/>
  <c r="I257" i="18"/>
  <c r="I134" i="18" s="1"/>
  <c r="G257" i="18"/>
  <c r="D257" i="18"/>
  <c r="I256" i="18"/>
  <c r="G256" i="18"/>
  <c r="F256" i="18"/>
  <c r="I255" i="18"/>
  <c r="I94" i="18" s="1"/>
  <c r="G255" i="18"/>
  <c r="G132" i="18" s="1"/>
  <c r="F255" i="18"/>
  <c r="F94" i="18" s="1"/>
  <c r="E255" i="18"/>
  <c r="I254" i="18"/>
  <c r="F254" i="18"/>
  <c r="E254" i="18"/>
  <c r="D254" i="18"/>
  <c r="I253" i="18"/>
  <c r="I130" i="18" s="1"/>
  <c r="E253" i="18"/>
  <c r="D253" i="18"/>
  <c r="D130" i="18" s="1"/>
  <c r="I252" i="18"/>
  <c r="G252" i="18"/>
  <c r="D252" i="18"/>
  <c r="I251" i="18"/>
  <c r="F251" i="18"/>
  <c r="I250" i="18"/>
  <c r="I249" i="18"/>
  <c r="I126" i="18" s="1"/>
  <c r="G249" i="18"/>
  <c r="D249" i="18"/>
  <c r="I248" i="18"/>
  <c r="G248" i="18"/>
  <c r="F248" i="18"/>
  <c r="I247" i="18"/>
  <c r="G247" i="18"/>
  <c r="F247" i="18"/>
  <c r="F86" i="18" s="1"/>
  <c r="E247" i="18"/>
  <c r="E124" i="18" s="1"/>
  <c r="I246" i="18"/>
  <c r="F246" i="18"/>
  <c r="E246" i="18"/>
  <c r="D246" i="18"/>
  <c r="I245" i="18"/>
  <c r="E245" i="18"/>
  <c r="D245" i="18"/>
  <c r="J244" i="18"/>
  <c r="I244" i="18"/>
  <c r="G244" i="18"/>
  <c r="D244" i="18"/>
  <c r="I243" i="18"/>
  <c r="F243" i="18"/>
  <c r="G274" i="18"/>
  <c r="F273" i="18"/>
  <c r="E272" i="18"/>
  <c r="D271" i="18"/>
  <c r="D232" i="18"/>
  <c r="I112" i="18"/>
  <c r="F111" i="18"/>
  <c r="I110" i="18"/>
  <c r="G148" i="18"/>
  <c r="E148" i="18"/>
  <c r="D110" i="18"/>
  <c r="I109" i="18"/>
  <c r="D109" i="18"/>
  <c r="E108" i="18"/>
  <c r="D146" i="18"/>
  <c r="I145" i="18"/>
  <c r="D145" i="18"/>
  <c r="I142" i="18"/>
  <c r="I141" i="18"/>
  <c r="F103" i="18"/>
  <c r="E140" i="18"/>
  <c r="I101" i="18"/>
  <c r="F139" i="18"/>
  <c r="E139" i="18"/>
  <c r="D101" i="18"/>
  <c r="D138" i="18"/>
  <c r="I137" i="18"/>
  <c r="G137" i="18"/>
  <c r="D137" i="18"/>
  <c r="I98" i="18"/>
  <c r="F98" i="18"/>
  <c r="G96" i="18"/>
  <c r="D134" i="18"/>
  <c r="I133" i="18"/>
  <c r="G133" i="18"/>
  <c r="E132" i="18"/>
  <c r="F131" i="18"/>
  <c r="I129" i="18"/>
  <c r="G129" i="18"/>
  <c r="I90" i="18"/>
  <c r="F90" i="18"/>
  <c r="I125" i="18"/>
  <c r="G125" i="18"/>
  <c r="I86" i="18"/>
  <c r="D85" i="18"/>
  <c r="I122" i="18"/>
  <c r="E84" i="18"/>
  <c r="G121" i="18"/>
  <c r="D121" i="18"/>
  <c r="I120" i="18"/>
  <c r="F82" i="18"/>
  <c r="I39" i="18"/>
  <c r="H39" i="18"/>
  <c r="G39" i="18"/>
  <c r="F39" i="18"/>
  <c r="E39" i="18"/>
  <c r="D39" i="18"/>
  <c r="E243" i="4"/>
  <c r="F243" i="4"/>
  <c r="G243" i="4"/>
  <c r="H243" i="4"/>
  <c r="I243" i="4"/>
  <c r="J243" i="4"/>
  <c r="E244" i="4"/>
  <c r="F244" i="4"/>
  <c r="G244" i="4"/>
  <c r="H244" i="4"/>
  <c r="I244" i="4"/>
  <c r="J244" i="4"/>
  <c r="E245" i="4"/>
  <c r="F245" i="4"/>
  <c r="G245" i="4"/>
  <c r="H245" i="4"/>
  <c r="I245" i="4"/>
  <c r="J245" i="4"/>
  <c r="E246" i="4"/>
  <c r="F246" i="4"/>
  <c r="G246" i="4"/>
  <c r="H246" i="4"/>
  <c r="I246" i="4"/>
  <c r="J246" i="4"/>
  <c r="E247" i="4"/>
  <c r="F247" i="4"/>
  <c r="G247" i="4"/>
  <c r="H247" i="4"/>
  <c r="I247" i="4"/>
  <c r="J247" i="4"/>
  <c r="E248" i="4"/>
  <c r="F248" i="4"/>
  <c r="G248" i="4"/>
  <c r="H248" i="4"/>
  <c r="I248" i="4"/>
  <c r="J248" i="4"/>
  <c r="E249" i="4"/>
  <c r="F249" i="4"/>
  <c r="G249" i="4"/>
  <c r="H249" i="4"/>
  <c r="I249" i="4"/>
  <c r="J249" i="4"/>
  <c r="E250" i="4"/>
  <c r="F250" i="4"/>
  <c r="G250" i="4"/>
  <c r="H250" i="4"/>
  <c r="I250" i="4"/>
  <c r="J250" i="4"/>
  <c r="E251" i="4"/>
  <c r="F251" i="4"/>
  <c r="G251" i="4"/>
  <c r="H251" i="4"/>
  <c r="I251" i="4"/>
  <c r="J251" i="4"/>
  <c r="E252" i="4"/>
  <c r="F252" i="4"/>
  <c r="G252" i="4"/>
  <c r="H252" i="4"/>
  <c r="I252" i="4"/>
  <c r="J252" i="4"/>
  <c r="E253" i="4"/>
  <c r="F253" i="4"/>
  <c r="G253" i="4"/>
  <c r="H253" i="4"/>
  <c r="I253" i="4"/>
  <c r="J253" i="4"/>
  <c r="E254" i="4"/>
  <c r="F254" i="4"/>
  <c r="G254" i="4"/>
  <c r="H254" i="4"/>
  <c r="I254" i="4"/>
  <c r="J254" i="4"/>
  <c r="E255" i="4"/>
  <c r="F255" i="4"/>
  <c r="G255" i="4"/>
  <c r="H255" i="4"/>
  <c r="I255" i="4"/>
  <c r="J255" i="4"/>
  <c r="E256" i="4"/>
  <c r="F256" i="4"/>
  <c r="G256" i="4"/>
  <c r="H256" i="4"/>
  <c r="I256" i="4"/>
  <c r="J256" i="4"/>
  <c r="E257" i="4"/>
  <c r="F257" i="4"/>
  <c r="G257" i="4"/>
  <c r="H257" i="4"/>
  <c r="I257" i="4"/>
  <c r="J257" i="4"/>
  <c r="E258" i="4"/>
  <c r="F258" i="4"/>
  <c r="G258" i="4"/>
  <c r="H258" i="4"/>
  <c r="I258" i="4"/>
  <c r="J258" i="4"/>
  <c r="E259" i="4"/>
  <c r="F259" i="4"/>
  <c r="G259" i="4"/>
  <c r="H259" i="4"/>
  <c r="I259" i="4"/>
  <c r="J259" i="4"/>
  <c r="E260" i="4"/>
  <c r="F260" i="4"/>
  <c r="G260" i="4"/>
  <c r="H260" i="4"/>
  <c r="I260" i="4"/>
  <c r="J260" i="4"/>
  <c r="E261" i="4"/>
  <c r="F261" i="4"/>
  <c r="G261" i="4"/>
  <c r="H261" i="4"/>
  <c r="I261" i="4"/>
  <c r="J261" i="4"/>
  <c r="E262" i="4"/>
  <c r="F262" i="4"/>
  <c r="G262" i="4"/>
  <c r="H262" i="4"/>
  <c r="I262" i="4"/>
  <c r="J262" i="4"/>
  <c r="E263" i="4"/>
  <c r="F263" i="4"/>
  <c r="G263" i="4"/>
  <c r="H263" i="4"/>
  <c r="I263" i="4"/>
  <c r="J263" i="4"/>
  <c r="E264" i="4"/>
  <c r="F264" i="4"/>
  <c r="G264" i="4"/>
  <c r="H264" i="4"/>
  <c r="I264" i="4"/>
  <c r="J264" i="4"/>
  <c r="E265" i="4"/>
  <c r="F265" i="4"/>
  <c r="G265" i="4"/>
  <c r="H265" i="4"/>
  <c r="I265" i="4"/>
  <c r="J265" i="4"/>
  <c r="E266" i="4"/>
  <c r="F266" i="4"/>
  <c r="G266" i="4"/>
  <c r="H266" i="4"/>
  <c r="I266" i="4"/>
  <c r="J266" i="4"/>
  <c r="E267" i="4"/>
  <c r="F267" i="4"/>
  <c r="G267" i="4"/>
  <c r="H267" i="4"/>
  <c r="I267" i="4"/>
  <c r="J267" i="4"/>
  <c r="E268" i="4"/>
  <c r="F268" i="4"/>
  <c r="G268" i="4"/>
  <c r="H268" i="4"/>
  <c r="I268" i="4"/>
  <c r="J268" i="4"/>
  <c r="E269" i="4"/>
  <c r="F269" i="4"/>
  <c r="G269" i="4"/>
  <c r="H269" i="4"/>
  <c r="I269" i="4"/>
  <c r="J269" i="4"/>
  <c r="E270" i="4"/>
  <c r="F270" i="4"/>
  <c r="G270" i="4"/>
  <c r="H270" i="4"/>
  <c r="I270" i="4"/>
  <c r="J270" i="4"/>
  <c r="E271" i="4"/>
  <c r="F271" i="4"/>
  <c r="G271" i="4"/>
  <c r="H271" i="4"/>
  <c r="I271" i="4"/>
  <c r="J271" i="4"/>
  <c r="E272" i="4"/>
  <c r="F272" i="4"/>
  <c r="G272" i="4"/>
  <c r="H272" i="4"/>
  <c r="I272" i="4"/>
  <c r="J272" i="4"/>
  <c r="E273" i="4"/>
  <c r="F273" i="4"/>
  <c r="G273" i="4"/>
  <c r="H273" i="4"/>
  <c r="I273" i="4"/>
  <c r="J273" i="4"/>
  <c r="E274" i="4"/>
  <c r="F274" i="4"/>
  <c r="G274" i="4"/>
  <c r="H274" i="4"/>
  <c r="I274" i="4"/>
  <c r="J274" i="4"/>
  <c r="E275" i="4"/>
  <c r="F275" i="4"/>
  <c r="G275" i="4"/>
  <c r="H275" i="4"/>
  <c r="I275" i="4"/>
  <c r="J275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43" i="4"/>
  <c r="E219" i="3"/>
  <c r="F219" i="3"/>
  <c r="G219" i="3"/>
  <c r="H219" i="3"/>
  <c r="I219" i="3"/>
  <c r="J219" i="3"/>
  <c r="E220" i="3"/>
  <c r="F220" i="3"/>
  <c r="G220" i="3"/>
  <c r="H220" i="3"/>
  <c r="I220" i="3"/>
  <c r="J220" i="3"/>
  <c r="E221" i="3"/>
  <c r="F221" i="3"/>
  <c r="G221" i="3"/>
  <c r="H221" i="3"/>
  <c r="I221" i="3"/>
  <c r="J221" i="3"/>
  <c r="E222" i="3"/>
  <c r="F222" i="3"/>
  <c r="G222" i="3"/>
  <c r="H222" i="3"/>
  <c r="I222" i="3"/>
  <c r="J222" i="3"/>
  <c r="E223" i="3"/>
  <c r="F223" i="3"/>
  <c r="G223" i="3"/>
  <c r="H223" i="3"/>
  <c r="I223" i="3"/>
  <c r="J223" i="3"/>
  <c r="E224" i="3"/>
  <c r="F224" i="3"/>
  <c r="G224" i="3"/>
  <c r="H224" i="3"/>
  <c r="I224" i="3"/>
  <c r="J224" i="3"/>
  <c r="E225" i="3"/>
  <c r="F225" i="3"/>
  <c r="G225" i="3"/>
  <c r="H225" i="3"/>
  <c r="I225" i="3"/>
  <c r="J225" i="3"/>
  <c r="E226" i="3"/>
  <c r="F226" i="3"/>
  <c r="G226" i="3"/>
  <c r="H226" i="3"/>
  <c r="I226" i="3"/>
  <c r="J226" i="3"/>
  <c r="E227" i="3"/>
  <c r="F227" i="3"/>
  <c r="G227" i="3"/>
  <c r="H227" i="3"/>
  <c r="I227" i="3"/>
  <c r="J227" i="3"/>
  <c r="E228" i="3"/>
  <c r="F228" i="3"/>
  <c r="G228" i="3"/>
  <c r="H228" i="3"/>
  <c r="I228" i="3"/>
  <c r="J228" i="3"/>
  <c r="E229" i="3"/>
  <c r="F229" i="3"/>
  <c r="G229" i="3"/>
  <c r="H229" i="3"/>
  <c r="I229" i="3"/>
  <c r="J229" i="3"/>
  <c r="E230" i="3"/>
  <c r="F230" i="3"/>
  <c r="G230" i="3"/>
  <c r="H230" i="3"/>
  <c r="I230" i="3"/>
  <c r="J230" i="3"/>
  <c r="E231" i="3"/>
  <c r="F231" i="3"/>
  <c r="G231" i="3"/>
  <c r="H231" i="3"/>
  <c r="I231" i="3"/>
  <c r="J231" i="3"/>
  <c r="E232" i="3"/>
  <c r="F232" i="3"/>
  <c r="G232" i="3"/>
  <c r="H232" i="3"/>
  <c r="I232" i="3"/>
  <c r="J232" i="3"/>
  <c r="E233" i="3"/>
  <c r="F233" i="3"/>
  <c r="G233" i="3"/>
  <c r="H233" i="3"/>
  <c r="I233" i="3"/>
  <c r="J233" i="3"/>
  <c r="E234" i="3"/>
  <c r="F234" i="3"/>
  <c r="G234" i="3"/>
  <c r="H234" i="3"/>
  <c r="I234" i="3"/>
  <c r="J234" i="3"/>
  <c r="E235" i="3"/>
  <c r="F235" i="3"/>
  <c r="G235" i="3"/>
  <c r="H235" i="3"/>
  <c r="I235" i="3"/>
  <c r="J235" i="3"/>
  <c r="E236" i="3"/>
  <c r="F236" i="3"/>
  <c r="G236" i="3"/>
  <c r="H236" i="3"/>
  <c r="I236" i="3"/>
  <c r="J236" i="3"/>
  <c r="E237" i="3"/>
  <c r="F237" i="3"/>
  <c r="G237" i="3"/>
  <c r="H237" i="3"/>
  <c r="I237" i="3"/>
  <c r="J237" i="3"/>
  <c r="E238" i="3"/>
  <c r="F238" i="3"/>
  <c r="G238" i="3"/>
  <c r="H238" i="3"/>
  <c r="I238" i="3"/>
  <c r="J238" i="3"/>
  <c r="E239" i="3"/>
  <c r="F239" i="3"/>
  <c r="G239" i="3"/>
  <c r="H239" i="3"/>
  <c r="I239" i="3"/>
  <c r="J239" i="3"/>
  <c r="E240" i="3"/>
  <c r="F240" i="3"/>
  <c r="G240" i="3"/>
  <c r="H240" i="3"/>
  <c r="I240" i="3"/>
  <c r="J240" i="3"/>
  <c r="E241" i="3"/>
  <c r="F241" i="3"/>
  <c r="G241" i="3"/>
  <c r="H241" i="3"/>
  <c r="I241" i="3"/>
  <c r="J241" i="3"/>
  <c r="E242" i="3"/>
  <c r="F242" i="3"/>
  <c r="G242" i="3"/>
  <c r="H242" i="3"/>
  <c r="I242" i="3"/>
  <c r="J242" i="3"/>
  <c r="E243" i="3"/>
  <c r="F243" i="3"/>
  <c r="G243" i="3"/>
  <c r="H243" i="3"/>
  <c r="I243" i="3"/>
  <c r="J243" i="3"/>
  <c r="E244" i="3"/>
  <c r="F244" i="3"/>
  <c r="G244" i="3"/>
  <c r="H244" i="3"/>
  <c r="I244" i="3"/>
  <c r="J244" i="3"/>
  <c r="E245" i="3"/>
  <c r="F245" i="3"/>
  <c r="G245" i="3"/>
  <c r="H245" i="3"/>
  <c r="I245" i="3"/>
  <c r="J245" i="3"/>
  <c r="E246" i="3"/>
  <c r="F246" i="3"/>
  <c r="G246" i="3"/>
  <c r="H246" i="3"/>
  <c r="I246" i="3"/>
  <c r="J246" i="3"/>
  <c r="E247" i="3"/>
  <c r="F247" i="3"/>
  <c r="G247" i="3"/>
  <c r="H247" i="3"/>
  <c r="I247" i="3"/>
  <c r="J247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19" i="3"/>
  <c r="D40" i="3"/>
  <c r="E100" i="18" l="1"/>
  <c r="E138" i="18"/>
  <c r="F147" i="18"/>
  <c r="F109" i="18"/>
  <c r="F150" i="18"/>
  <c r="F112" i="18"/>
  <c r="E92" i="18"/>
  <c r="E130" i="18"/>
  <c r="G83" i="18"/>
  <c r="F93" i="18"/>
  <c r="D148" i="18"/>
  <c r="D96" i="18"/>
  <c r="F149" i="18"/>
  <c r="D100" i="18"/>
  <c r="E102" i="18"/>
  <c r="F66" i="20"/>
  <c r="F48" i="20"/>
  <c r="F53" i="20"/>
  <c r="F58" i="20"/>
  <c r="F68" i="20"/>
  <c r="F49" i="20"/>
  <c r="F54" i="20"/>
  <c r="F69" i="20"/>
  <c r="F51" i="20"/>
  <c r="F56" i="20"/>
  <c r="F71" i="20"/>
  <c r="F59" i="20"/>
  <c r="F64" i="20"/>
  <c r="F72" i="20"/>
  <c r="F47" i="20"/>
  <c r="F52" i="20"/>
  <c r="F57" i="20"/>
  <c r="F62" i="20"/>
  <c r="F45" i="20"/>
  <c r="F50" i="20"/>
  <c r="F67" i="20"/>
  <c r="F70" i="20"/>
  <c r="I72" i="20"/>
  <c r="I74" i="20" s="1"/>
  <c r="F55" i="20"/>
  <c r="F60" i="20"/>
  <c r="F65" i="20"/>
  <c r="G47" i="20"/>
  <c r="G51" i="20"/>
  <c r="G55" i="20"/>
  <c r="G59" i="20"/>
  <c r="G63" i="20"/>
  <c r="G67" i="20"/>
  <c r="G71" i="20"/>
  <c r="H67" i="20"/>
  <c r="H71" i="20"/>
  <c r="G45" i="20"/>
  <c r="G49" i="20"/>
  <c r="G53" i="20"/>
  <c r="G57" i="20"/>
  <c r="G61" i="20"/>
  <c r="G65" i="20"/>
  <c r="G69" i="20"/>
  <c r="G73" i="20"/>
  <c r="E70" i="20"/>
  <c r="E48" i="20"/>
  <c r="E52" i="20"/>
  <c r="E56" i="20"/>
  <c r="E60" i="20"/>
  <c r="E64" i="20"/>
  <c r="E68" i="20"/>
  <c r="E47" i="20"/>
  <c r="E51" i="20"/>
  <c r="E55" i="20"/>
  <c r="E59" i="20"/>
  <c r="E63" i="20"/>
  <c r="E67" i="20"/>
  <c r="E73" i="20"/>
  <c r="E46" i="20"/>
  <c r="E50" i="20"/>
  <c r="E54" i="20"/>
  <c r="E58" i="20"/>
  <c r="E62" i="20"/>
  <c r="E66" i="20"/>
  <c r="E72" i="20"/>
  <c r="E49" i="20"/>
  <c r="E53" i="20"/>
  <c r="E57" i="20"/>
  <c r="E61" i="20"/>
  <c r="E65" i="20"/>
  <c r="E69" i="20"/>
  <c r="E71" i="20"/>
  <c r="I150" i="18"/>
  <c r="I144" i="18"/>
  <c r="F35" i="20"/>
  <c r="H72" i="20"/>
  <c r="H56" i="20"/>
  <c r="G35" i="20"/>
  <c r="H35" i="20"/>
  <c r="I35" i="20"/>
  <c r="E45" i="20"/>
  <c r="H64" i="20"/>
  <c r="H68" i="20"/>
  <c r="H48" i="20"/>
  <c r="H52" i="20"/>
  <c r="H60" i="20"/>
  <c r="I84" i="18"/>
  <c r="E94" i="18"/>
  <c r="I140" i="18"/>
  <c r="E86" i="18"/>
  <c r="G95" i="18"/>
  <c r="I104" i="18"/>
  <c r="E122" i="18"/>
  <c r="F141" i="18"/>
  <c r="G87" i="18"/>
  <c r="D107" i="18"/>
  <c r="I124" i="18"/>
  <c r="I88" i="18"/>
  <c r="I96" i="18"/>
  <c r="D108" i="18"/>
  <c r="I128" i="18"/>
  <c r="E146" i="18"/>
  <c r="G91" i="18"/>
  <c r="D99" i="18"/>
  <c r="D92" i="18"/>
  <c r="G99" i="18"/>
  <c r="E110" i="18"/>
  <c r="I132" i="18"/>
  <c r="I148" i="18"/>
  <c r="I92" i="18"/>
  <c r="I136" i="18"/>
  <c r="F101" i="18"/>
  <c r="D79" i="19"/>
  <c r="F84" i="19"/>
  <c r="H89" i="19"/>
  <c r="D95" i="19"/>
  <c r="F100" i="19"/>
  <c r="G69" i="19"/>
  <c r="E79" i="19"/>
  <c r="G84" i="19"/>
  <c r="I89" i="19"/>
  <c r="E95" i="19"/>
  <c r="G100" i="19"/>
  <c r="D75" i="19"/>
  <c r="F80" i="19"/>
  <c r="H85" i="19"/>
  <c r="D91" i="19"/>
  <c r="F96" i="19"/>
  <c r="H101" i="19"/>
  <c r="E75" i="19"/>
  <c r="G80" i="19"/>
  <c r="I85" i="19"/>
  <c r="E91" i="19"/>
  <c r="G96" i="19"/>
  <c r="I101" i="19"/>
  <c r="F76" i="19"/>
  <c r="H81" i="19"/>
  <c r="D87" i="19"/>
  <c r="F92" i="19"/>
  <c r="H97" i="19"/>
  <c r="D126" i="19"/>
  <c r="G76" i="19"/>
  <c r="I81" i="19"/>
  <c r="E87" i="19"/>
  <c r="G92" i="19"/>
  <c r="I97" i="19"/>
  <c r="I129" i="19"/>
  <c r="F112" i="19"/>
  <c r="F116" i="19"/>
  <c r="D123" i="19"/>
  <c r="I69" i="19"/>
  <c r="G112" i="19"/>
  <c r="D74" i="19"/>
  <c r="F75" i="19"/>
  <c r="H76" i="19"/>
  <c r="D78" i="19"/>
  <c r="F79" i="19"/>
  <c r="H80" i="19"/>
  <c r="D82" i="19"/>
  <c r="F83" i="19"/>
  <c r="H84" i="19"/>
  <c r="D86" i="19"/>
  <c r="F87" i="19"/>
  <c r="H88" i="19"/>
  <c r="D90" i="19"/>
  <c r="F91" i="19"/>
  <c r="H92" i="19"/>
  <c r="D94" i="19"/>
  <c r="F95" i="19"/>
  <c r="H96" i="19"/>
  <c r="D98" i="19"/>
  <c r="F99" i="19"/>
  <c r="H100" i="19"/>
  <c r="D102" i="19"/>
  <c r="H108" i="19"/>
  <c r="D110" i="19"/>
  <c r="F111" i="19"/>
  <c r="H112" i="19"/>
  <c r="D114" i="19"/>
  <c r="F115" i="19"/>
  <c r="H116" i="19"/>
  <c r="D118" i="19"/>
  <c r="F119" i="19"/>
  <c r="H120" i="19"/>
  <c r="D122" i="19"/>
  <c r="F123" i="19"/>
  <c r="E127" i="19"/>
  <c r="D131" i="19"/>
  <c r="D134" i="19"/>
  <c r="F108" i="19"/>
  <c r="D115" i="19"/>
  <c r="F120" i="19"/>
  <c r="H133" i="19"/>
  <c r="G108" i="19"/>
  <c r="I113" i="19"/>
  <c r="E119" i="19"/>
  <c r="D127" i="19"/>
  <c r="E74" i="19"/>
  <c r="G75" i="19"/>
  <c r="I76" i="19"/>
  <c r="E78" i="19"/>
  <c r="G79" i="19"/>
  <c r="I80" i="19"/>
  <c r="E82" i="19"/>
  <c r="G83" i="19"/>
  <c r="I84" i="19"/>
  <c r="E86" i="19"/>
  <c r="G87" i="19"/>
  <c r="I88" i="19"/>
  <c r="E90" i="19"/>
  <c r="G91" i="19"/>
  <c r="I92" i="19"/>
  <c r="E94" i="19"/>
  <c r="G95" i="19"/>
  <c r="I96" i="19"/>
  <c r="E98" i="19"/>
  <c r="G99" i="19"/>
  <c r="I100" i="19"/>
  <c r="E102" i="19"/>
  <c r="I108" i="19"/>
  <c r="E110" i="19"/>
  <c r="G111" i="19"/>
  <c r="I112" i="19"/>
  <c r="E114" i="19"/>
  <c r="G115" i="19"/>
  <c r="I116" i="19"/>
  <c r="E118" i="19"/>
  <c r="G119" i="19"/>
  <c r="I120" i="19"/>
  <c r="E122" i="19"/>
  <c r="F124" i="19"/>
  <c r="F127" i="19"/>
  <c r="E131" i="19"/>
  <c r="D135" i="19"/>
  <c r="I117" i="19"/>
  <c r="D69" i="19"/>
  <c r="F74" i="19"/>
  <c r="H75" i="19"/>
  <c r="D77" i="19"/>
  <c r="H79" i="19"/>
  <c r="H83" i="19"/>
  <c r="D85" i="19"/>
  <c r="H87" i="19"/>
  <c r="H91" i="19"/>
  <c r="F94" i="19"/>
  <c r="H95" i="19"/>
  <c r="F98" i="19"/>
  <c r="F102" i="19"/>
  <c r="G124" i="19"/>
  <c r="F131" i="19"/>
  <c r="E135" i="19"/>
  <c r="I109" i="19"/>
  <c r="E115" i="19"/>
  <c r="G120" i="19"/>
  <c r="E123" i="19"/>
  <c r="E69" i="19"/>
  <c r="G74" i="19"/>
  <c r="E77" i="19"/>
  <c r="G82" i="19"/>
  <c r="I87" i="19"/>
  <c r="I91" i="19"/>
  <c r="G94" i="19"/>
  <c r="G98" i="19"/>
  <c r="I99" i="19"/>
  <c r="G102" i="19"/>
  <c r="H124" i="19"/>
  <c r="F135" i="19"/>
  <c r="H109" i="19"/>
  <c r="H94" i="19"/>
  <c r="H98" i="19"/>
  <c r="E243" i="19"/>
  <c r="E235" i="19"/>
  <c r="E227" i="19"/>
  <c r="E219" i="19"/>
  <c r="E244" i="19"/>
  <c r="E236" i="19"/>
  <c r="E228" i="19"/>
  <c r="E220" i="19"/>
  <c r="E245" i="19"/>
  <c r="E237" i="19"/>
  <c r="E229" i="19"/>
  <c r="E221" i="19"/>
  <c r="E246" i="19"/>
  <c r="E238" i="19"/>
  <c r="E230" i="19"/>
  <c r="E222" i="19"/>
  <c r="E247" i="19"/>
  <c r="E239" i="19"/>
  <c r="E231" i="19"/>
  <c r="E223" i="19"/>
  <c r="E240" i="19"/>
  <c r="E232" i="19"/>
  <c r="E224" i="19"/>
  <c r="I248" i="19"/>
  <c r="E234" i="19"/>
  <c r="G89" i="19"/>
  <c r="I90" i="19"/>
  <c r="E92" i="19"/>
  <c r="G93" i="19"/>
  <c r="I94" i="19"/>
  <c r="E96" i="19"/>
  <c r="G97" i="19"/>
  <c r="I98" i="19"/>
  <c r="E100" i="19"/>
  <c r="G101" i="19"/>
  <c r="I102" i="19"/>
  <c r="F244" i="19"/>
  <c r="F236" i="19"/>
  <c r="F228" i="19"/>
  <c r="F220" i="19"/>
  <c r="F245" i="19"/>
  <c r="F237" i="19"/>
  <c r="F229" i="19"/>
  <c r="F221" i="19"/>
  <c r="F246" i="19"/>
  <c r="F238" i="19"/>
  <c r="F230" i="19"/>
  <c r="F222" i="19"/>
  <c r="F247" i="19"/>
  <c r="F239" i="19"/>
  <c r="F231" i="19"/>
  <c r="F223" i="19"/>
  <c r="F240" i="19"/>
  <c r="F232" i="19"/>
  <c r="F224" i="19"/>
  <c r="F248" i="19" s="1"/>
  <c r="F241" i="19"/>
  <c r="F233" i="19"/>
  <c r="F225" i="19"/>
  <c r="F234" i="19"/>
  <c r="G226" i="19"/>
  <c r="G234" i="19"/>
  <c r="G242" i="19"/>
  <c r="J220" i="19"/>
  <c r="D222" i="19"/>
  <c r="G225" i="19"/>
  <c r="H226" i="19"/>
  <c r="J228" i="19"/>
  <c r="D230" i="19"/>
  <c r="G233" i="19"/>
  <c r="H234" i="19"/>
  <c r="J236" i="19"/>
  <c r="D238" i="19"/>
  <c r="G241" i="19"/>
  <c r="H242" i="19"/>
  <c r="J244" i="19"/>
  <c r="D246" i="19"/>
  <c r="J219" i="19"/>
  <c r="D221" i="19"/>
  <c r="G224" i="19"/>
  <c r="G248" i="19" s="1"/>
  <c r="H225" i="19"/>
  <c r="J227" i="19"/>
  <c r="D229" i="19"/>
  <c r="G232" i="19"/>
  <c r="H233" i="19"/>
  <c r="J235" i="19"/>
  <c r="D237" i="19"/>
  <c r="G240" i="19"/>
  <c r="H241" i="19"/>
  <c r="J243" i="19"/>
  <c r="D245" i="19"/>
  <c r="D220" i="19"/>
  <c r="G223" i="19"/>
  <c r="H224" i="19"/>
  <c r="J226" i="19"/>
  <c r="D228" i="19"/>
  <c r="G231" i="19"/>
  <c r="H232" i="19"/>
  <c r="J234" i="19"/>
  <c r="D236" i="19"/>
  <c r="G239" i="19"/>
  <c r="H240" i="19"/>
  <c r="J242" i="19"/>
  <c r="D244" i="19"/>
  <c r="G247" i="19"/>
  <c r="D219" i="19"/>
  <c r="G222" i="19"/>
  <c r="H223" i="19"/>
  <c r="H248" i="19" s="1"/>
  <c r="J225" i="19"/>
  <c r="D227" i="19"/>
  <c r="G230" i="19"/>
  <c r="H231" i="19"/>
  <c r="J233" i="19"/>
  <c r="D235" i="19"/>
  <c r="G238" i="19"/>
  <c r="H239" i="19"/>
  <c r="J241" i="19"/>
  <c r="D243" i="19"/>
  <c r="G246" i="19"/>
  <c r="H247" i="19"/>
  <c r="G221" i="19"/>
  <c r="H222" i="19"/>
  <c r="J224" i="19"/>
  <c r="D226" i="19"/>
  <c r="G229" i="19"/>
  <c r="H230" i="19"/>
  <c r="J232" i="19"/>
  <c r="D234" i="19"/>
  <c r="G237" i="19"/>
  <c r="H238" i="19"/>
  <c r="F110" i="18"/>
  <c r="F148" i="18"/>
  <c r="I152" i="18"/>
  <c r="I114" i="18"/>
  <c r="G88" i="18"/>
  <c r="G126" i="18"/>
  <c r="I93" i="18"/>
  <c r="I131" i="18"/>
  <c r="G151" i="18"/>
  <c r="G113" i="18"/>
  <c r="F123" i="18"/>
  <c r="F85" i="18"/>
  <c r="F87" i="18"/>
  <c r="F125" i="18"/>
  <c r="F102" i="18"/>
  <c r="F140" i="18"/>
  <c r="G103" i="18"/>
  <c r="G141" i="18"/>
  <c r="I108" i="18"/>
  <c r="I146" i="18"/>
  <c r="I100" i="18"/>
  <c r="I138" i="18"/>
  <c r="D122" i="18"/>
  <c r="D84" i="18"/>
  <c r="F95" i="18"/>
  <c r="F133" i="18"/>
  <c r="G111" i="18"/>
  <c r="G149" i="18"/>
  <c r="D126" i="18"/>
  <c r="D88" i="18"/>
  <c r="D129" i="18"/>
  <c r="D91" i="18"/>
  <c r="D93" i="18"/>
  <c r="D131" i="18"/>
  <c r="I77" i="18"/>
  <c r="I89" i="18"/>
  <c r="I127" i="18"/>
  <c r="H275" i="18"/>
  <c r="H267" i="18"/>
  <c r="H259" i="18"/>
  <c r="H251" i="18"/>
  <c r="H243" i="18"/>
  <c r="H268" i="18"/>
  <c r="H260" i="18"/>
  <c r="H252" i="18"/>
  <c r="H244" i="18"/>
  <c r="H269" i="18"/>
  <c r="H261" i="18"/>
  <c r="H253" i="18"/>
  <c r="H245" i="18"/>
  <c r="H270" i="18"/>
  <c r="H262" i="18"/>
  <c r="H254" i="18"/>
  <c r="H246" i="18"/>
  <c r="H271" i="18"/>
  <c r="H263" i="18"/>
  <c r="H255" i="18"/>
  <c r="H247" i="18"/>
  <c r="H272" i="18"/>
  <c r="H264" i="18"/>
  <c r="H256" i="18"/>
  <c r="H248" i="18"/>
  <c r="H257" i="18"/>
  <c r="H250" i="18"/>
  <c r="H273" i="18"/>
  <c r="H265" i="18"/>
  <c r="H258" i="18"/>
  <c r="H249" i="18"/>
  <c r="I105" i="18"/>
  <c r="I143" i="18"/>
  <c r="I85" i="18"/>
  <c r="I123" i="18"/>
  <c r="H105" i="18"/>
  <c r="F120" i="18"/>
  <c r="D123" i="18"/>
  <c r="F128" i="18"/>
  <c r="F136" i="18"/>
  <c r="D139" i="18"/>
  <c r="D147" i="18"/>
  <c r="J269" i="18"/>
  <c r="J261" i="18"/>
  <c r="J253" i="18"/>
  <c r="J245" i="18"/>
  <c r="J270" i="18"/>
  <c r="J262" i="18"/>
  <c r="J254" i="18"/>
  <c r="J246" i="18"/>
  <c r="J271" i="18"/>
  <c r="J263" i="18"/>
  <c r="J255" i="18"/>
  <c r="J247" i="18"/>
  <c r="J272" i="18"/>
  <c r="J264" i="18"/>
  <c r="J256" i="18"/>
  <c r="J248" i="18"/>
  <c r="J273" i="18"/>
  <c r="J265" i="18"/>
  <c r="J257" i="18"/>
  <c r="J249" i="18"/>
  <c r="J274" i="18"/>
  <c r="J266" i="18"/>
  <c r="J258" i="18"/>
  <c r="J250" i="18"/>
  <c r="J243" i="18"/>
  <c r="J275" i="18"/>
  <c r="J267" i="18"/>
  <c r="J252" i="18"/>
  <c r="J259" i="18"/>
  <c r="J251" i="18"/>
  <c r="J268" i="18"/>
  <c r="J260" i="18"/>
  <c r="I82" i="18"/>
  <c r="E131" i="18"/>
  <c r="E93" i="18"/>
  <c r="H274" i="18"/>
  <c r="G150" i="18"/>
  <c r="G112" i="18"/>
  <c r="I121" i="18"/>
  <c r="I83" i="18"/>
  <c r="E123" i="18"/>
  <c r="E85" i="18"/>
  <c r="G124" i="18"/>
  <c r="G86" i="18"/>
  <c r="D83" i="18"/>
  <c r="F124" i="18"/>
  <c r="F132" i="18"/>
  <c r="E111" i="18"/>
  <c r="E149" i="18"/>
  <c r="G104" i="18"/>
  <c r="G142" i="18"/>
  <c r="I151" i="18"/>
  <c r="I113" i="18"/>
  <c r="I87" i="18"/>
  <c r="I91" i="18"/>
  <c r="G94" i="18"/>
  <c r="I95" i="18"/>
  <c r="I99" i="18"/>
  <c r="E101" i="18"/>
  <c r="G102" i="18"/>
  <c r="I103" i="18"/>
  <c r="I107" i="18"/>
  <c r="E109" i="18"/>
  <c r="G110" i="18"/>
  <c r="I111" i="18"/>
  <c r="G134" i="18"/>
  <c r="I135" i="18"/>
  <c r="I139" i="18"/>
  <c r="I147" i="18"/>
  <c r="I276" i="18"/>
  <c r="D243" i="18"/>
  <c r="E244" i="18"/>
  <c r="F245" i="18"/>
  <c r="G246" i="18"/>
  <c r="D251" i="18"/>
  <c r="E252" i="18"/>
  <c r="F253" i="18"/>
  <c r="G254" i="18"/>
  <c r="D259" i="18"/>
  <c r="E260" i="18"/>
  <c r="F261" i="18"/>
  <c r="G262" i="18"/>
  <c r="D267" i="18"/>
  <c r="E268" i="18"/>
  <c r="F269" i="18"/>
  <c r="G270" i="18"/>
  <c r="D275" i="18"/>
  <c r="E243" i="18"/>
  <c r="F244" i="18"/>
  <c r="G245" i="18"/>
  <c r="D250" i="18"/>
  <c r="E251" i="18"/>
  <c r="F252" i="18"/>
  <c r="G253" i="18"/>
  <c r="D258" i="18"/>
  <c r="E259" i="18"/>
  <c r="F260" i="18"/>
  <c r="G261" i="18"/>
  <c r="D266" i="18"/>
  <c r="E267" i="18"/>
  <c r="F268" i="18"/>
  <c r="G269" i="18"/>
  <c r="D274" i="18"/>
  <c r="E275" i="18"/>
  <c r="E250" i="18"/>
  <c r="E258" i="18"/>
  <c r="D265" i="18"/>
  <c r="E266" i="18"/>
  <c r="F267" i="18"/>
  <c r="G268" i="18"/>
  <c r="D273" i="18"/>
  <c r="E274" i="18"/>
  <c r="F275" i="18"/>
  <c r="G243" i="18"/>
  <c r="D248" i="18"/>
  <c r="E249" i="18"/>
  <c r="F250" i="18"/>
  <c r="G251" i="18"/>
  <c r="D256" i="18"/>
  <c r="E257" i="18"/>
  <c r="F258" i="18"/>
  <c r="G259" i="18"/>
  <c r="D264" i="18"/>
  <c r="E265" i="18"/>
  <c r="F266" i="18"/>
  <c r="G267" i="18"/>
  <c r="D272" i="18"/>
  <c r="E273" i="18"/>
  <c r="F274" i="18"/>
  <c r="G275" i="18"/>
  <c r="D247" i="18"/>
  <c r="E248" i="18"/>
  <c r="F249" i="18"/>
  <c r="G250" i="18"/>
  <c r="D255" i="18"/>
  <c r="E256" i="18"/>
  <c r="F257" i="18"/>
  <c r="G258" i="18"/>
  <c r="D263" i="18"/>
  <c r="E264" i="18"/>
  <c r="F265" i="18"/>
  <c r="G266" i="18"/>
  <c r="F74" i="20" l="1"/>
  <c r="H74" i="20"/>
  <c r="E74" i="20"/>
  <c r="G74" i="20"/>
  <c r="J276" i="18"/>
  <c r="I153" i="18"/>
  <c r="I103" i="19"/>
  <c r="E137" i="19"/>
  <c r="H103" i="19"/>
  <c r="I137" i="19"/>
  <c r="E248" i="19"/>
  <c r="D248" i="19"/>
  <c r="H137" i="19"/>
  <c r="F137" i="19"/>
  <c r="G103" i="19"/>
  <c r="F103" i="19"/>
  <c r="F140" i="19" s="1"/>
  <c r="G137" i="19"/>
  <c r="J248" i="19"/>
  <c r="E103" i="19"/>
  <c r="E140" i="19" s="1"/>
  <c r="D103" i="19"/>
  <c r="D140" i="19" s="1"/>
  <c r="D137" i="19"/>
  <c r="F114" i="18"/>
  <c r="F152" i="18"/>
  <c r="F138" i="18"/>
  <c r="F100" i="18"/>
  <c r="H84" i="18"/>
  <c r="H122" i="18"/>
  <c r="E96" i="18"/>
  <c r="E134" i="18"/>
  <c r="E98" i="18"/>
  <c r="E136" i="18"/>
  <c r="H127" i="18"/>
  <c r="H89" i="18"/>
  <c r="D94" i="18"/>
  <c r="D132" i="18"/>
  <c r="D149" i="18"/>
  <c r="D111" i="18"/>
  <c r="D150" i="18"/>
  <c r="D112" i="18"/>
  <c r="D97" i="18"/>
  <c r="D135" i="18"/>
  <c r="D98" i="18"/>
  <c r="D136" i="18"/>
  <c r="H96" i="18"/>
  <c r="H134" i="18"/>
  <c r="H100" i="18"/>
  <c r="H138" i="18"/>
  <c r="G143" i="18"/>
  <c r="G105" i="18"/>
  <c r="G127" i="18"/>
  <c r="G89" i="18"/>
  <c r="G144" i="18"/>
  <c r="G106" i="18"/>
  <c r="G128" i="18"/>
  <c r="G90" i="18"/>
  <c r="G145" i="18"/>
  <c r="G107" i="18"/>
  <c r="G108" i="18"/>
  <c r="G146" i="18"/>
  <c r="G92" i="18"/>
  <c r="G130" i="18"/>
  <c r="G109" i="18"/>
  <c r="G147" i="18"/>
  <c r="G93" i="18"/>
  <c r="G131" i="18"/>
  <c r="H148" i="18"/>
  <c r="H110" i="18"/>
  <c r="H108" i="18"/>
  <c r="H146" i="18"/>
  <c r="H144" i="18"/>
  <c r="H106" i="18"/>
  <c r="F151" i="18"/>
  <c r="F113" i="18"/>
  <c r="E127" i="18"/>
  <c r="E89" i="18"/>
  <c r="F122" i="18"/>
  <c r="F84" i="18"/>
  <c r="H124" i="18"/>
  <c r="H86" i="18"/>
  <c r="H276" i="18"/>
  <c r="E95" i="18"/>
  <c r="E133" i="18"/>
  <c r="E114" i="18"/>
  <c r="E152" i="18"/>
  <c r="E83" i="18"/>
  <c r="E121" i="18"/>
  <c r="H92" i="18"/>
  <c r="H130" i="18"/>
  <c r="D133" i="18"/>
  <c r="D95" i="18"/>
  <c r="D151" i="18"/>
  <c r="D113" i="18"/>
  <c r="D152" i="18"/>
  <c r="D114" i="18"/>
  <c r="D276" i="18"/>
  <c r="H140" i="18"/>
  <c r="H102" i="18"/>
  <c r="H136" i="18"/>
  <c r="H98" i="18"/>
  <c r="F142" i="18"/>
  <c r="F104" i="18"/>
  <c r="F126" i="18"/>
  <c r="F88" i="18"/>
  <c r="F143" i="18"/>
  <c r="F105" i="18"/>
  <c r="F127" i="18"/>
  <c r="F89" i="18"/>
  <c r="F106" i="18"/>
  <c r="F144" i="18"/>
  <c r="F107" i="18"/>
  <c r="F145" i="18"/>
  <c r="F91" i="18"/>
  <c r="F129" i="18"/>
  <c r="F146" i="18"/>
  <c r="F108" i="18"/>
  <c r="F130" i="18"/>
  <c r="F92" i="18"/>
  <c r="F276" i="18"/>
  <c r="H151" i="18"/>
  <c r="H113" i="18"/>
  <c r="H87" i="18"/>
  <c r="H125" i="18"/>
  <c r="H123" i="18"/>
  <c r="H85" i="18"/>
  <c r="H83" i="18"/>
  <c r="H121" i="18"/>
  <c r="H152" i="18"/>
  <c r="H114" i="18"/>
  <c r="F134" i="18"/>
  <c r="F96" i="18"/>
  <c r="F99" i="18"/>
  <c r="F137" i="18"/>
  <c r="E150" i="18"/>
  <c r="E112" i="18"/>
  <c r="E99" i="18"/>
  <c r="E137" i="18"/>
  <c r="H132" i="18"/>
  <c r="H94" i="18"/>
  <c r="E103" i="18"/>
  <c r="E141" i="18"/>
  <c r="E142" i="18"/>
  <c r="E104" i="18"/>
  <c r="E143" i="18"/>
  <c r="E105" i="18"/>
  <c r="E128" i="18"/>
  <c r="E90" i="18"/>
  <c r="E91" i="18"/>
  <c r="E129" i="18"/>
  <c r="H95" i="18"/>
  <c r="H133" i="18"/>
  <c r="H91" i="18"/>
  <c r="H129" i="18"/>
  <c r="D102" i="18"/>
  <c r="D140" i="18"/>
  <c r="D86" i="18"/>
  <c r="D124" i="18"/>
  <c r="D141" i="18"/>
  <c r="D103" i="18"/>
  <c r="D125" i="18"/>
  <c r="D87" i="18"/>
  <c r="D142" i="18"/>
  <c r="D104" i="18"/>
  <c r="D105" i="18"/>
  <c r="D143" i="18"/>
  <c r="D89" i="18"/>
  <c r="D127" i="18"/>
  <c r="D106" i="18"/>
  <c r="D144" i="18"/>
  <c r="D90" i="18"/>
  <c r="D128" i="18"/>
  <c r="H135" i="18"/>
  <c r="H97" i="18"/>
  <c r="H103" i="18"/>
  <c r="H141" i="18"/>
  <c r="H139" i="18"/>
  <c r="H101" i="18"/>
  <c r="H99" i="18"/>
  <c r="H137" i="18"/>
  <c r="F135" i="18"/>
  <c r="F97" i="18"/>
  <c r="F83" i="18"/>
  <c r="F121" i="18"/>
  <c r="F77" i="18"/>
  <c r="H150" i="18"/>
  <c r="H112" i="18"/>
  <c r="E151" i="18"/>
  <c r="E113" i="18"/>
  <c r="E276" i="18"/>
  <c r="H128" i="18"/>
  <c r="H90" i="18"/>
  <c r="E87" i="18"/>
  <c r="E125" i="18"/>
  <c r="E88" i="18"/>
  <c r="E126" i="18"/>
  <c r="E106" i="18"/>
  <c r="E144" i="18"/>
  <c r="E107" i="18"/>
  <c r="E145" i="18"/>
  <c r="H88" i="18"/>
  <c r="H126" i="18"/>
  <c r="H131" i="18"/>
  <c r="H93" i="18"/>
  <c r="G97" i="18"/>
  <c r="G135" i="18"/>
  <c r="G114" i="18"/>
  <c r="G152" i="18"/>
  <c r="G136" i="18"/>
  <c r="G98" i="18"/>
  <c r="G276" i="18"/>
  <c r="E135" i="18"/>
  <c r="E97" i="18"/>
  <c r="G100" i="18"/>
  <c r="G138" i="18"/>
  <c r="G84" i="18"/>
  <c r="G122" i="18"/>
  <c r="G101" i="18"/>
  <c r="G139" i="18"/>
  <c r="G85" i="18"/>
  <c r="G123" i="18"/>
  <c r="I115" i="18"/>
  <c r="H104" i="18"/>
  <c r="H142" i="18"/>
  <c r="H111" i="18"/>
  <c r="H149" i="18"/>
  <c r="H147" i="18"/>
  <c r="H109" i="18"/>
  <c r="H107" i="18"/>
  <c r="H145" i="18"/>
  <c r="I156" i="18" l="1"/>
  <c r="I177" i="18" s="1"/>
  <c r="J215" i="18" s="1"/>
  <c r="F153" i="18"/>
  <c r="I140" i="19"/>
  <c r="G140" i="19"/>
  <c r="H140" i="19"/>
  <c r="G120" i="18"/>
  <c r="G82" i="18"/>
  <c r="G77" i="18"/>
  <c r="H120" i="18"/>
  <c r="H82" i="18"/>
  <c r="H77" i="18"/>
  <c r="F115" i="18"/>
  <c r="E77" i="18"/>
  <c r="E120" i="18"/>
  <c r="E82" i="18"/>
  <c r="D82" i="18"/>
  <c r="D77" i="18"/>
  <c r="D120" i="18"/>
  <c r="I175" i="18" l="1"/>
  <c r="J213" i="18" s="1"/>
  <c r="I166" i="18"/>
  <c r="J204" i="18" s="1"/>
  <c r="I161" i="18"/>
  <c r="J199" i="18" s="1"/>
  <c r="I192" i="18"/>
  <c r="J230" i="18" s="1"/>
  <c r="I179" i="18"/>
  <c r="J217" i="18" s="1"/>
  <c r="I167" i="18"/>
  <c r="J205" i="18" s="1"/>
  <c r="D115" i="18"/>
  <c r="I164" i="18"/>
  <c r="J202" i="18" s="1"/>
  <c r="I165" i="18"/>
  <c r="J203" i="18" s="1"/>
  <c r="I178" i="18"/>
  <c r="J216" i="18" s="1"/>
  <c r="E115" i="18"/>
  <c r="I185" i="18"/>
  <c r="J223" i="18" s="1"/>
  <c r="I193" i="18"/>
  <c r="J231" i="18" s="1"/>
  <c r="I170" i="18"/>
  <c r="J208" i="18" s="1"/>
  <c r="H115" i="18"/>
  <c r="I191" i="18"/>
  <c r="J229" i="18" s="1"/>
  <c r="I180" i="18"/>
  <c r="J218" i="18" s="1"/>
  <c r="I174" i="18"/>
  <c r="J212" i="18" s="1"/>
  <c r="I184" i="18"/>
  <c r="J222" i="18" s="1"/>
  <c r="F156" i="18"/>
  <c r="F173" i="18" s="1"/>
  <c r="G211" i="18" s="1"/>
  <c r="F174" i="18"/>
  <c r="G212" i="18" s="1"/>
  <c r="I189" i="18"/>
  <c r="J227" i="18" s="1"/>
  <c r="I181" i="18"/>
  <c r="J219" i="18" s="1"/>
  <c r="I168" i="18"/>
  <c r="J206" i="18" s="1"/>
  <c r="I171" i="18"/>
  <c r="J209" i="18" s="1"/>
  <c r="G115" i="18"/>
  <c r="I173" i="18"/>
  <c r="J211" i="18" s="1"/>
  <c r="I169" i="18"/>
  <c r="J207" i="18" s="1"/>
  <c r="I190" i="18"/>
  <c r="J228" i="18" s="1"/>
  <c r="I186" i="18"/>
  <c r="J224" i="18" s="1"/>
  <c r="I163" i="18"/>
  <c r="J201" i="18" s="1"/>
  <c r="F184" i="18"/>
  <c r="G222" i="18" s="1"/>
  <c r="I188" i="18"/>
  <c r="J226" i="18" s="1"/>
  <c r="I176" i="18"/>
  <c r="J214" i="18" s="1"/>
  <c r="I172" i="18"/>
  <c r="J210" i="18" s="1"/>
  <c r="I183" i="18"/>
  <c r="J221" i="18" s="1"/>
  <c r="F171" i="18"/>
  <c r="G209" i="18" s="1"/>
  <c r="F168" i="18"/>
  <c r="G206" i="18" s="1"/>
  <c r="I162" i="18"/>
  <c r="J200" i="18" s="1"/>
  <c r="I187" i="18"/>
  <c r="J225" i="18" s="1"/>
  <c r="I182" i="18"/>
  <c r="J220" i="18" s="1"/>
  <c r="K201" i="19"/>
  <c r="D27" i="2" s="1"/>
  <c r="K189" i="19"/>
  <c r="D15" i="2" s="1"/>
  <c r="K183" i="19"/>
  <c r="D9" i="2" s="1"/>
  <c r="D174" i="19"/>
  <c r="K180" i="19"/>
  <c r="D6" i="2" s="1"/>
  <c r="E174" i="19"/>
  <c r="F208" i="19"/>
  <c r="I174" i="19"/>
  <c r="J208" i="19"/>
  <c r="K205" i="19"/>
  <c r="D31" i="2" s="1"/>
  <c r="K197" i="19"/>
  <c r="D23" i="2" s="1"/>
  <c r="K190" i="19"/>
  <c r="D16" i="2" s="1"/>
  <c r="K181" i="19"/>
  <c r="D7" i="2" s="1"/>
  <c r="K191" i="19"/>
  <c r="D17" i="2" s="1"/>
  <c r="K184" i="19"/>
  <c r="D10" i="2" s="1"/>
  <c r="F174" i="19"/>
  <c r="K185" i="19"/>
  <c r="D11" i="2" s="1"/>
  <c r="K192" i="19"/>
  <c r="D18" i="2" s="1"/>
  <c r="K206" i="19"/>
  <c r="D32" i="2" s="1"/>
  <c r="K200" i="19"/>
  <c r="D26" i="2" s="1"/>
  <c r="K204" i="19"/>
  <c r="D30" i="2" s="1"/>
  <c r="G208" i="19"/>
  <c r="K182" i="19"/>
  <c r="D8" i="2" s="1"/>
  <c r="K187" i="19"/>
  <c r="D13" i="2" s="1"/>
  <c r="K207" i="19"/>
  <c r="D33" i="2" s="1"/>
  <c r="K193" i="19"/>
  <c r="D19" i="2" s="1"/>
  <c r="E153" i="18"/>
  <c r="H153" i="18"/>
  <c r="H156" i="18" s="1"/>
  <c r="D153" i="18"/>
  <c r="G153" i="18"/>
  <c r="F193" i="18" l="1"/>
  <c r="G231" i="18" s="1"/>
  <c r="F188" i="18"/>
  <c r="G226" i="18" s="1"/>
  <c r="F165" i="18"/>
  <c r="G203" i="18" s="1"/>
  <c r="F170" i="18"/>
  <c r="G208" i="18" s="1"/>
  <c r="F169" i="18"/>
  <c r="G207" i="18" s="1"/>
  <c r="F180" i="18"/>
  <c r="G218" i="18" s="1"/>
  <c r="F176" i="18"/>
  <c r="G214" i="18" s="1"/>
  <c r="F186" i="18"/>
  <c r="G224" i="18" s="1"/>
  <c r="F164" i="18"/>
  <c r="G202" i="18" s="1"/>
  <c r="F191" i="18"/>
  <c r="G229" i="18" s="1"/>
  <c r="F175" i="18"/>
  <c r="G213" i="18" s="1"/>
  <c r="I194" i="18"/>
  <c r="F189" i="18"/>
  <c r="G227" i="18" s="1"/>
  <c r="F183" i="18"/>
  <c r="G221" i="18" s="1"/>
  <c r="F166" i="18"/>
  <c r="G204" i="18" s="1"/>
  <c r="F162" i="18"/>
  <c r="G200" i="18" s="1"/>
  <c r="F187" i="18"/>
  <c r="G225" i="18" s="1"/>
  <c r="H161" i="18"/>
  <c r="I199" i="18" s="1"/>
  <c r="J232" i="18"/>
  <c r="F185" i="18"/>
  <c r="G223" i="18" s="1"/>
  <c r="F190" i="18"/>
  <c r="G228" i="18" s="1"/>
  <c r="F167" i="18"/>
  <c r="G205" i="18" s="1"/>
  <c r="F192" i="18"/>
  <c r="G230" i="18" s="1"/>
  <c r="F177" i="18"/>
  <c r="G215" i="18" s="1"/>
  <c r="F179" i="18"/>
  <c r="G217" i="18" s="1"/>
  <c r="F172" i="18"/>
  <c r="G210" i="18" s="1"/>
  <c r="F182" i="18"/>
  <c r="G220" i="18" s="1"/>
  <c r="F181" i="18"/>
  <c r="G219" i="18" s="1"/>
  <c r="F161" i="18"/>
  <c r="H184" i="18"/>
  <c r="I222" i="18" s="1"/>
  <c r="H185" i="18"/>
  <c r="I223" i="18" s="1"/>
  <c r="H173" i="18"/>
  <c r="I211" i="18" s="1"/>
  <c r="H193" i="18"/>
  <c r="I231" i="18" s="1"/>
  <c r="H183" i="18"/>
  <c r="I221" i="18" s="1"/>
  <c r="H179" i="18"/>
  <c r="I217" i="18" s="1"/>
  <c r="H172" i="18"/>
  <c r="I210" i="18" s="1"/>
  <c r="H192" i="18"/>
  <c r="I230" i="18" s="1"/>
  <c r="H169" i="18"/>
  <c r="I207" i="18" s="1"/>
  <c r="H168" i="18"/>
  <c r="I206" i="18" s="1"/>
  <c r="H170" i="18"/>
  <c r="I208" i="18" s="1"/>
  <c r="H171" i="18"/>
  <c r="I209" i="18" s="1"/>
  <c r="H182" i="18"/>
  <c r="I220" i="18" s="1"/>
  <c r="H177" i="18"/>
  <c r="I215" i="18" s="1"/>
  <c r="H166" i="18"/>
  <c r="I204" i="18" s="1"/>
  <c r="H167" i="18"/>
  <c r="I205" i="18" s="1"/>
  <c r="H165" i="18"/>
  <c r="I203" i="18" s="1"/>
  <c r="H176" i="18"/>
  <c r="I214" i="18" s="1"/>
  <c r="H190" i="18"/>
  <c r="I228" i="18" s="1"/>
  <c r="H181" i="18"/>
  <c r="I219" i="18" s="1"/>
  <c r="H186" i="18"/>
  <c r="I224" i="18" s="1"/>
  <c r="H189" i="18"/>
  <c r="I227" i="18" s="1"/>
  <c r="H175" i="18"/>
  <c r="I213" i="18" s="1"/>
  <c r="H187" i="18"/>
  <c r="I225" i="18" s="1"/>
  <c r="H164" i="18"/>
  <c r="I202" i="18" s="1"/>
  <c r="H180" i="18"/>
  <c r="I218" i="18" s="1"/>
  <c r="H174" i="18"/>
  <c r="I212" i="18" s="1"/>
  <c r="H188" i="18"/>
  <c r="I226" i="18" s="1"/>
  <c r="H163" i="18"/>
  <c r="I201" i="18" s="1"/>
  <c r="H162" i="18"/>
  <c r="I200" i="18" s="1"/>
  <c r="H191" i="18"/>
  <c r="I229" i="18" s="1"/>
  <c r="H178" i="18"/>
  <c r="I216" i="18" s="1"/>
  <c r="F178" i="18"/>
  <c r="G216" i="18" s="1"/>
  <c r="F163" i="18"/>
  <c r="G201" i="18" s="1"/>
  <c r="K198" i="19"/>
  <c r="D24" i="2" s="1"/>
  <c r="K203" i="19"/>
  <c r="D29" i="2" s="1"/>
  <c r="K186" i="19"/>
  <c r="D12" i="2" s="1"/>
  <c r="K202" i="19"/>
  <c r="D28" i="2" s="1"/>
  <c r="K188" i="19"/>
  <c r="D14" i="2" s="1"/>
  <c r="K195" i="19"/>
  <c r="D21" i="2" s="1"/>
  <c r="K194" i="19"/>
  <c r="D20" i="2" s="1"/>
  <c r="E156" i="18"/>
  <c r="E181" i="18" s="1"/>
  <c r="F219" i="18" s="1"/>
  <c r="K199" i="19"/>
  <c r="D25" i="2" s="1"/>
  <c r="K196" i="19"/>
  <c r="D22" i="2" s="1"/>
  <c r="G174" i="19"/>
  <c r="H208" i="19"/>
  <c r="I208" i="19"/>
  <c r="H174" i="19"/>
  <c r="E208" i="19"/>
  <c r="D156" i="18"/>
  <c r="D161" i="18" s="1"/>
  <c r="E199" i="18" s="1"/>
  <c r="G156" i="18"/>
  <c r="G166" i="18" s="1"/>
  <c r="H204" i="18" s="1"/>
  <c r="E192" i="18" l="1"/>
  <c r="F230" i="18" s="1"/>
  <c r="E170" i="18"/>
  <c r="F208" i="18" s="1"/>
  <c r="E189" i="18"/>
  <c r="F227" i="18" s="1"/>
  <c r="E177" i="18"/>
  <c r="F215" i="18" s="1"/>
  <c r="G177" i="18"/>
  <c r="H215" i="18" s="1"/>
  <c r="E191" i="18"/>
  <c r="F229" i="18" s="1"/>
  <c r="G176" i="18"/>
  <c r="H214" i="18" s="1"/>
  <c r="E190" i="18"/>
  <c r="F228" i="18" s="1"/>
  <c r="G192" i="18"/>
  <c r="H230" i="18" s="1"/>
  <c r="K230" i="18" s="1"/>
  <c r="E36" i="2" s="1"/>
  <c r="E169" i="18"/>
  <c r="F207" i="18" s="1"/>
  <c r="E188" i="18"/>
  <c r="F226" i="18" s="1"/>
  <c r="G174" i="18"/>
  <c r="H212" i="18" s="1"/>
  <c r="E168" i="18"/>
  <c r="F206" i="18" s="1"/>
  <c r="E171" i="18"/>
  <c r="F209" i="18" s="1"/>
  <c r="F194" i="18"/>
  <c r="G199" i="18"/>
  <c r="G232" i="18" s="1"/>
  <c r="E182" i="18"/>
  <c r="F220" i="18" s="1"/>
  <c r="E165" i="18"/>
  <c r="F203" i="18" s="1"/>
  <c r="D185" i="18"/>
  <c r="E223" i="18" s="1"/>
  <c r="D162" i="18"/>
  <c r="E200" i="18" s="1"/>
  <c r="D173" i="18"/>
  <c r="E211" i="18" s="1"/>
  <c r="D164" i="18"/>
  <c r="E202" i="18" s="1"/>
  <c r="D192" i="18"/>
  <c r="E230" i="18" s="1"/>
  <c r="D191" i="18"/>
  <c r="E229" i="18" s="1"/>
  <c r="D169" i="18"/>
  <c r="E207" i="18" s="1"/>
  <c r="D188" i="18"/>
  <c r="E226" i="18" s="1"/>
  <c r="D182" i="18"/>
  <c r="E220" i="18" s="1"/>
  <c r="D167" i="18"/>
  <c r="E205" i="18" s="1"/>
  <c r="D193" i="18"/>
  <c r="E231" i="18" s="1"/>
  <c r="D176" i="18"/>
  <c r="E214" i="18" s="1"/>
  <c r="D186" i="18"/>
  <c r="E224" i="18" s="1"/>
  <c r="D174" i="18"/>
  <c r="E212" i="18" s="1"/>
  <c r="D170" i="18"/>
  <c r="E208" i="18" s="1"/>
  <c r="D183" i="18"/>
  <c r="E221" i="18" s="1"/>
  <c r="D168" i="18"/>
  <c r="E206" i="18" s="1"/>
  <c r="D187" i="18"/>
  <c r="E225" i="18" s="1"/>
  <c r="E167" i="18"/>
  <c r="F205" i="18" s="1"/>
  <c r="E174" i="18"/>
  <c r="F212" i="18" s="1"/>
  <c r="E180" i="18"/>
  <c r="F218" i="18" s="1"/>
  <c r="E163" i="18"/>
  <c r="F201" i="18" s="1"/>
  <c r="G172" i="18"/>
  <c r="H210" i="18" s="1"/>
  <c r="K210" i="18" s="1"/>
  <c r="E16" i="2" s="1"/>
  <c r="G188" i="18"/>
  <c r="H226" i="18" s="1"/>
  <c r="G189" i="18"/>
  <c r="H227" i="18" s="1"/>
  <c r="G179" i="18"/>
  <c r="H217" i="18" s="1"/>
  <c r="G190" i="18"/>
  <c r="H228" i="18" s="1"/>
  <c r="G175" i="18"/>
  <c r="H213" i="18" s="1"/>
  <c r="D166" i="18"/>
  <c r="E204" i="18" s="1"/>
  <c r="D165" i="18"/>
  <c r="E203" i="18" s="1"/>
  <c r="D171" i="18"/>
  <c r="E209" i="18" s="1"/>
  <c r="D172" i="18"/>
  <c r="E210" i="18" s="1"/>
  <c r="E184" i="18"/>
  <c r="F222" i="18" s="1"/>
  <c r="E162" i="18"/>
  <c r="F200" i="18" s="1"/>
  <c r="E175" i="18"/>
  <c r="F213" i="18" s="1"/>
  <c r="E179" i="18"/>
  <c r="F217" i="18" s="1"/>
  <c r="G180" i="18"/>
  <c r="H218" i="18" s="1"/>
  <c r="G187" i="18"/>
  <c r="H225" i="18" s="1"/>
  <c r="G170" i="18"/>
  <c r="H208" i="18" s="1"/>
  <c r="G182" i="18"/>
  <c r="H220" i="18" s="1"/>
  <c r="G164" i="18"/>
  <c r="H202" i="18" s="1"/>
  <c r="D190" i="18"/>
  <c r="E228" i="18" s="1"/>
  <c r="D184" i="18"/>
  <c r="E222" i="18" s="1"/>
  <c r="D163" i="18"/>
  <c r="E201" i="18" s="1"/>
  <c r="D175" i="18"/>
  <c r="E213" i="18" s="1"/>
  <c r="E186" i="18"/>
  <c r="F224" i="18" s="1"/>
  <c r="E178" i="18"/>
  <c r="F216" i="18" s="1"/>
  <c r="E176" i="18"/>
  <c r="F214" i="18" s="1"/>
  <c r="E173" i="18"/>
  <c r="F211" i="18" s="1"/>
  <c r="G186" i="18"/>
  <c r="H224" i="18" s="1"/>
  <c r="G163" i="18"/>
  <c r="H201" i="18" s="1"/>
  <c r="G173" i="18"/>
  <c r="H211" i="18" s="1"/>
  <c r="G165" i="18"/>
  <c r="H203" i="18" s="1"/>
  <c r="D178" i="18"/>
  <c r="E216" i="18" s="1"/>
  <c r="D189" i="18"/>
  <c r="E227" i="18" s="1"/>
  <c r="E193" i="18"/>
  <c r="F231" i="18" s="1"/>
  <c r="E166" i="18"/>
  <c r="F204" i="18" s="1"/>
  <c r="E164" i="18"/>
  <c r="F202" i="18" s="1"/>
  <c r="G193" i="18"/>
  <c r="H231" i="18" s="1"/>
  <c r="G171" i="18"/>
  <c r="H209" i="18" s="1"/>
  <c r="G183" i="18"/>
  <c r="H221" i="18" s="1"/>
  <c r="G181" i="18"/>
  <c r="H219" i="18" s="1"/>
  <c r="G185" i="18"/>
  <c r="H223" i="18" s="1"/>
  <c r="K223" i="18" s="1"/>
  <c r="E29" i="2" s="1"/>
  <c r="G184" i="18"/>
  <c r="H222" i="18" s="1"/>
  <c r="G178" i="18"/>
  <c r="H216" i="18" s="1"/>
  <c r="G167" i="18"/>
  <c r="H205" i="18" s="1"/>
  <c r="G161" i="18"/>
  <c r="H199" i="18" s="1"/>
  <c r="E161" i="18"/>
  <c r="F199" i="18" s="1"/>
  <c r="D177" i="18"/>
  <c r="E215" i="18" s="1"/>
  <c r="D181" i="18"/>
  <c r="E219" i="18" s="1"/>
  <c r="D179" i="18"/>
  <c r="E217" i="18" s="1"/>
  <c r="D180" i="18"/>
  <c r="E218" i="18" s="1"/>
  <c r="E183" i="18"/>
  <c r="F221" i="18" s="1"/>
  <c r="E185" i="18"/>
  <c r="F223" i="18" s="1"/>
  <c r="E172" i="18"/>
  <c r="F210" i="18" s="1"/>
  <c r="E187" i="18"/>
  <c r="F225" i="18" s="1"/>
  <c r="G169" i="18"/>
  <c r="H207" i="18" s="1"/>
  <c r="G168" i="18"/>
  <c r="H206" i="18" s="1"/>
  <c r="G191" i="18"/>
  <c r="H229" i="18" s="1"/>
  <c r="G162" i="18"/>
  <c r="H200" i="18" s="1"/>
  <c r="K179" i="19"/>
  <c r="D5" i="2" s="1"/>
  <c r="K212" i="18"/>
  <c r="E18" i="2" s="1"/>
  <c r="I232" i="18"/>
  <c r="H194" i="18"/>
  <c r="K203" i="18" l="1"/>
  <c r="E9" i="2" s="1"/>
  <c r="K221" i="18"/>
  <c r="E27" i="2" s="1"/>
  <c r="K202" i="18"/>
  <c r="E8" i="2" s="1"/>
  <c r="K206" i="18"/>
  <c r="E12" i="2" s="1"/>
  <c r="K222" i="18"/>
  <c r="E28" i="2" s="1"/>
  <c r="K227" i="18"/>
  <c r="E33" i="2" s="1"/>
  <c r="K228" i="18"/>
  <c r="E34" i="2" s="1"/>
  <c r="K215" i="18"/>
  <c r="E21" i="2" s="1"/>
  <c r="K219" i="18"/>
  <c r="E25" i="2" s="1"/>
  <c r="F232" i="18"/>
  <c r="K201" i="18"/>
  <c r="E7" i="2" s="1"/>
  <c r="K208" i="19"/>
  <c r="K213" i="18"/>
  <c r="E19" i="2" s="1"/>
  <c r="K208" i="18"/>
  <c r="E14" i="2" s="1"/>
  <c r="K224" i="18"/>
  <c r="E30" i="2" s="1"/>
  <c r="K200" i="18"/>
  <c r="E6" i="2" s="1"/>
  <c r="K220" i="18"/>
  <c r="E26" i="2" s="1"/>
  <c r="K226" i="18"/>
  <c r="E32" i="2" s="1"/>
  <c r="K217" i="18"/>
  <c r="E23" i="2" s="1"/>
  <c r="K225" i="18"/>
  <c r="E31" i="2" s="1"/>
  <c r="E194" i="18"/>
  <c r="K211" i="18"/>
  <c r="E17" i="2" s="1"/>
  <c r="K229" i="18"/>
  <c r="E35" i="2" s="1"/>
  <c r="K204" i="18"/>
  <c r="E10" i="2" s="1"/>
  <c r="K209" i="18"/>
  <c r="E15" i="2" s="1"/>
  <c r="K205" i="18"/>
  <c r="E11" i="2" s="1"/>
  <c r="G194" i="18"/>
  <c r="K218" i="18"/>
  <c r="E24" i="2" s="1"/>
  <c r="K231" i="18"/>
  <c r="E37" i="2" s="1"/>
  <c r="H232" i="18"/>
  <c r="K214" i="18"/>
  <c r="E20" i="2" s="1"/>
  <c r="K216" i="18"/>
  <c r="E22" i="2" s="1"/>
  <c r="D194" i="18"/>
  <c r="E232" i="18"/>
  <c r="K199" i="18"/>
  <c r="E5" i="2" s="1"/>
  <c r="K207" i="18"/>
  <c r="E13" i="2" s="1"/>
  <c r="K232" i="18" l="1"/>
  <c r="I68" i="3" l="1"/>
  <c r="H68" i="3"/>
  <c r="G68" i="3"/>
  <c r="F68" i="3"/>
  <c r="E68" i="3"/>
  <c r="D68" i="3"/>
  <c r="I67" i="3"/>
  <c r="H67" i="3"/>
  <c r="G67" i="3"/>
  <c r="F67" i="3"/>
  <c r="E67" i="3"/>
  <c r="D67" i="3"/>
  <c r="I66" i="3"/>
  <c r="H66" i="3"/>
  <c r="G66" i="3"/>
  <c r="F66" i="3"/>
  <c r="E66" i="3"/>
  <c r="D66" i="3"/>
  <c r="I65" i="3"/>
  <c r="H65" i="3"/>
  <c r="G65" i="3"/>
  <c r="F65" i="3"/>
  <c r="E65" i="3"/>
  <c r="D65" i="3"/>
  <c r="I64" i="3"/>
  <c r="H64" i="3"/>
  <c r="G64" i="3"/>
  <c r="F64" i="3"/>
  <c r="E64" i="3"/>
  <c r="D64" i="3"/>
  <c r="I63" i="3"/>
  <c r="H63" i="3"/>
  <c r="G63" i="3"/>
  <c r="F63" i="3"/>
  <c r="E63" i="3"/>
  <c r="D63" i="3"/>
  <c r="I62" i="3"/>
  <c r="H62" i="3"/>
  <c r="G62" i="3"/>
  <c r="F62" i="3"/>
  <c r="E62" i="3"/>
  <c r="D62" i="3"/>
  <c r="I61" i="3"/>
  <c r="H61" i="3"/>
  <c r="G61" i="3"/>
  <c r="F61" i="3"/>
  <c r="E61" i="3"/>
  <c r="D61" i="3"/>
  <c r="I60" i="3"/>
  <c r="H60" i="3"/>
  <c r="G60" i="3"/>
  <c r="F60" i="3"/>
  <c r="E60" i="3"/>
  <c r="D60" i="3"/>
  <c r="I59" i="3"/>
  <c r="H59" i="3"/>
  <c r="G59" i="3"/>
  <c r="F59" i="3"/>
  <c r="E59" i="3"/>
  <c r="D59" i="3"/>
  <c r="I58" i="3"/>
  <c r="H58" i="3"/>
  <c r="G58" i="3"/>
  <c r="F58" i="3"/>
  <c r="E58" i="3"/>
  <c r="D58" i="3"/>
  <c r="I57" i="3"/>
  <c r="H57" i="3"/>
  <c r="G57" i="3"/>
  <c r="F57" i="3"/>
  <c r="E57" i="3"/>
  <c r="D57" i="3"/>
  <c r="I56" i="3"/>
  <c r="H56" i="3"/>
  <c r="G56" i="3"/>
  <c r="F56" i="3"/>
  <c r="E56" i="3"/>
  <c r="D56" i="3"/>
  <c r="I55" i="3"/>
  <c r="H55" i="3"/>
  <c r="G55" i="3"/>
  <c r="F55" i="3"/>
  <c r="E55" i="3"/>
  <c r="D55" i="3"/>
  <c r="I54" i="3"/>
  <c r="H54" i="3"/>
  <c r="G54" i="3"/>
  <c r="F54" i="3"/>
  <c r="E54" i="3"/>
  <c r="D54" i="3"/>
  <c r="I53" i="3"/>
  <c r="H53" i="3"/>
  <c r="G53" i="3"/>
  <c r="F53" i="3"/>
  <c r="E53" i="3"/>
  <c r="D53" i="3"/>
  <c r="I52" i="3"/>
  <c r="H52" i="3"/>
  <c r="G52" i="3"/>
  <c r="F52" i="3"/>
  <c r="E52" i="3"/>
  <c r="D52" i="3"/>
  <c r="I51" i="3"/>
  <c r="H51" i="3"/>
  <c r="G51" i="3"/>
  <c r="F51" i="3"/>
  <c r="E51" i="3"/>
  <c r="D51" i="3"/>
  <c r="I50" i="3"/>
  <c r="H50" i="3"/>
  <c r="G50" i="3"/>
  <c r="F50" i="3"/>
  <c r="E50" i="3"/>
  <c r="D50" i="3"/>
  <c r="I49" i="3"/>
  <c r="H49" i="3"/>
  <c r="G49" i="3"/>
  <c r="F49" i="3"/>
  <c r="E49" i="3"/>
  <c r="D49" i="3"/>
  <c r="I48" i="3"/>
  <c r="H48" i="3"/>
  <c r="G48" i="3"/>
  <c r="F48" i="3"/>
  <c r="E48" i="3"/>
  <c r="D48" i="3"/>
  <c r="I47" i="3"/>
  <c r="H47" i="3"/>
  <c r="G47" i="3"/>
  <c r="F47" i="3"/>
  <c r="E47" i="3"/>
  <c r="D47" i="3"/>
  <c r="I46" i="3"/>
  <c r="H46" i="3"/>
  <c r="G46" i="3"/>
  <c r="F46" i="3"/>
  <c r="E46" i="3"/>
  <c r="D46" i="3"/>
  <c r="I45" i="3"/>
  <c r="H45" i="3"/>
  <c r="G45" i="3"/>
  <c r="F45" i="3"/>
  <c r="E45" i="3"/>
  <c r="D45" i="3"/>
  <c r="I44" i="3"/>
  <c r="H44" i="3"/>
  <c r="G44" i="3"/>
  <c r="F44" i="3"/>
  <c r="E44" i="3"/>
  <c r="D44" i="3"/>
  <c r="I43" i="3"/>
  <c r="H43" i="3"/>
  <c r="G43" i="3"/>
  <c r="F43" i="3"/>
  <c r="E43" i="3"/>
  <c r="D43" i="3"/>
  <c r="I42" i="3"/>
  <c r="H42" i="3"/>
  <c r="G42" i="3"/>
  <c r="F42" i="3"/>
  <c r="E42" i="3"/>
  <c r="D42" i="3"/>
  <c r="I41" i="3"/>
  <c r="H41" i="3"/>
  <c r="G41" i="3"/>
  <c r="F41" i="3"/>
  <c r="E41" i="3"/>
  <c r="D41" i="3"/>
  <c r="I40" i="3"/>
  <c r="H40" i="3"/>
  <c r="G40" i="3"/>
  <c r="F40" i="3"/>
  <c r="E40" i="3"/>
  <c r="D282" i="10" l="1"/>
  <c r="D281" i="10"/>
  <c r="D77" i="10" s="1"/>
  <c r="D116" i="10" s="1"/>
  <c r="D155" i="10" l="1"/>
  <c r="D238" i="14"/>
  <c r="G40" i="14" l="1"/>
  <c r="D280" i="14" l="1"/>
  <c r="D76" i="14" s="1"/>
  <c r="D154" i="14" s="1"/>
  <c r="D282" i="14"/>
  <c r="D281" i="14"/>
  <c r="D77" i="14" s="1"/>
  <c r="F40" i="14"/>
  <c r="H40" i="14"/>
  <c r="D40" i="14"/>
  <c r="E40" i="14"/>
  <c r="I40" i="14"/>
  <c r="D251" i="14"/>
  <c r="D47" i="14" s="1"/>
  <c r="D255" i="14"/>
  <c r="D51" i="14" s="1"/>
  <c r="D259" i="14"/>
  <c r="D55" i="14" s="1"/>
  <c r="D263" i="14"/>
  <c r="D59" i="14" s="1"/>
  <c r="D267" i="14"/>
  <c r="D63" i="14" s="1"/>
  <c r="D271" i="14"/>
  <c r="D67" i="14" s="1"/>
  <c r="D275" i="14"/>
  <c r="D71" i="14" s="1"/>
  <c r="D279" i="14"/>
  <c r="D75" i="14" s="1"/>
  <c r="D250" i="14"/>
  <c r="D46" i="14" s="1"/>
  <c r="D254" i="14"/>
  <c r="D50" i="14" s="1"/>
  <c r="D258" i="14"/>
  <c r="D54" i="14" s="1"/>
  <c r="D262" i="14"/>
  <c r="D58" i="14" s="1"/>
  <c r="D266" i="14"/>
  <c r="D62" i="14" s="1"/>
  <c r="D270" i="14"/>
  <c r="D66" i="14" s="1"/>
  <c r="D274" i="14"/>
  <c r="D70" i="14" s="1"/>
  <c r="D278" i="14"/>
  <c r="D74" i="14" s="1"/>
  <c r="D249" i="14"/>
  <c r="D253" i="14"/>
  <c r="D49" i="14" s="1"/>
  <c r="D257" i="14"/>
  <c r="D53" i="14" s="1"/>
  <c r="D261" i="14"/>
  <c r="D57" i="14" s="1"/>
  <c r="D265" i="14"/>
  <c r="D61" i="14" s="1"/>
  <c r="D269" i="14"/>
  <c r="D65" i="14" s="1"/>
  <c r="D273" i="14"/>
  <c r="D69" i="14" s="1"/>
  <c r="D277" i="14"/>
  <c r="D73" i="14" s="1"/>
  <c r="D78" i="14"/>
  <c r="D252" i="14"/>
  <c r="D48" i="14" s="1"/>
  <c r="D256" i="14"/>
  <c r="D52" i="14" s="1"/>
  <c r="D260" i="14"/>
  <c r="D56" i="14" s="1"/>
  <c r="D264" i="14"/>
  <c r="D60" i="14" s="1"/>
  <c r="D268" i="14"/>
  <c r="D64" i="14" s="1"/>
  <c r="D272" i="14"/>
  <c r="D68" i="14" s="1"/>
  <c r="D276" i="14"/>
  <c r="D72" i="14" s="1"/>
  <c r="D115" i="14" l="1"/>
  <c r="D116" i="14"/>
  <c r="D155" i="14"/>
  <c r="D117" i="14"/>
  <c r="D156" i="14"/>
  <c r="D146" i="14"/>
  <c r="D107" i="14"/>
  <c r="D130" i="14"/>
  <c r="D91" i="14"/>
  <c r="D147" i="14"/>
  <c r="D108" i="14"/>
  <c r="D131" i="14"/>
  <c r="D92" i="14"/>
  <c r="D148" i="14"/>
  <c r="D109" i="14"/>
  <c r="D132" i="14"/>
  <c r="D93" i="14"/>
  <c r="D153" i="14"/>
  <c r="D114" i="14"/>
  <c r="D137" i="14"/>
  <c r="D98" i="14"/>
  <c r="D126" i="14"/>
  <c r="D87" i="14"/>
  <c r="D127" i="14"/>
  <c r="D88" i="14"/>
  <c r="D144" i="14"/>
  <c r="D105" i="14"/>
  <c r="D128" i="14"/>
  <c r="D89" i="14"/>
  <c r="D149" i="14"/>
  <c r="D110" i="14"/>
  <c r="D133" i="14"/>
  <c r="D94" i="14"/>
  <c r="D138" i="14"/>
  <c r="D99" i="14"/>
  <c r="D139" i="14"/>
  <c r="D100" i="14"/>
  <c r="D140" i="14"/>
  <c r="D101" i="14"/>
  <c r="D124" i="14"/>
  <c r="D85" i="14"/>
  <c r="D145" i="14"/>
  <c r="D106" i="14"/>
  <c r="D129" i="14"/>
  <c r="D90" i="14"/>
  <c r="D150" i="14"/>
  <c r="D111" i="14"/>
  <c r="D134" i="14"/>
  <c r="D95" i="14"/>
  <c r="D151" i="14"/>
  <c r="D112" i="14"/>
  <c r="D135" i="14"/>
  <c r="D96" i="14"/>
  <c r="D152" i="14"/>
  <c r="D113" i="14"/>
  <c r="D136" i="14"/>
  <c r="D97" i="14"/>
  <c r="D141" i="14"/>
  <c r="D102" i="14"/>
  <c r="D125" i="14"/>
  <c r="D86" i="14"/>
  <c r="D143" i="14"/>
  <c r="D104" i="14"/>
  <c r="D142" i="14"/>
  <c r="D103" i="14"/>
  <c r="D283" i="14"/>
  <c r="D45" i="14"/>
  <c r="D123" i="14" l="1"/>
  <c r="D79" i="14"/>
  <c r="D84" i="14"/>
  <c r="D157" i="14" l="1"/>
  <c r="D118" i="14"/>
  <c r="D160" i="14" l="1"/>
  <c r="D172" i="14" l="1"/>
  <c r="D180" i="14"/>
  <c r="E219" i="14" s="1"/>
  <c r="D188" i="14"/>
  <c r="E227" i="14" s="1"/>
  <c r="D196" i="14"/>
  <c r="E235" i="14" s="1"/>
  <c r="D179" i="14"/>
  <c r="E218" i="14" s="1"/>
  <c r="D173" i="14"/>
  <c r="E212" i="14" s="1"/>
  <c r="D181" i="14"/>
  <c r="E220" i="14" s="1"/>
  <c r="D189" i="14"/>
  <c r="D197" i="14"/>
  <c r="D166" i="14"/>
  <c r="E205" i="14" s="1"/>
  <c r="D174" i="14"/>
  <c r="E213" i="14" s="1"/>
  <c r="D182" i="14"/>
  <c r="E221" i="14" s="1"/>
  <c r="D190" i="14"/>
  <c r="D198" i="14"/>
  <c r="E237" i="14" s="1"/>
  <c r="D187" i="14"/>
  <c r="D195" i="14"/>
  <c r="D167" i="14"/>
  <c r="E206" i="14" s="1"/>
  <c r="D175" i="14"/>
  <c r="E214" i="14" s="1"/>
  <c r="D183" i="14"/>
  <c r="E222" i="14" s="1"/>
  <c r="D191" i="14"/>
  <c r="E230" i="14" s="1"/>
  <c r="D165" i="14"/>
  <c r="D171" i="14"/>
  <c r="E210" i="14" s="1"/>
  <c r="D168" i="14"/>
  <c r="D176" i="14"/>
  <c r="D184" i="14"/>
  <c r="E223" i="14" s="1"/>
  <c r="D192" i="14"/>
  <c r="E231" i="14" s="1"/>
  <c r="D169" i="14"/>
  <c r="E208" i="14" s="1"/>
  <c r="D177" i="14"/>
  <c r="E216" i="14" s="1"/>
  <c r="D185" i="14"/>
  <c r="E224" i="14" s="1"/>
  <c r="D193" i="14"/>
  <c r="E232" i="14" s="1"/>
  <c r="D170" i="14"/>
  <c r="D178" i="14"/>
  <c r="D186" i="14"/>
  <c r="E225" i="14" s="1"/>
  <c r="D194" i="14"/>
  <c r="E233" i="14" s="1"/>
  <c r="E76" i="14"/>
  <c r="E154" i="14" s="1"/>
  <c r="E72" i="14"/>
  <c r="E68" i="14"/>
  <c r="E146" i="14" s="1"/>
  <c r="E64" i="14"/>
  <c r="E60" i="14"/>
  <c r="E99" i="14" s="1"/>
  <c r="E62" i="14"/>
  <c r="E54" i="14"/>
  <c r="E93" i="14" s="1"/>
  <c r="E46" i="14"/>
  <c r="E71" i="14"/>
  <c r="E63" i="14"/>
  <c r="E59" i="14"/>
  <c r="E55" i="14"/>
  <c r="E51" i="14"/>
  <c r="E47" i="14"/>
  <c r="E86" i="14" s="1"/>
  <c r="E74" i="14"/>
  <c r="E66" i="14"/>
  <c r="E73" i="14"/>
  <c r="E65" i="14"/>
  <c r="E104" i="14" s="1"/>
  <c r="E61" i="14"/>
  <c r="E57" i="14"/>
  <c r="E53" i="14"/>
  <c r="E49" i="14"/>
  <c r="E127" i="14" s="1"/>
  <c r="E58" i="14" l="1"/>
  <c r="E97" i="14" s="1"/>
  <c r="E217" i="14"/>
  <c r="E56" i="14"/>
  <c r="E215" i="14"/>
  <c r="E75" i="14"/>
  <c r="E114" i="14" s="1"/>
  <c r="E234" i="14"/>
  <c r="E69" i="14"/>
  <c r="E108" i="14" s="1"/>
  <c r="E228" i="14"/>
  <c r="E50" i="14"/>
  <c r="E128" i="14" s="1"/>
  <c r="E209" i="14"/>
  <c r="E48" i="14"/>
  <c r="E207" i="14"/>
  <c r="E67" i="14"/>
  <c r="E226" i="14"/>
  <c r="E204" i="14"/>
  <c r="D6" i="11"/>
  <c r="E70" i="14"/>
  <c r="E148" i="14" s="1"/>
  <c r="E229" i="14"/>
  <c r="E77" i="14"/>
  <c r="E155" i="14" s="1"/>
  <c r="E236" i="14"/>
  <c r="E52" i="14"/>
  <c r="E130" i="14" s="1"/>
  <c r="E211" i="14"/>
  <c r="E116" i="14"/>
  <c r="E89" i="14"/>
  <c r="E138" i="14"/>
  <c r="E115" i="14"/>
  <c r="E137" i="14"/>
  <c r="E98" i="14"/>
  <c r="E136" i="14"/>
  <c r="E132" i="14"/>
  <c r="E153" i="14"/>
  <c r="E131" i="14"/>
  <c r="E92" i="14"/>
  <c r="E87" i="14"/>
  <c r="E126" i="14"/>
  <c r="E78" i="14"/>
  <c r="E102" i="14"/>
  <c r="E141" i="14"/>
  <c r="E88" i="14"/>
  <c r="E143" i="14"/>
  <c r="E107" i="14"/>
  <c r="E91" i="14"/>
  <c r="E125" i="14"/>
  <c r="E151" i="14"/>
  <c r="E112" i="14"/>
  <c r="E140" i="14"/>
  <c r="E101" i="14"/>
  <c r="E94" i="14"/>
  <c r="E133" i="14"/>
  <c r="E135" i="14"/>
  <c r="E96" i="14"/>
  <c r="E129" i="14"/>
  <c r="E90" i="14"/>
  <c r="D199" i="14"/>
  <c r="E134" i="14"/>
  <c r="E95" i="14"/>
  <c r="E144" i="14"/>
  <c r="E105" i="14"/>
  <c r="E152" i="14"/>
  <c r="E113" i="14"/>
  <c r="E150" i="14"/>
  <c r="E111" i="14"/>
  <c r="E106" i="14"/>
  <c r="E145" i="14"/>
  <c r="E142" i="14"/>
  <c r="E103" i="14"/>
  <c r="E124" i="14"/>
  <c r="E85" i="14"/>
  <c r="E139" i="14"/>
  <c r="E100" i="14"/>
  <c r="E110" i="14"/>
  <c r="E149" i="14"/>
  <c r="E238" i="14" l="1"/>
  <c r="E109" i="14"/>
  <c r="E147" i="14"/>
  <c r="E117" i="14"/>
  <c r="E156" i="14"/>
  <c r="E283" i="14"/>
  <c r="E45" i="14"/>
  <c r="C38" i="13"/>
  <c r="D280" i="10"/>
  <c r="D238" i="10"/>
  <c r="J214" i="3"/>
  <c r="H214" i="3"/>
  <c r="E84" i="14" l="1"/>
  <c r="E123" i="14"/>
  <c r="E79" i="14"/>
  <c r="D252" i="10"/>
  <c r="D267" i="10"/>
  <c r="D256" i="10"/>
  <c r="D271" i="10"/>
  <c r="D260" i="10"/>
  <c r="D275" i="10"/>
  <c r="D263" i="10"/>
  <c r="D279" i="10"/>
  <c r="D251" i="10"/>
  <c r="D255" i="10"/>
  <c r="D259" i="10"/>
  <c r="D262" i="10"/>
  <c r="D266" i="10"/>
  <c r="D270" i="10"/>
  <c r="D274" i="10"/>
  <c r="D278" i="10"/>
  <c r="D250" i="10"/>
  <c r="D254" i="10"/>
  <c r="D258" i="10"/>
  <c r="D265" i="10"/>
  <c r="D269" i="10"/>
  <c r="D273" i="10"/>
  <c r="D277" i="10"/>
  <c r="D249" i="10"/>
  <c r="D253" i="10"/>
  <c r="D257" i="10"/>
  <c r="D261" i="10"/>
  <c r="D264" i="10"/>
  <c r="D268" i="10"/>
  <c r="D272" i="10"/>
  <c r="D276" i="10"/>
  <c r="E157" i="14" l="1"/>
  <c r="E118" i="14"/>
  <c r="D283" i="10"/>
  <c r="E160" i="14" l="1"/>
  <c r="E165" i="14" l="1"/>
  <c r="F204" i="14" s="1"/>
  <c r="E173" i="14"/>
  <c r="F212" i="14" s="1"/>
  <c r="E181" i="14"/>
  <c r="F220" i="14" s="1"/>
  <c r="E189" i="14"/>
  <c r="F228" i="14" s="1"/>
  <c r="E197" i="14"/>
  <c r="E166" i="14"/>
  <c r="F205" i="14" s="1"/>
  <c r="E174" i="14"/>
  <c r="E182" i="14"/>
  <c r="E190" i="14"/>
  <c r="E198" i="14"/>
  <c r="F237" i="14" s="1"/>
  <c r="E167" i="14"/>
  <c r="F206" i="14" s="1"/>
  <c r="E175" i="14"/>
  <c r="E183" i="14"/>
  <c r="E191" i="14"/>
  <c r="E196" i="14"/>
  <c r="E168" i="14"/>
  <c r="E176" i="14"/>
  <c r="E184" i="14"/>
  <c r="F223" i="14" s="1"/>
  <c r="E192" i="14"/>
  <c r="E169" i="14"/>
  <c r="E177" i="14"/>
  <c r="E185" i="14"/>
  <c r="E193" i="14"/>
  <c r="E188" i="14"/>
  <c r="E170" i="14"/>
  <c r="E178" i="14"/>
  <c r="E186" i="14"/>
  <c r="F225" i="14" s="1"/>
  <c r="E194" i="14"/>
  <c r="E180" i="14"/>
  <c r="E171" i="14"/>
  <c r="E179" i="14"/>
  <c r="E187" i="14"/>
  <c r="E195" i="14"/>
  <c r="E172" i="14"/>
  <c r="F46" i="14"/>
  <c r="F85" i="14" s="1"/>
  <c r="F69" i="14"/>
  <c r="F61" i="14"/>
  <c r="F139" i="14" s="1"/>
  <c r="F53" i="14"/>
  <c r="F64" i="14"/>
  <c r="I39" i="4"/>
  <c r="F226" i="14" l="1"/>
  <c r="F68" i="14"/>
  <c r="F146" i="14" s="1"/>
  <c r="F227" i="14"/>
  <c r="F207" i="14"/>
  <c r="F221" i="14"/>
  <c r="F218" i="14"/>
  <c r="F73" i="14"/>
  <c r="F151" i="14" s="1"/>
  <c r="F232" i="14"/>
  <c r="F235" i="14"/>
  <c r="F213" i="14"/>
  <c r="F224" i="14"/>
  <c r="F71" i="14"/>
  <c r="F149" i="14" s="1"/>
  <c r="F230" i="14"/>
  <c r="F51" i="14"/>
  <c r="F210" i="14"/>
  <c r="F60" i="14"/>
  <c r="F138" i="14" s="1"/>
  <c r="F219" i="14"/>
  <c r="F216" i="14"/>
  <c r="F63" i="14"/>
  <c r="F141" i="14" s="1"/>
  <c r="F222" i="14"/>
  <c r="F77" i="14"/>
  <c r="F116" i="14" s="1"/>
  <c r="F236" i="14"/>
  <c r="F74" i="14"/>
  <c r="F152" i="14" s="1"/>
  <c r="F233" i="14"/>
  <c r="F208" i="14"/>
  <c r="F55" i="14"/>
  <c r="F214" i="14"/>
  <c r="F72" i="14"/>
  <c r="F111" i="14" s="1"/>
  <c r="F231" i="14"/>
  <c r="F52" i="14"/>
  <c r="F91" i="14" s="1"/>
  <c r="F211" i="14"/>
  <c r="F66" i="14"/>
  <c r="F105" i="14" s="1"/>
  <c r="F217" i="14"/>
  <c r="F47" i="14"/>
  <c r="F125" i="14" s="1"/>
  <c r="F234" i="14"/>
  <c r="F209" i="14"/>
  <c r="F215" i="14"/>
  <c r="F70" i="14"/>
  <c r="F148" i="14" s="1"/>
  <c r="F229" i="14"/>
  <c r="F155" i="14"/>
  <c r="F100" i="14"/>
  <c r="F124" i="14"/>
  <c r="F131" i="14"/>
  <c r="F92" i="14"/>
  <c r="F130" i="14"/>
  <c r="F133" i="14"/>
  <c r="F94" i="14"/>
  <c r="F142" i="14"/>
  <c r="F103" i="14"/>
  <c r="E199" i="14"/>
  <c r="F147" i="14"/>
  <c r="F108" i="14"/>
  <c r="F129" i="14"/>
  <c r="F90" i="14"/>
  <c r="G35" i="3"/>
  <c r="I35" i="3"/>
  <c r="H35" i="3"/>
  <c r="D232" i="4"/>
  <c r="E39" i="4"/>
  <c r="G214" i="3"/>
  <c r="F214" i="3"/>
  <c r="E214" i="3"/>
  <c r="D214" i="3"/>
  <c r="D208" i="3"/>
  <c r="F102" i="14" l="1"/>
  <c r="F58" i="14"/>
  <c r="F136" i="14" s="1"/>
  <c r="F144" i="14"/>
  <c r="F86" i="14"/>
  <c r="F99" i="14"/>
  <c r="F113" i="14"/>
  <c r="F97" i="14"/>
  <c r="F50" i="14"/>
  <c r="F54" i="14"/>
  <c r="F62" i="14"/>
  <c r="F49" i="14"/>
  <c r="F110" i="14"/>
  <c r="F57" i="14"/>
  <c r="F109" i="14"/>
  <c r="F112" i="14"/>
  <c r="F75" i="14"/>
  <c r="F76" i="14"/>
  <c r="F48" i="14"/>
  <c r="F107" i="14"/>
  <c r="F150" i="14"/>
  <c r="F56" i="14"/>
  <c r="F65" i="14"/>
  <c r="F59" i="14"/>
  <c r="F67" i="14"/>
  <c r="F238" i="14"/>
  <c r="F78" i="14"/>
  <c r="F156" i="14" s="1"/>
  <c r="F45" i="14"/>
  <c r="D96" i="3"/>
  <c r="D108" i="4"/>
  <c r="D124" i="3"/>
  <c r="D78" i="3"/>
  <c r="F39" i="4"/>
  <c r="D35" i="3"/>
  <c r="E35" i="3"/>
  <c r="D39" i="4"/>
  <c r="H39" i="4"/>
  <c r="F35" i="3"/>
  <c r="G39" i="4"/>
  <c r="F134" i="14" l="1"/>
  <c r="F95" i="14"/>
  <c r="F114" i="14"/>
  <c r="F153" i="14"/>
  <c r="F127" i="14"/>
  <c r="F88" i="14"/>
  <c r="F89" i="14"/>
  <c r="F128" i="14"/>
  <c r="F145" i="14"/>
  <c r="F106" i="14"/>
  <c r="F137" i="14"/>
  <c r="F98" i="14"/>
  <c r="F101" i="14"/>
  <c r="F140" i="14"/>
  <c r="F126" i="14"/>
  <c r="F87" i="14"/>
  <c r="F96" i="14"/>
  <c r="F135" i="14"/>
  <c r="F93" i="14"/>
  <c r="F132" i="14"/>
  <c r="F143" i="14"/>
  <c r="F104" i="14"/>
  <c r="F154" i="14"/>
  <c r="F115" i="14"/>
  <c r="F283" i="14"/>
  <c r="F117" i="14"/>
  <c r="F123" i="14"/>
  <c r="F84" i="14"/>
  <c r="F79" i="14"/>
  <c r="D130" i="3"/>
  <c r="D112" i="4"/>
  <c r="D150" i="4"/>
  <c r="D90" i="3"/>
  <c r="D93" i="3"/>
  <c r="D115" i="3"/>
  <c r="D122" i="3"/>
  <c r="D132" i="3"/>
  <c r="D146" i="4"/>
  <c r="D92" i="4"/>
  <c r="D130" i="4"/>
  <c r="D112" i="3"/>
  <c r="D123" i="4"/>
  <c r="D85" i="4"/>
  <c r="D84" i="4"/>
  <c r="D122" i="4"/>
  <c r="D100" i="4"/>
  <c r="D138" i="4"/>
  <c r="D131" i="4"/>
  <c r="D93" i="4"/>
  <c r="D83" i="3"/>
  <c r="D117" i="3"/>
  <c r="D109" i="3"/>
  <c r="D75" i="3"/>
  <c r="D147" i="4"/>
  <c r="D109" i="4"/>
  <c r="D141" i="4"/>
  <c r="D103" i="4"/>
  <c r="D87" i="4"/>
  <c r="D125" i="4"/>
  <c r="D151" i="4"/>
  <c r="D113" i="4"/>
  <c r="D89" i="3"/>
  <c r="D123" i="3"/>
  <c r="D120" i="4"/>
  <c r="D82" i="4"/>
  <c r="D77" i="4"/>
  <c r="D99" i="3"/>
  <c r="D133" i="3"/>
  <c r="D119" i="3"/>
  <c r="D85" i="3"/>
  <c r="D80" i="3"/>
  <c r="D114" i="3"/>
  <c r="D135" i="4"/>
  <c r="D97" i="4"/>
  <c r="D145" i="4"/>
  <c r="D107" i="4"/>
  <c r="D124" i="4"/>
  <c r="D86" i="4"/>
  <c r="D137" i="4"/>
  <c r="D99" i="4"/>
  <c r="D104" i="4"/>
  <c r="D142" i="4"/>
  <c r="D95" i="3"/>
  <c r="D129" i="3"/>
  <c r="D110" i="4"/>
  <c r="D148" i="4"/>
  <c r="D128" i="4"/>
  <c r="D90" i="4"/>
  <c r="D143" i="4"/>
  <c r="D105" i="4"/>
  <c r="D96" i="4"/>
  <c r="D134" i="4"/>
  <c r="D134" i="3"/>
  <c r="D100" i="3"/>
  <c r="D82" i="3"/>
  <c r="D116" i="3"/>
  <c r="D111" i="3"/>
  <c r="D77" i="3"/>
  <c r="D139" i="4"/>
  <c r="D101" i="4"/>
  <c r="D110" i="3"/>
  <c r="D76" i="3"/>
  <c r="D149" i="4"/>
  <c r="D111" i="4"/>
  <c r="D121" i="4"/>
  <c r="D83" i="4"/>
  <c r="D98" i="4"/>
  <c r="D136" i="4"/>
  <c r="D114" i="4"/>
  <c r="D152" i="4"/>
  <c r="D132" i="4"/>
  <c r="D94" i="4"/>
  <c r="D89" i="4"/>
  <c r="D127" i="4"/>
  <c r="D97" i="3"/>
  <c r="D131" i="3"/>
  <c r="D126" i="3"/>
  <c r="D92" i="3"/>
  <c r="D248" i="3"/>
  <c r="D87" i="3"/>
  <c r="D121" i="3"/>
  <c r="D91" i="3"/>
  <c r="D125" i="3"/>
  <c r="D84" i="3"/>
  <c r="D118" i="3"/>
  <c r="D102" i="4"/>
  <c r="D140" i="4"/>
  <c r="D91" i="4"/>
  <c r="D129" i="4"/>
  <c r="D276" i="4"/>
  <c r="D113" i="3"/>
  <c r="D79" i="3"/>
  <c r="D106" i="4"/>
  <c r="D144" i="4"/>
  <c r="D101" i="3"/>
  <c r="D135" i="3"/>
  <c r="D128" i="3"/>
  <c r="D94" i="3"/>
  <c r="D126" i="4"/>
  <c r="D88" i="4"/>
  <c r="D133" i="4"/>
  <c r="D95" i="4"/>
  <c r="D86" i="3"/>
  <c r="D120" i="3"/>
  <c r="D136" i="3"/>
  <c r="D102" i="3"/>
  <c r="F118" i="14" l="1"/>
  <c r="F157" i="14"/>
  <c r="D98" i="3"/>
  <c r="D127" i="3"/>
  <c r="D81" i="3"/>
  <c r="D88" i="3"/>
  <c r="D115" i="4"/>
  <c r="D69" i="3"/>
  <c r="D74" i="3"/>
  <c r="D108" i="3"/>
  <c r="D153" i="4"/>
  <c r="F160" i="14" l="1"/>
  <c r="D156" i="4"/>
  <c r="D189" i="4" s="1"/>
  <c r="D103" i="3"/>
  <c r="D137" i="3"/>
  <c r="D34" i="6" l="1"/>
  <c r="E227" i="4"/>
  <c r="F168" i="14"/>
  <c r="G207" i="14" s="1"/>
  <c r="F176" i="14"/>
  <c r="G215" i="14" s="1"/>
  <c r="F184" i="14"/>
  <c r="G223" i="14" s="1"/>
  <c r="F192" i="14"/>
  <c r="G231" i="14" s="1"/>
  <c r="F165" i="14"/>
  <c r="G204" i="14" s="1"/>
  <c r="F173" i="14"/>
  <c r="G212" i="14" s="1"/>
  <c r="F181" i="14"/>
  <c r="G220" i="14" s="1"/>
  <c r="F189" i="14"/>
  <c r="G228" i="14" s="1"/>
  <c r="F197" i="14"/>
  <c r="G236" i="14" s="1"/>
  <c r="F171" i="14"/>
  <c r="G210" i="14" s="1"/>
  <c r="F187" i="14"/>
  <c r="G226" i="14" s="1"/>
  <c r="F170" i="14"/>
  <c r="G209" i="14" s="1"/>
  <c r="F178" i="14"/>
  <c r="G217" i="14" s="1"/>
  <c r="F186" i="14"/>
  <c r="G225" i="14" s="1"/>
  <c r="F194" i="14"/>
  <c r="G233" i="14" s="1"/>
  <c r="F179" i="14"/>
  <c r="G218" i="14" s="1"/>
  <c r="F195" i="14"/>
  <c r="G234" i="14" s="1"/>
  <c r="F167" i="14"/>
  <c r="G206" i="14" s="1"/>
  <c r="F175" i="14"/>
  <c r="G214" i="14" s="1"/>
  <c r="F183" i="14"/>
  <c r="G222" i="14" s="1"/>
  <c r="F191" i="14"/>
  <c r="G230" i="14" s="1"/>
  <c r="F172" i="14"/>
  <c r="G211" i="14" s="1"/>
  <c r="F180" i="14"/>
  <c r="G219" i="14" s="1"/>
  <c r="F188" i="14"/>
  <c r="G227" i="14" s="1"/>
  <c r="F196" i="14"/>
  <c r="G235" i="14" s="1"/>
  <c r="F169" i="14"/>
  <c r="G208" i="14" s="1"/>
  <c r="F177" i="14"/>
  <c r="G216" i="14" s="1"/>
  <c r="F185" i="14"/>
  <c r="G224" i="14" s="1"/>
  <c r="F193" i="14"/>
  <c r="G232" i="14" s="1"/>
  <c r="F166" i="14"/>
  <c r="G205" i="14" s="1"/>
  <c r="F174" i="14"/>
  <c r="G213" i="14" s="1"/>
  <c r="F182" i="14"/>
  <c r="G221" i="14" s="1"/>
  <c r="F190" i="14"/>
  <c r="G229" i="14" s="1"/>
  <c r="F198" i="14"/>
  <c r="G237" i="14" s="1"/>
  <c r="G55" i="14"/>
  <c r="G133" i="14" s="1"/>
  <c r="G67" i="14"/>
  <c r="G145" i="14" s="1"/>
  <c r="D175" i="4"/>
  <c r="D161" i="4"/>
  <c r="D181" i="4"/>
  <c r="D168" i="4"/>
  <c r="D170" i="4"/>
  <c r="D185" i="4"/>
  <c r="D193" i="4"/>
  <c r="D171" i="4"/>
  <c r="D167" i="4"/>
  <c r="D190" i="4"/>
  <c r="D188" i="4"/>
  <c r="D162" i="4"/>
  <c r="D191" i="4"/>
  <c r="D165" i="4"/>
  <c r="D192" i="4"/>
  <c r="D163" i="4"/>
  <c r="D187" i="4"/>
  <c r="D177" i="4"/>
  <c r="D183" i="4"/>
  <c r="D179" i="4"/>
  <c r="D178" i="4"/>
  <c r="D164" i="4"/>
  <c r="D182" i="4"/>
  <c r="D180" i="4"/>
  <c r="D173" i="4"/>
  <c r="D169" i="4"/>
  <c r="D186" i="4"/>
  <c r="D176" i="4"/>
  <c r="D174" i="4"/>
  <c r="D172" i="4"/>
  <c r="D184" i="4"/>
  <c r="D166" i="4"/>
  <c r="G57" i="14"/>
  <c r="G96" i="14" s="1"/>
  <c r="G64" i="14"/>
  <c r="G142" i="14" s="1"/>
  <c r="G52" i="14"/>
  <c r="G91" i="14" s="1"/>
  <c r="G50" i="14"/>
  <c r="D140" i="3"/>
  <c r="D14" i="6" l="1"/>
  <c r="D57" i="6" s="1"/>
  <c r="E207" i="4"/>
  <c r="D22" i="6"/>
  <c r="E215" i="4"/>
  <c r="D35" i="6"/>
  <c r="E228" i="4"/>
  <c r="E199" i="4"/>
  <c r="D6" i="6"/>
  <c r="E225" i="4"/>
  <c r="D32" i="6"/>
  <c r="D25" i="6"/>
  <c r="E218" i="4"/>
  <c r="E201" i="4"/>
  <c r="D8" i="6"/>
  <c r="D51" i="6" s="1"/>
  <c r="E209" i="4"/>
  <c r="D16" i="6"/>
  <c r="D59" i="6" s="1"/>
  <c r="D18" i="6"/>
  <c r="E211" i="4"/>
  <c r="D11" i="6"/>
  <c r="E204" i="4"/>
  <c r="D29" i="6"/>
  <c r="E222" i="4"/>
  <c r="D27" i="6"/>
  <c r="D70" i="6" s="1"/>
  <c r="E220" i="4"/>
  <c r="E230" i="4"/>
  <c r="D37" i="6"/>
  <c r="D80" i="6" s="1"/>
  <c r="D38" i="6"/>
  <c r="D81" i="6" s="1"/>
  <c r="E231" i="4"/>
  <c r="D12" i="6"/>
  <c r="E205" i="4"/>
  <c r="D17" i="6"/>
  <c r="D60" i="6" s="1"/>
  <c r="E210" i="4"/>
  <c r="D9" i="6"/>
  <c r="D52" i="6" s="1"/>
  <c r="E202" i="4"/>
  <c r="D10" i="6"/>
  <c r="E203" i="4"/>
  <c r="D30" i="6"/>
  <c r="E223" i="4"/>
  <c r="D19" i="6"/>
  <c r="D62" i="6" s="1"/>
  <c r="E212" i="4"/>
  <c r="E208" i="4"/>
  <c r="D15" i="6"/>
  <c r="D58" i="6" s="1"/>
  <c r="D36" i="6"/>
  <c r="E229" i="4"/>
  <c r="E214" i="4"/>
  <c r="D21" i="6"/>
  <c r="D64" i="6" s="1"/>
  <c r="E217" i="4"/>
  <c r="D24" i="6"/>
  <c r="D67" i="6" s="1"/>
  <c r="E200" i="4"/>
  <c r="D7" i="6"/>
  <c r="D50" i="6" s="1"/>
  <c r="E206" i="4"/>
  <c r="D13" i="6"/>
  <c r="D20" i="6"/>
  <c r="D63" i="6" s="1"/>
  <c r="E213" i="4"/>
  <c r="E216" i="4"/>
  <c r="D23" i="6"/>
  <c r="D66" i="6" s="1"/>
  <c r="E224" i="4"/>
  <c r="D31" i="6"/>
  <c r="D74" i="6" s="1"/>
  <c r="D28" i="6"/>
  <c r="D71" i="6" s="1"/>
  <c r="E221" i="4"/>
  <c r="D33" i="6"/>
  <c r="D76" i="6" s="1"/>
  <c r="E226" i="4"/>
  <c r="D26" i="6"/>
  <c r="D69" i="6" s="1"/>
  <c r="E219" i="4"/>
  <c r="G73" i="14"/>
  <c r="G151" i="14" s="1"/>
  <c r="G58" i="14"/>
  <c r="G97" i="14" s="1"/>
  <c r="G66" i="14"/>
  <c r="G62" i="14"/>
  <c r="G68" i="14"/>
  <c r="G59" i="14"/>
  <c r="G69" i="14"/>
  <c r="G46" i="14"/>
  <c r="G53" i="14"/>
  <c r="G60" i="14"/>
  <c r="G71" i="14"/>
  <c r="G61" i="14"/>
  <c r="G65" i="14"/>
  <c r="G63" i="14"/>
  <c r="G72" i="14"/>
  <c r="G74" i="14"/>
  <c r="G78" i="14"/>
  <c r="G49" i="14"/>
  <c r="G238" i="14"/>
  <c r="G51" i="14"/>
  <c r="G56" i="14"/>
  <c r="G54" i="14"/>
  <c r="G70" i="14"/>
  <c r="G76" i="14"/>
  <c r="G75" i="14"/>
  <c r="G77" i="14"/>
  <c r="G48" i="14"/>
  <c r="G130" i="14"/>
  <c r="E152" i="4"/>
  <c r="G94" i="14"/>
  <c r="G135" i="14"/>
  <c r="G103" i="14"/>
  <c r="G106" i="14"/>
  <c r="G112" i="14"/>
  <c r="F199" i="14"/>
  <c r="G136" i="14"/>
  <c r="G128" i="14"/>
  <c r="G89" i="14"/>
  <c r="E114" i="4"/>
  <c r="E149" i="4"/>
  <c r="D78" i="6"/>
  <c r="E134" i="4"/>
  <c r="D54" i="6"/>
  <c r="E113" i="4"/>
  <c r="D65" i="6"/>
  <c r="E112" i="4"/>
  <c r="D79" i="6"/>
  <c r="E140" i="4"/>
  <c r="E142" i="4"/>
  <c r="E103" i="4"/>
  <c r="E123" i="4"/>
  <c r="E144" i="4"/>
  <c r="D73" i="6"/>
  <c r="E90" i="4"/>
  <c r="D53" i="6"/>
  <c r="D55" i="6"/>
  <c r="E131" i="4"/>
  <c r="E143" i="4"/>
  <c r="D72" i="6"/>
  <c r="E109" i="4"/>
  <c r="E121" i="4"/>
  <c r="E94" i="4"/>
  <c r="D61" i="6"/>
  <c r="E99" i="4"/>
  <c r="E101" i="4"/>
  <c r="D68" i="6"/>
  <c r="E148" i="4"/>
  <c r="D77" i="6"/>
  <c r="E107" i="4"/>
  <c r="E146" i="4"/>
  <c r="D75" i="6"/>
  <c r="E97" i="4"/>
  <c r="E133" i="4"/>
  <c r="E122" i="4"/>
  <c r="D56" i="6"/>
  <c r="D194" i="4"/>
  <c r="G144" i="14" l="1"/>
  <c r="G105" i="14"/>
  <c r="G116" i="14"/>
  <c r="G155" i="14"/>
  <c r="G127" i="14"/>
  <c r="G88" i="14"/>
  <c r="G138" i="14"/>
  <c r="G99" i="14"/>
  <c r="G126" i="14"/>
  <c r="G87" i="14"/>
  <c r="G114" i="14"/>
  <c r="G153" i="14"/>
  <c r="G156" i="14"/>
  <c r="G117" i="14"/>
  <c r="G92" i="14"/>
  <c r="G131" i="14"/>
  <c r="G154" i="14"/>
  <c r="G115" i="14"/>
  <c r="G152" i="14"/>
  <c r="G113" i="14"/>
  <c r="G85" i="14"/>
  <c r="G124" i="14"/>
  <c r="G150" i="14"/>
  <c r="G111" i="14"/>
  <c r="G108" i="14"/>
  <c r="G147" i="14"/>
  <c r="G93" i="14"/>
  <c r="G132" i="14"/>
  <c r="G141" i="14"/>
  <c r="G102" i="14"/>
  <c r="G98" i="14"/>
  <c r="G137" i="14"/>
  <c r="G148" i="14"/>
  <c r="G109" i="14"/>
  <c r="G134" i="14"/>
  <c r="G95" i="14"/>
  <c r="G143" i="14"/>
  <c r="G104" i="14"/>
  <c r="G146" i="14"/>
  <c r="G107" i="14"/>
  <c r="G149" i="14"/>
  <c r="G110" i="14"/>
  <c r="G90" i="14"/>
  <c r="G129" i="14"/>
  <c r="G100" i="14"/>
  <c r="G139" i="14"/>
  <c r="G140" i="14"/>
  <c r="G101" i="14"/>
  <c r="G47" i="14"/>
  <c r="E145" i="4"/>
  <c r="E111" i="4"/>
  <c r="E151" i="4"/>
  <c r="E141" i="4"/>
  <c r="E102" i="4"/>
  <c r="E104" i="4"/>
  <c r="G45" i="14"/>
  <c r="E106" i="4"/>
  <c r="E85" i="4"/>
  <c r="E128" i="4"/>
  <c r="E105" i="4"/>
  <c r="E150" i="4"/>
  <c r="E137" i="4"/>
  <c r="E83" i="4"/>
  <c r="E132" i="4"/>
  <c r="E147" i="4"/>
  <c r="E139" i="4"/>
  <c r="E96" i="4"/>
  <c r="E93" i="4"/>
  <c r="E232" i="4"/>
  <c r="E110" i="4"/>
  <c r="E108" i="4"/>
  <c r="E84" i="4"/>
  <c r="E95" i="4"/>
  <c r="E127" i="4"/>
  <c r="E89" i="4"/>
  <c r="D49" i="6"/>
  <c r="D39" i="6"/>
  <c r="E86" i="4"/>
  <c r="E124" i="4"/>
  <c r="E100" i="4"/>
  <c r="E138" i="4"/>
  <c r="E91" i="4"/>
  <c r="E129" i="4"/>
  <c r="E130" i="4"/>
  <c r="E92" i="4"/>
  <c r="E135" i="4"/>
  <c r="E88" i="4"/>
  <c r="E126" i="4"/>
  <c r="E136" i="4"/>
  <c r="E98" i="4"/>
  <c r="E87" i="4"/>
  <c r="E125" i="4"/>
  <c r="E129" i="3"/>
  <c r="E91" i="3"/>
  <c r="E135" i="3"/>
  <c r="E89" i="3"/>
  <c r="E81" i="3"/>
  <c r="E127" i="3"/>
  <c r="E100" i="3"/>
  <c r="E133" i="3"/>
  <c r="E99" i="3"/>
  <c r="E111" i="3"/>
  <c r="E77" i="3"/>
  <c r="E132" i="3"/>
  <c r="E98" i="3"/>
  <c r="E113" i="3"/>
  <c r="E79" i="3"/>
  <c r="E128" i="3"/>
  <c r="E94" i="3"/>
  <c r="E112" i="3"/>
  <c r="E78" i="3"/>
  <c r="E114" i="3"/>
  <c r="E80" i="3"/>
  <c r="E96" i="3"/>
  <c r="E130" i="3"/>
  <c r="E120" i="3"/>
  <c r="E86" i="3"/>
  <c r="E117" i="3"/>
  <c r="E83" i="3"/>
  <c r="E126" i="3"/>
  <c r="E92" i="3"/>
  <c r="E88" i="3"/>
  <c r="E122" i="3"/>
  <c r="E124" i="3"/>
  <c r="E90" i="3"/>
  <c r="E131" i="3"/>
  <c r="E97" i="3"/>
  <c r="E276" i="4"/>
  <c r="E121" i="3"/>
  <c r="E87" i="3"/>
  <c r="E109" i="3"/>
  <c r="E75" i="3"/>
  <c r="E118" i="3"/>
  <c r="E84" i="3"/>
  <c r="E136" i="3"/>
  <c r="E102" i="3"/>
  <c r="E76" i="3"/>
  <c r="E110" i="3"/>
  <c r="E85" i="3"/>
  <c r="E119" i="3"/>
  <c r="E116" i="3"/>
  <c r="E82" i="3"/>
  <c r="G125" i="14" l="1"/>
  <c r="G86" i="14"/>
  <c r="G283" i="14"/>
  <c r="G123" i="14"/>
  <c r="G79" i="14"/>
  <c r="G84" i="14"/>
  <c r="E95" i="3"/>
  <c r="D82" i="6"/>
  <c r="E101" i="3"/>
  <c r="E134" i="3"/>
  <c r="E123" i="3"/>
  <c r="E125" i="3"/>
  <c r="E93" i="3"/>
  <c r="E115" i="3"/>
  <c r="E248" i="3"/>
  <c r="E120" i="4"/>
  <c r="E77" i="4"/>
  <c r="E82" i="4"/>
  <c r="G118" i="14" l="1"/>
  <c r="G157" i="14"/>
  <c r="E153" i="4"/>
  <c r="E115" i="4"/>
  <c r="E108" i="3"/>
  <c r="E74" i="3"/>
  <c r="E69" i="3"/>
  <c r="G160" i="14" l="1"/>
  <c r="E156" i="4"/>
  <c r="E182" i="4" s="1"/>
  <c r="E103" i="3"/>
  <c r="E137" i="3"/>
  <c r="E27" i="6" l="1"/>
  <c r="F220" i="4"/>
  <c r="G171" i="14"/>
  <c r="H210" i="14" s="1"/>
  <c r="G179" i="14"/>
  <c r="H218" i="14" s="1"/>
  <c r="G187" i="14"/>
  <c r="H226" i="14" s="1"/>
  <c r="G195" i="14"/>
  <c r="H234" i="14" s="1"/>
  <c r="G198" i="14"/>
  <c r="H237" i="14" s="1"/>
  <c r="G168" i="14"/>
  <c r="H207" i="14" s="1"/>
  <c r="G176" i="14"/>
  <c r="H215" i="14" s="1"/>
  <c r="G184" i="14"/>
  <c r="H223" i="14" s="1"/>
  <c r="G192" i="14"/>
  <c r="H231" i="14" s="1"/>
  <c r="G165" i="14"/>
  <c r="H204" i="14" s="1"/>
  <c r="G173" i="14"/>
  <c r="H212" i="14" s="1"/>
  <c r="G181" i="14"/>
  <c r="H220" i="14" s="1"/>
  <c r="G189" i="14"/>
  <c r="H228" i="14" s="1"/>
  <c r="G197" i="14"/>
  <c r="H236" i="14" s="1"/>
  <c r="G174" i="14"/>
  <c r="H213" i="14" s="1"/>
  <c r="G182" i="14"/>
  <c r="H221" i="14" s="1"/>
  <c r="G190" i="14"/>
  <c r="H229" i="14" s="1"/>
  <c r="G170" i="14"/>
  <c r="H209" i="14" s="1"/>
  <c r="G178" i="14"/>
  <c r="H217" i="14" s="1"/>
  <c r="G186" i="14"/>
  <c r="H225" i="14" s="1"/>
  <c r="G194" i="14"/>
  <c r="H233" i="14" s="1"/>
  <c r="G167" i="14"/>
  <c r="H206" i="14" s="1"/>
  <c r="G175" i="14"/>
  <c r="H214" i="14" s="1"/>
  <c r="G183" i="14"/>
  <c r="H222" i="14" s="1"/>
  <c r="G191" i="14"/>
  <c r="H230" i="14" s="1"/>
  <c r="G172" i="14"/>
  <c r="H211" i="14" s="1"/>
  <c r="G180" i="14"/>
  <c r="H219" i="14" s="1"/>
  <c r="G188" i="14"/>
  <c r="H227" i="14" s="1"/>
  <c r="G196" i="14"/>
  <c r="H235" i="14" s="1"/>
  <c r="G169" i="14"/>
  <c r="H208" i="14" s="1"/>
  <c r="G177" i="14"/>
  <c r="H216" i="14" s="1"/>
  <c r="G185" i="14"/>
  <c r="H224" i="14" s="1"/>
  <c r="G193" i="14"/>
  <c r="H232" i="14" s="1"/>
  <c r="G166" i="14"/>
  <c r="H205" i="14" s="1"/>
  <c r="E170" i="4"/>
  <c r="E181" i="4"/>
  <c r="E168" i="4"/>
  <c r="E166" i="4"/>
  <c r="E165" i="4"/>
  <c r="E186" i="4"/>
  <c r="E163" i="4"/>
  <c r="E193" i="4"/>
  <c r="E191" i="4"/>
  <c r="E179" i="4"/>
  <c r="E174" i="4"/>
  <c r="E169" i="4"/>
  <c r="E190" i="4"/>
  <c r="E188" i="4"/>
  <c r="E173" i="4"/>
  <c r="E178" i="4"/>
  <c r="E187" i="4"/>
  <c r="E185" i="4"/>
  <c r="E184" i="4"/>
  <c r="E175" i="4"/>
  <c r="E167" i="4"/>
  <c r="E183" i="4"/>
  <c r="E176" i="4"/>
  <c r="E180" i="4"/>
  <c r="E162" i="4"/>
  <c r="E177" i="4"/>
  <c r="E172" i="4"/>
  <c r="E164" i="4"/>
  <c r="E161" i="4"/>
  <c r="E171" i="4"/>
  <c r="E189" i="4"/>
  <c r="E192" i="4"/>
  <c r="H75" i="14"/>
  <c r="H114" i="14" s="1"/>
  <c r="H70" i="14"/>
  <c r="H148" i="14" s="1"/>
  <c r="H74" i="14"/>
  <c r="H152" i="14" s="1"/>
  <c r="H49" i="14"/>
  <c r="H88" i="14" s="1"/>
  <c r="H48" i="14"/>
  <c r="H126" i="14" s="1"/>
  <c r="H72" i="14"/>
  <c r="H150" i="14" s="1"/>
  <c r="H67" i="14"/>
  <c r="H145" i="14" s="1"/>
  <c r="E140" i="3"/>
  <c r="E9" i="6" l="1"/>
  <c r="E52" i="6" s="1"/>
  <c r="F202" i="4"/>
  <c r="F213" i="4"/>
  <c r="E20" i="6"/>
  <c r="E63" i="6" s="1"/>
  <c r="E14" i="6"/>
  <c r="E57" i="6" s="1"/>
  <c r="F207" i="4"/>
  <c r="E11" i="6"/>
  <c r="E54" i="6" s="1"/>
  <c r="F204" i="4"/>
  <c r="E29" i="6"/>
  <c r="E72" i="6" s="1"/>
  <c r="F222" i="4"/>
  <c r="E19" i="6"/>
  <c r="E62" i="6" s="1"/>
  <c r="F212" i="4"/>
  <c r="E13" i="6"/>
  <c r="E56" i="6" s="1"/>
  <c r="F206" i="4"/>
  <c r="E22" i="6"/>
  <c r="E65" i="6" s="1"/>
  <c r="F215" i="4"/>
  <c r="E30" i="6"/>
  <c r="E73" i="6" s="1"/>
  <c r="F223" i="4"/>
  <c r="E24" i="6"/>
  <c r="F217" i="4"/>
  <c r="E26" i="6"/>
  <c r="E69" i="6" s="1"/>
  <c r="F219" i="4"/>
  <c r="F200" i="4"/>
  <c r="E7" i="6"/>
  <c r="E50" i="6" s="1"/>
  <c r="E32" i="6"/>
  <c r="F225" i="4"/>
  <c r="F229" i="4"/>
  <c r="E36" i="6"/>
  <c r="F208" i="4"/>
  <c r="E15" i="6"/>
  <c r="E37" i="6"/>
  <c r="E80" i="6" s="1"/>
  <c r="F230" i="4"/>
  <c r="E25" i="6"/>
  <c r="E68" i="6" s="1"/>
  <c r="F218" i="4"/>
  <c r="E23" i="6"/>
  <c r="F216" i="4"/>
  <c r="E38" i="6"/>
  <c r="E81" i="6" s="1"/>
  <c r="F231" i="4"/>
  <c r="E34" i="6"/>
  <c r="E77" i="6" s="1"/>
  <c r="F227" i="4"/>
  <c r="E21" i="6"/>
  <c r="E64" i="6" s="1"/>
  <c r="F214" i="4"/>
  <c r="E18" i="6"/>
  <c r="F211" i="4"/>
  <c r="E8" i="6"/>
  <c r="E51" i="6" s="1"/>
  <c r="F201" i="4"/>
  <c r="E17" i="6"/>
  <c r="E60" i="6" s="1"/>
  <c r="F210" i="4"/>
  <c r="F221" i="4"/>
  <c r="E28" i="6"/>
  <c r="F224" i="4"/>
  <c r="E31" i="6"/>
  <c r="E16" i="6"/>
  <c r="E59" i="6" s="1"/>
  <c r="F209" i="4"/>
  <c r="E33" i="6"/>
  <c r="E76" i="6" s="1"/>
  <c r="F226" i="4"/>
  <c r="E6" i="6"/>
  <c r="F199" i="4"/>
  <c r="F205" i="4"/>
  <c r="E12" i="6"/>
  <c r="E35" i="6"/>
  <c r="E78" i="6" s="1"/>
  <c r="F228" i="4"/>
  <c r="E10" i="6"/>
  <c r="E53" i="6" s="1"/>
  <c r="F203" i="4"/>
  <c r="H69" i="14"/>
  <c r="H65" i="14"/>
  <c r="H63" i="14"/>
  <c r="H62" i="14"/>
  <c r="H64" i="14"/>
  <c r="H103" i="14" s="1"/>
  <c r="H57" i="14"/>
  <c r="H47" i="14"/>
  <c r="H77" i="14"/>
  <c r="H76" i="14"/>
  <c r="H154" i="14" s="1"/>
  <c r="H56" i="14"/>
  <c r="H66" i="14"/>
  <c r="H61" i="14"/>
  <c r="H55" i="14"/>
  <c r="H94" i="14" s="1"/>
  <c r="H60" i="14"/>
  <c r="H58" i="14"/>
  <c r="H53" i="14"/>
  <c r="H54" i="14"/>
  <c r="H132" i="14" s="1"/>
  <c r="H46" i="14"/>
  <c r="H52" i="14"/>
  <c r="H238" i="14"/>
  <c r="H59" i="14"/>
  <c r="H98" i="14" s="1"/>
  <c r="H68" i="14"/>
  <c r="H73" i="14"/>
  <c r="H71" i="14"/>
  <c r="H51" i="14"/>
  <c r="H90" i="14" s="1"/>
  <c r="H127" i="14"/>
  <c r="E67" i="6"/>
  <c r="E79" i="6"/>
  <c r="E74" i="6"/>
  <c r="E61" i="6"/>
  <c r="E71" i="6"/>
  <c r="E70" i="6"/>
  <c r="E66" i="6"/>
  <c r="E75" i="6"/>
  <c r="H106" i="14"/>
  <c r="H153" i="14"/>
  <c r="H113" i="14"/>
  <c r="H111" i="14"/>
  <c r="H78" i="14"/>
  <c r="H87" i="14"/>
  <c r="H109" i="14"/>
  <c r="G199" i="14"/>
  <c r="F124" i="4"/>
  <c r="F138" i="4"/>
  <c r="F91" i="4"/>
  <c r="E58" i="6"/>
  <c r="F120" i="4"/>
  <c r="E55" i="6"/>
  <c r="F113" i="4"/>
  <c r="F128" i="4"/>
  <c r="E194" i="4"/>
  <c r="H147" i="14" l="1"/>
  <c r="H108" i="14"/>
  <c r="H93" i="14"/>
  <c r="H125" i="14"/>
  <c r="H86" i="14"/>
  <c r="H116" i="14"/>
  <c r="H155" i="14"/>
  <c r="H124" i="14"/>
  <c r="H85" i="14"/>
  <c r="H139" i="14"/>
  <c r="H100" i="14"/>
  <c r="H144" i="14"/>
  <c r="H105" i="14"/>
  <c r="H151" i="14"/>
  <c r="H112" i="14"/>
  <c r="H95" i="14"/>
  <c r="H134" i="14"/>
  <c r="H140" i="14"/>
  <c r="H101" i="14"/>
  <c r="H138" i="14"/>
  <c r="H99" i="14"/>
  <c r="H130" i="14"/>
  <c r="H91" i="14"/>
  <c r="H107" i="14"/>
  <c r="H146" i="14"/>
  <c r="H92" i="14"/>
  <c r="H131" i="14"/>
  <c r="H141" i="14"/>
  <c r="H102" i="14"/>
  <c r="H135" i="14"/>
  <c r="H96" i="14"/>
  <c r="H149" i="14"/>
  <c r="H110" i="14"/>
  <c r="H97" i="14"/>
  <c r="H136" i="14"/>
  <c r="H104" i="14"/>
  <c r="H143" i="14"/>
  <c r="H129" i="14"/>
  <c r="H142" i="14"/>
  <c r="H115" i="14"/>
  <c r="H137" i="14"/>
  <c r="H50" i="14"/>
  <c r="H133" i="14"/>
  <c r="F99" i="4"/>
  <c r="F96" i="4"/>
  <c r="F134" i="4"/>
  <c r="H117" i="14"/>
  <c r="H156" i="14"/>
  <c r="H283" i="14"/>
  <c r="H45" i="14"/>
  <c r="F86" i="4"/>
  <c r="F151" i="4"/>
  <c r="F129" i="4"/>
  <c r="F100" i="4"/>
  <c r="E49" i="6"/>
  <c r="E39" i="6"/>
  <c r="F103" i="4"/>
  <c r="F141" i="4"/>
  <c r="F152" i="4"/>
  <c r="F114" i="4"/>
  <c r="F137" i="4"/>
  <c r="F88" i="4"/>
  <c r="F126" i="4"/>
  <c r="F149" i="4"/>
  <c r="F111" i="4"/>
  <c r="F97" i="4"/>
  <c r="F135" i="4"/>
  <c r="F89" i="4"/>
  <c r="F127" i="4"/>
  <c r="F90" i="4"/>
  <c r="F83" i="4"/>
  <c r="F121" i="4"/>
  <c r="F232" i="4"/>
  <c r="F82" i="4"/>
  <c r="F136" i="3"/>
  <c r="F95" i="3"/>
  <c r="F131" i="3"/>
  <c r="F123" i="3"/>
  <c r="F76" i="3"/>
  <c r="F83" i="3"/>
  <c r="F116" i="3"/>
  <c r="F77" i="3"/>
  <c r="F121" i="3"/>
  <c r="E174" i="3"/>
  <c r="H128" i="14" l="1"/>
  <c r="H89" i="14"/>
  <c r="F109" i="4"/>
  <c r="F147" i="4"/>
  <c r="F104" i="4"/>
  <c r="F142" i="4"/>
  <c r="F105" i="4"/>
  <c r="F143" i="4"/>
  <c r="F139" i="4"/>
  <c r="F101" i="4"/>
  <c r="F95" i="4"/>
  <c r="F133" i="4"/>
  <c r="F122" i="4"/>
  <c r="F84" i="4"/>
  <c r="F108" i="4"/>
  <c r="F146" i="4"/>
  <c r="F85" i="4"/>
  <c r="F123" i="4"/>
  <c r="F92" i="4"/>
  <c r="F130" i="4"/>
  <c r="H123" i="14"/>
  <c r="H79" i="14"/>
  <c r="H84" i="14"/>
  <c r="E82" i="6"/>
  <c r="F276" i="4"/>
  <c r="F87" i="4"/>
  <c r="F140" i="4"/>
  <c r="F102" i="4"/>
  <c r="F145" i="4"/>
  <c r="F107" i="4"/>
  <c r="F148" i="4"/>
  <c r="F110" i="4"/>
  <c r="F132" i="4"/>
  <c r="F94" i="4"/>
  <c r="F106" i="4"/>
  <c r="F144" i="4"/>
  <c r="F136" i="4"/>
  <c r="F98" i="4"/>
  <c r="F112" i="4"/>
  <c r="F150" i="4"/>
  <c r="F93" i="4"/>
  <c r="F131" i="4"/>
  <c r="F92" i="3"/>
  <c r="F126" i="3"/>
  <c r="F85" i="3"/>
  <c r="F119" i="3"/>
  <c r="F114" i="3"/>
  <c r="F80" i="3"/>
  <c r="F133" i="3"/>
  <c r="F99" i="3"/>
  <c r="F100" i="3"/>
  <c r="F134" i="3"/>
  <c r="F86" i="3"/>
  <c r="F120" i="3"/>
  <c r="F94" i="3"/>
  <c r="F128" i="3"/>
  <c r="F127" i="3"/>
  <c r="F93" i="3"/>
  <c r="F96" i="3"/>
  <c r="F130" i="3"/>
  <c r="F112" i="3"/>
  <c r="F78" i="3"/>
  <c r="F91" i="3"/>
  <c r="F125" i="3"/>
  <c r="F118" i="3"/>
  <c r="F84" i="3"/>
  <c r="F109" i="3"/>
  <c r="F75" i="3"/>
  <c r="F79" i="3"/>
  <c r="F113" i="3"/>
  <c r="F98" i="3"/>
  <c r="F132" i="3"/>
  <c r="F101" i="3"/>
  <c r="F135" i="3"/>
  <c r="F88" i="3"/>
  <c r="F122" i="3"/>
  <c r="F81" i="3"/>
  <c r="F115" i="3"/>
  <c r="F90" i="3"/>
  <c r="F124" i="3"/>
  <c r="F208" i="3"/>
  <c r="F87" i="3"/>
  <c r="F117" i="3"/>
  <c r="F111" i="3"/>
  <c r="F110" i="3"/>
  <c r="F129" i="3"/>
  <c r="F82" i="3"/>
  <c r="F102" i="3"/>
  <c r="F89" i="3"/>
  <c r="F97" i="3"/>
  <c r="F248" i="3"/>
  <c r="H118" i="14" l="1"/>
  <c r="H157" i="14"/>
  <c r="F115" i="4"/>
  <c r="F125" i="4"/>
  <c r="F153" i="4" s="1"/>
  <c r="F77" i="4"/>
  <c r="F108" i="3"/>
  <c r="F74" i="3"/>
  <c r="F69" i="3"/>
  <c r="H160" i="14" l="1"/>
  <c r="F156" i="4"/>
  <c r="F177" i="4" s="1"/>
  <c r="F103" i="3"/>
  <c r="F137" i="3"/>
  <c r="F22" i="6" l="1"/>
  <c r="G215" i="4"/>
  <c r="H166" i="14"/>
  <c r="I205" i="14" s="1"/>
  <c r="H174" i="14"/>
  <c r="I213" i="14" s="1"/>
  <c r="H182" i="14"/>
  <c r="I221" i="14" s="1"/>
  <c r="H190" i="14"/>
  <c r="I229" i="14" s="1"/>
  <c r="H198" i="14"/>
  <c r="I237" i="14" s="1"/>
  <c r="H177" i="14"/>
  <c r="I216" i="14" s="1"/>
  <c r="H185" i="14"/>
  <c r="I224" i="14" s="1"/>
  <c r="H193" i="14"/>
  <c r="I232" i="14" s="1"/>
  <c r="H171" i="14"/>
  <c r="I210" i="14" s="1"/>
  <c r="H179" i="14"/>
  <c r="I218" i="14" s="1"/>
  <c r="H187" i="14"/>
  <c r="I226" i="14" s="1"/>
  <c r="H195" i="14"/>
  <c r="I234" i="14" s="1"/>
  <c r="H168" i="14"/>
  <c r="I207" i="14" s="1"/>
  <c r="H176" i="14"/>
  <c r="I215" i="14" s="1"/>
  <c r="H184" i="14"/>
  <c r="I223" i="14" s="1"/>
  <c r="H192" i="14"/>
  <c r="I231" i="14" s="1"/>
  <c r="H165" i="14"/>
  <c r="I204" i="14" s="1"/>
  <c r="H173" i="14"/>
  <c r="I212" i="14" s="1"/>
  <c r="I53" i="14" s="1"/>
  <c r="I131" i="14" s="1"/>
  <c r="H181" i="14"/>
  <c r="I220" i="14" s="1"/>
  <c r="H189" i="14"/>
  <c r="I228" i="14" s="1"/>
  <c r="H197" i="14"/>
  <c r="I236" i="14" s="1"/>
  <c r="H170" i="14"/>
  <c r="I209" i="14" s="1"/>
  <c r="H178" i="14"/>
  <c r="I217" i="14" s="1"/>
  <c r="H186" i="14"/>
  <c r="I225" i="14" s="1"/>
  <c r="H194" i="14"/>
  <c r="I233" i="14" s="1"/>
  <c r="H169" i="14"/>
  <c r="I208" i="14" s="1"/>
  <c r="H167" i="14"/>
  <c r="H175" i="14"/>
  <c r="I214" i="14" s="1"/>
  <c r="H183" i="14"/>
  <c r="I222" i="14" s="1"/>
  <c r="H191" i="14"/>
  <c r="I230" i="14" s="1"/>
  <c r="H172" i="14"/>
  <c r="I211" i="14" s="1"/>
  <c r="H180" i="14"/>
  <c r="I219" i="14" s="1"/>
  <c r="H188" i="14"/>
  <c r="I227" i="14" s="1"/>
  <c r="H196" i="14"/>
  <c r="I235" i="14" s="1"/>
  <c r="I59" i="14"/>
  <c r="I137" i="14" s="1"/>
  <c r="F171" i="4"/>
  <c r="F193" i="4"/>
  <c r="F190" i="4"/>
  <c r="F163" i="4"/>
  <c r="F183" i="4"/>
  <c r="F175" i="4"/>
  <c r="F174" i="4"/>
  <c r="F188" i="4"/>
  <c r="F180" i="4"/>
  <c r="F186" i="4"/>
  <c r="F189" i="4"/>
  <c r="F178" i="4"/>
  <c r="F173" i="4"/>
  <c r="F169" i="4"/>
  <c r="F191" i="4"/>
  <c r="F182" i="4"/>
  <c r="F167" i="4"/>
  <c r="F164" i="4"/>
  <c r="F187" i="4"/>
  <c r="F176" i="4"/>
  <c r="F168" i="4"/>
  <c r="F185" i="4"/>
  <c r="F179" i="4"/>
  <c r="F165" i="4"/>
  <c r="F181" i="4"/>
  <c r="F184" i="4"/>
  <c r="F162" i="4"/>
  <c r="F170" i="4"/>
  <c r="F172" i="4"/>
  <c r="F166" i="4"/>
  <c r="F161" i="4"/>
  <c r="F192" i="4"/>
  <c r="I54" i="14"/>
  <c r="I132" i="14" s="1"/>
  <c r="I69" i="14"/>
  <c r="I108" i="14" s="1"/>
  <c r="I75" i="14"/>
  <c r="I153" i="14" s="1"/>
  <c r="I55" i="14"/>
  <c r="I94" i="14" s="1"/>
  <c r="I57" i="14"/>
  <c r="I135" i="14" s="1"/>
  <c r="I67" i="14"/>
  <c r="I106" i="14" s="1"/>
  <c r="I70" i="14"/>
  <c r="I148" i="14" s="1"/>
  <c r="I61" i="14"/>
  <c r="I100" i="14" s="1"/>
  <c r="I62" i="14"/>
  <c r="I101" i="14" s="1"/>
  <c r="I50" i="14"/>
  <c r="I128" i="14" s="1"/>
  <c r="F140" i="3"/>
  <c r="F35" i="6" l="1"/>
  <c r="F78" i="6" s="1"/>
  <c r="G228" i="4"/>
  <c r="G224" i="4"/>
  <c r="F31" i="6"/>
  <c r="F38" i="6"/>
  <c r="G231" i="4"/>
  <c r="F32" i="6"/>
  <c r="F75" i="6" s="1"/>
  <c r="G225" i="4"/>
  <c r="F12" i="6"/>
  <c r="F55" i="6" s="1"/>
  <c r="G205" i="4"/>
  <c r="F25" i="6"/>
  <c r="F68" i="6" s="1"/>
  <c r="G218" i="4"/>
  <c r="F16" i="6"/>
  <c r="G209" i="4"/>
  <c r="F29" i="6"/>
  <c r="F72" i="6" s="1"/>
  <c r="G222" i="4"/>
  <c r="G203" i="4"/>
  <c r="F10" i="6"/>
  <c r="F53" i="6" s="1"/>
  <c r="F27" i="6"/>
  <c r="G220" i="4"/>
  <c r="F33" i="6"/>
  <c r="G226" i="4"/>
  <c r="F6" i="6"/>
  <c r="G199" i="4"/>
  <c r="F19" i="6"/>
  <c r="F62" i="6" s="1"/>
  <c r="G212" i="4"/>
  <c r="G227" i="4"/>
  <c r="F34" i="6"/>
  <c r="F37" i="6"/>
  <c r="G230" i="4"/>
  <c r="F11" i="6"/>
  <c r="F54" i="6" s="1"/>
  <c r="G204" i="4"/>
  <c r="F30" i="6"/>
  <c r="F73" i="6" s="1"/>
  <c r="G223" i="4"/>
  <c r="F14" i="6"/>
  <c r="G207" i="4"/>
  <c r="F20" i="6"/>
  <c r="G213" i="4"/>
  <c r="G200" i="4"/>
  <c r="F7" i="6"/>
  <c r="F50" i="6" s="1"/>
  <c r="F9" i="6"/>
  <c r="G202" i="4"/>
  <c r="F36" i="6"/>
  <c r="F79" i="6" s="1"/>
  <c r="G229" i="4"/>
  <c r="F17" i="6"/>
  <c r="F60" i="6" s="1"/>
  <c r="G210" i="4"/>
  <c r="F13" i="6"/>
  <c r="F56" i="6" s="1"/>
  <c r="G206" i="4"/>
  <c r="G211" i="4"/>
  <c r="F18" i="6"/>
  <c r="F61" i="6" s="1"/>
  <c r="F28" i="6"/>
  <c r="G221" i="4"/>
  <c r="G219" i="4"/>
  <c r="F26" i="6"/>
  <c r="F24" i="6"/>
  <c r="F67" i="6" s="1"/>
  <c r="G217" i="4"/>
  <c r="G208" i="4"/>
  <c r="F15" i="6"/>
  <c r="F58" i="6" s="1"/>
  <c r="F21" i="6"/>
  <c r="F64" i="6" s="1"/>
  <c r="G214" i="4"/>
  <c r="G216" i="4"/>
  <c r="F23" i="6"/>
  <c r="F8" i="6"/>
  <c r="F51" i="6" s="1"/>
  <c r="G201" i="4"/>
  <c r="I206" i="14"/>
  <c r="I47" i="14" s="1"/>
  <c r="I71" i="14"/>
  <c r="I56" i="14"/>
  <c r="I52" i="14"/>
  <c r="I58" i="14"/>
  <c r="I64" i="14"/>
  <c r="I65" i="14"/>
  <c r="I66" i="14"/>
  <c r="I63" i="14"/>
  <c r="I77" i="14"/>
  <c r="I238" i="14"/>
  <c r="I78" i="14"/>
  <c r="I60" i="14"/>
  <c r="I72" i="14"/>
  <c r="I76" i="14"/>
  <c r="I49" i="14"/>
  <c r="I73" i="14"/>
  <c r="I68" i="14"/>
  <c r="I74" i="14"/>
  <c r="I51" i="14"/>
  <c r="I46" i="14"/>
  <c r="F57" i="6"/>
  <c r="F71" i="6"/>
  <c r="F52" i="6"/>
  <c r="F70" i="6"/>
  <c r="F69" i="6"/>
  <c r="F81" i="6"/>
  <c r="F76" i="6"/>
  <c r="F80" i="6"/>
  <c r="F66" i="6"/>
  <c r="F74" i="6"/>
  <c r="F65" i="6"/>
  <c r="F77" i="6"/>
  <c r="F59" i="6"/>
  <c r="I145" i="14"/>
  <c r="I92" i="14"/>
  <c r="I96" i="14"/>
  <c r="I109" i="14"/>
  <c r="I140" i="14"/>
  <c r="I147" i="14"/>
  <c r="I133" i="14"/>
  <c r="I93" i="14"/>
  <c r="I114" i="14"/>
  <c r="I98" i="14"/>
  <c r="I139" i="14"/>
  <c r="I89" i="14"/>
  <c r="H199" i="14"/>
  <c r="F63" i="6"/>
  <c r="F194" i="4"/>
  <c r="I86" i="14" l="1"/>
  <c r="I125" i="14"/>
  <c r="I95" i="14"/>
  <c r="I134" i="14"/>
  <c r="I110" i="14"/>
  <c r="I149" i="14"/>
  <c r="I113" i="14"/>
  <c r="I152" i="14"/>
  <c r="I151" i="14"/>
  <c r="I112" i="14"/>
  <c r="I102" i="14"/>
  <c r="I141" i="14"/>
  <c r="I88" i="14"/>
  <c r="I127" i="14"/>
  <c r="I144" i="14"/>
  <c r="I105" i="14"/>
  <c r="I104" i="14"/>
  <c r="I143" i="14"/>
  <c r="I146" i="14"/>
  <c r="I107" i="14"/>
  <c r="I150" i="14"/>
  <c r="I111" i="14"/>
  <c r="I142" i="14"/>
  <c r="I103" i="14"/>
  <c r="I155" i="14"/>
  <c r="I116" i="14"/>
  <c r="I124" i="14"/>
  <c r="I85" i="14"/>
  <c r="I138" i="14"/>
  <c r="I99" i="14"/>
  <c r="I97" i="14"/>
  <c r="I136" i="14"/>
  <c r="I115" i="14"/>
  <c r="I154" i="14"/>
  <c r="I129" i="14"/>
  <c r="I90" i="14"/>
  <c r="I156" i="14"/>
  <c r="I117" i="14"/>
  <c r="I130" i="14"/>
  <c r="I91" i="14"/>
  <c r="I48" i="14"/>
  <c r="G93" i="4"/>
  <c r="G120" i="4"/>
  <c r="G94" i="4"/>
  <c r="I45" i="14"/>
  <c r="F39" i="6"/>
  <c r="F49" i="6"/>
  <c r="G232" i="4"/>
  <c r="G136" i="4"/>
  <c r="G151" i="4"/>
  <c r="G113" i="4"/>
  <c r="G143" i="4"/>
  <c r="G105" i="4"/>
  <c r="G114" i="4"/>
  <c r="G152" i="4"/>
  <c r="G100" i="4"/>
  <c r="G138" i="4"/>
  <c r="G90" i="4"/>
  <c r="G128" i="4"/>
  <c r="G89" i="4"/>
  <c r="G127" i="4"/>
  <c r="G129" i="4"/>
  <c r="G91" i="4"/>
  <c r="G133" i="4"/>
  <c r="G95" i="4"/>
  <c r="G104" i="4"/>
  <c r="G142" i="4"/>
  <c r="F174" i="3"/>
  <c r="I283" i="14" l="1"/>
  <c r="I126" i="14"/>
  <c r="I87" i="14"/>
  <c r="G150" i="4"/>
  <c r="G112" i="4"/>
  <c r="G108" i="4"/>
  <c r="G146" i="4"/>
  <c r="G147" i="4"/>
  <c r="G109" i="4"/>
  <c r="G87" i="4"/>
  <c r="G125" i="4"/>
  <c r="G131" i="4"/>
  <c r="G132" i="4"/>
  <c r="G82" i="4"/>
  <c r="G88" i="4"/>
  <c r="G126" i="4"/>
  <c r="G96" i="4"/>
  <c r="G134" i="4"/>
  <c r="G124" i="4"/>
  <c r="G86" i="4"/>
  <c r="G121" i="4"/>
  <c r="G83" i="4"/>
  <c r="I123" i="14"/>
  <c r="I84" i="14"/>
  <c r="I79" i="14"/>
  <c r="G208" i="3"/>
  <c r="F82" i="6"/>
  <c r="G106" i="4"/>
  <c r="G144" i="4"/>
  <c r="G140" i="4"/>
  <c r="G102" i="4"/>
  <c r="G135" i="4"/>
  <c r="G97" i="4"/>
  <c r="G99" i="4"/>
  <c r="G137" i="4"/>
  <c r="G110" i="4"/>
  <c r="G148" i="4"/>
  <c r="G101" i="4"/>
  <c r="G139" i="4"/>
  <c r="G103" i="4"/>
  <c r="G141" i="4"/>
  <c r="G149" i="4"/>
  <c r="G111" i="4"/>
  <c r="G107" i="4"/>
  <c r="G145" i="4"/>
  <c r="G85" i="4"/>
  <c r="G123" i="4"/>
  <c r="G130" i="4"/>
  <c r="G92" i="4"/>
  <c r="G276" i="4"/>
  <c r="G98" i="4"/>
  <c r="G96" i="3"/>
  <c r="G130" i="3"/>
  <c r="G118" i="3"/>
  <c r="G84" i="3"/>
  <c r="G113" i="3"/>
  <c r="G79" i="3"/>
  <c r="G81" i="3"/>
  <c r="G115" i="3"/>
  <c r="G117" i="3"/>
  <c r="G83" i="3"/>
  <c r="G78" i="3"/>
  <c r="G112" i="3"/>
  <c r="G114" i="3"/>
  <c r="G80" i="3"/>
  <c r="G134" i="3"/>
  <c r="G100" i="3"/>
  <c r="G119" i="3"/>
  <c r="G85" i="3"/>
  <c r="G133" i="3"/>
  <c r="G99" i="3"/>
  <c r="G93" i="3"/>
  <c r="G127" i="3"/>
  <c r="G131" i="3"/>
  <c r="G97" i="3"/>
  <c r="G125" i="3"/>
  <c r="G91" i="3"/>
  <c r="G124" i="3"/>
  <c r="G90" i="3"/>
  <c r="G123" i="3"/>
  <c r="G89" i="3"/>
  <c r="G136" i="3"/>
  <c r="G102" i="3"/>
  <c r="G110" i="3"/>
  <c r="G76" i="3"/>
  <c r="G121" i="3"/>
  <c r="G87" i="3"/>
  <c r="G101" i="3"/>
  <c r="G135" i="3"/>
  <c r="G116" i="3"/>
  <c r="G82" i="3"/>
  <c r="G128" i="3"/>
  <c r="G94" i="3"/>
  <c r="G132" i="3"/>
  <c r="G98" i="3"/>
  <c r="G122" i="3"/>
  <c r="G88" i="3"/>
  <c r="G129" i="3"/>
  <c r="G95" i="3"/>
  <c r="G109" i="3"/>
  <c r="G75" i="3"/>
  <c r="G86" i="3"/>
  <c r="G120" i="3"/>
  <c r="G92" i="3"/>
  <c r="G126" i="3"/>
  <c r="I118" i="14" l="1"/>
  <c r="I157" i="14"/>
  <c r="G248" i="3"/>
  <c r="G84" i="4"/>
  <c r="G122" i="4"/>
  <c r="G153" i="4" s="1"/>
  <c r="G77" i="4"/>
  <c r="G111" i="3"/>
  <c r="G77" i="3"/>
  <c r="G74" i="3"/>
  <c r="G69" i="3"/>
  <c r="G108" i="3"/>
  <c r="G115" i="4" l="1"/>
  <c r="G156" i="4" s="1"/>
  <c r="G163" i="4" s="1"/>
  <c r="I160" i="14"/>
  <c r="G103" i="3"/>
  <c r="G137" i="3"/>
  <c r="G8" i="6" l="1"/>
  <c r="H201" i="4"/>
  <c r="I169" i="14"/>
  <c r="I177" i="14"/>
  <c r="J216" i="14" s="1"/>
  <c r="K216" i="14" s="1"/>
  <c r="I185" i="14"/>
  <c r="J224" i="14" s="1"/>
  <c r="K224" i="14" s="1"/>
  <c r="I193" i="14"/>
  <c r="J232" i="14" s="1"/>
  <c r="K232" i="14" s="1"/>
  <c r="I172" i="14"/>
  <c r="J211" i="14" s="1"/>
  <c r="K211" i="14" s="1"/>
  <c r="I180" i="14"/>
  <c r="J219" i="14" s="1"/>
  <c r="K219" i="14" s="1"/>
  <c r="I166" i="14"/>
  <c r="I174" i="14"/>
  <c r="I182" i="14"/>
  <c r="I190" i="14"/>
  <c r="J229" i="14" s="1"/>
  <c r="K229" i="14" s="1"/>
  <c r="I198" i="14"/>
  <c r="J237" i="14" s="1"/>
  <c r="K237" i="14" s="1"/>
  <c r="I171" i="14"/>
  <c r="J210" i="14" s="1"/>
  <c r="K210" i="14" s="1"/>
  <c r="I179" i="14"/>
  <c r="I187" i="14"/>
  <c r="J226" i="14" s="1"/>
  <c r="K226" i="14" s="1"/>
  <c r="I195" i="14"/>
  <c r="I168" i="14"/>
  <c r="I176" i="14"/>
  <c r="I184" i="14"/>
  <c r="J223" i="14" s="1"/>
  <c r="K223" i="14" s="1"/>
  <c r="I192" i="14"/>
  <c r="I165" i="14"/>
  <c r="J204" i="14" s="1"/>
  <c r="K204" i="14" s="1"/>
  <c r="I173" i="14"/>
  <c r="I181" i="14"/>
  <c r="I189" i="14"/>
  <c r="I197" i="14"/>
  <c r="I188" i="14"/>
  <c r="I196" i="14"/>
  <c r="J235" i="14" s="1"/>
  <c r="K235" i="14" s="1"/>
  <c r="I170" i="14"/>
  <c r="J209" i="14" s="1"/>
  <c r="K209" i="14" s="1"/>
  <c r="I178" i="14"/>
  <c r="I186" i="14"/>
  <c r="I194" i="14"/>
  <c r="I167" i="14"/>
  <c r="I175" i="14"/>
  <c r="I183" i="14"/>
  <c r="I191" i="14"/>
  <c r="J230" i="14" s="1"/>
  <c r="K230" i="14" s="1"/>
  <c r="G168" i="4"/>
  <c r="G174" i="4"/>
  <c r="G184" i="4"/>
  <c r="G193" i="4"/>
  <c r="G172" i="4"/>
  <c r="G173" i="4"/>
  <c r="G192" i="4"/>
  <c r="G183" i="4"/>
  <c r="G170" i="4"/>
  <c r="G169" i="4"/>
  <c r="G179" i="4"/>
  <c r="G182" i="4"/>
  <c r="G191" i="4"/>
  <c r="G186" i="4"/>
  <c r="G165" i="4"/>
  <c r="G188" i="4"/>
  <c r="G187" i="4"/>
  <c r="G181" i="4"/>
  <c r="G177" i="4"/>
  <c r="G171" i="4"/>
  <c r="G185" i="4"/>
  <c r="G189" i="4"/>
  <c r="G180" i="4"/>
  <c r="G167" i="4"/>
  <c r="G176" i="4"/>
  <c r="G175" i="4"/>
  <c r="G161" i="4"/>
  <c r="G164" i="4"/>
  <c r="G162" i="4"/>
  <c r="G190" i="4"/>
  <c r="G166" i="4"/>
  <c r="G178" i="4"/>
  <c r="G140" i="3"/>
  <c r="G38" i="6" l="1"/>
  <c r="G81" i="6" s="1"/>
  <c r="H231" i="4"/>
  <c r="G24" i="6"/>
  <c r="H217" i="4"/>
  <c r="G29" i="6"/>
  <c r="G72" i="6" s="1"/>
  <c r="H222" i="4"/>
  <c r="G27" i="6"/>
  <c r="G70" i="6" s="1"/>
  <c r="H220" i="4"/>
  <c r="G14" i="6"/>
  <c r="G57" i="6" s="1"/>
  <c r="H207" i="4"/>
  <c r="G19" i="6"/>
  <c r="H212" i="4"/>
  <c r="H214" i="4"/>
  <c r="G21" i="6"/>
  <c r="G64" i="6" s="1"/>
  <c r="G15" i="6"/>
  <c r="G58" i="6" s="1"/>
  <c r="H208" i="4"/>
  <c r="G13" i="6"/>
  <c r="H206" i="4"/>
  <c r="G20" i="6"/>
  <c r="G63" i="6" s="1"/>
  <c r="H213" i="4"/>
  <c r="G12" i="6"/>
  <c r="H205" i="4"/>
  <c r="G28" i="6"/>
  <c r="G71" i="6" s="1"/>
  <c r="H221" i="4"/>
  <c r="G16" i="6"/>
  <c r="G59" i="6" s="1"/>
  <c r="H209" i="4"/>
  <c r="G22" i="6"/>
  <c r="G65" i="6" s="1"/>
  <c r="H215" i="4"/>
  <c r="G32" i="6"/>
  <c r="G75" i="6" s="1"/>
  <c r="H225" i="4"/>
  <c r="G11" i="6"/>
  <c r="G54" i="6" s="1"/>
  <c r="H204" i="4"/>
  <c r="G25" i="6"/>
  <c r="G68" i="6" s="1"/>
  <c r="H218" i="4"/>
  <c r="H203" i="4"/>
  <c r="G10" i="6"/>
  <c r="H230" i="4"/>
  <c r="G37" i="6"/>
  <c r="G80" i="6" s="1"/>
  <c r="G6" i="6"/>
  <c r="G49" i="6" s="1"/>
  <c r="H199" i="4"/>
  <c r="H219" i="4"/>
  <c r="G26" i="6"/>
  <c r="G69" i="6" s="1"/>
  <c r="G33" i="6"/>
  <c r="H226" i="4"/>
  <c r="G35" i="6"/>
  <c r="G78" i="6" s="1"/>
  <c r="H228" i="4"/>
  <c r="H227" i="4"/>
  <c r="G34" i="6"/>
  <c r="G77" i="6" s="1"/>
  <c r="G31" i="6"/>
  <c r="G74" i="6" s="1"/>
  <c r="H224" i="4"/>
  <c r="H211" i="4"/>
  <c r="G18" i="6"/>
  <c r="G61" i="6" s="1"/>
  <c r="G9" i="6"/>
  <c r="G52" i="6" s="1"/>
  <c r="H202" i="4"/>
  <c r="G23" i="6"/>
  <c r="G66" i="6" s="1"/>
  <c r="H216" i="4"/>
  <c r="G7" i="6"/>
  <c r="G50" i="6" s="1"/>
  <c r="H200" i="4"/>
  <c r="G30" i="6"/>
  <c r="G73" i="6" s="1"/>
  <c r="H223" i="4"/>
  <c r="G36" i="6"/>
  <c r="G79" i="6" s="1"/>
  <c r="H229" i="4"/>
  <c r="G17" i="6"/>
  <c r="G60" i="6" s="1"/>
  <c r="H210" i="4"/>
  <c r="J214" i="14"/>
  <c r="K214" i="14" s="1"/>
  <c r="J236" i="14"/>
  <c r="K236" i="14" s="1"/>
  <c r="J207" i="14"/>
  <c r="K207" i="14" s="1"/>
  <c r="J213" i="14"/>
  <c r="K213" i="14" s="1"/>
  <c r="J234" i="14"/>
  <c r="K234" i="14" s="1"/>
  <c r="J233" i="14"/>
  <c r="K233" i="14" s="1"/>
  <c r="J220" i="14"/>
  <c r="K220" i="14" s="1"/>
  <c r="J206" i="14"/>
  <c r="K206" i="14" s="1"/>
  <c r="J205" i="14"/>
  <c r="K205" i="14" s="1"/>
  <c r="J225" i="14"/>
  <c r="K225" i="14" s="1"/>
  <c r="J212" i="14"/>
  <c r="K212" i="14" s="1"/>
  <c r="J218" i="14"/>
  <c r="K218" i="14" s="1"/>
  <c r="J228" i="14"/>
  <c r="K228" i="14" s="1"/>
  <c r="J217" i="14"/>
  <c r="K217" i="14" s="1"/>
  <c r="J231" i="14"/>
  <c r="K231" i="14" s="1"/>
  <c r="J222" i="14"/>
  <c r="K222" i="14" s="1"/>
  <c r="J227" i="14"/>
  <c r="K227" i="14" s="1"/>
  <c r="J215" i="14"/>
  <c r="K215" i="14" s="1"/>
  <c r="J221" i="14"/>
  <c r="K221" i="14" s="1"/>
  <c r="J208" i="14"/>
  <c r="K208" i="14" s="1"/>
  <c r="G53" i="6"/>
  <c r="G56" i="6"/>
  <c r="I199" i="14"/>
  <c r="H125" i="4"/>
  <c r="G76" i="6"/>
  <c r="G51" i="6"/>
  <c r="G62" i="6"/>
  <c r="G67" i="6"/>
  <c r="G55" i="6"/>
  <c r="G194" i="4"/>
  <c r="K238" i="14" l="1"/>
  <c r="J238" i="14"/>
  <c r="J283" i="14"/>
  <c r="H140" i="4"/>
  <c r="H102" i="4"/>
  <c r="H148" i="4"/>
  <c r="H94" i="4"/>
  <c r="H137" i="4"/>
  <c r="H126" i="4"/>
  <c r="H147" i="4"/>
  <c r="H151" i="4"/>
  <c r="H99" i="4"/>
  <c r="H120" i="4"/>
  <c r="H82" i="4"/>
  <c r="H110" i="4"/>
  <c r="H87" i="4"/>
  <c r="H232" i="4"/>
  <c r="G39" i="6"/>
  <c r="G82" i="6"/>
  <c r="H97" i="3"/>
  <c r="H131" i="3"/>
  <c r="G174" i="3"/>
  <c r="H109" i="4" l="1"/>
  <c r="H113" i="4"/>
  <c r="H132" i="4"/>
  <c r="H88" i="4"/>
  <c r="H96" i="4"/>
  <c r="H134" i="4"/>
  <c r="H83" i="4"/>
  <c r="H121" i="4"/>
  <c r="H141" i="4"/>
  <c r="H103" i="4"/>
  <c r="H149" i="4"/>
  <c r="H111" i="4"/>
  <c r="H152" i="4"/>
  <c r="H114" i="4"/>
  <c r="H143" i="4"/>
  <c r="H105" i="4"/>
  <c r="H150" i="4"/>
  <c r="H112" i="4"/>
  <c r="H93" i="4"/>
  <c r="H131" i="4"/>
  <c r="H107" i="4"/>
  <c r="H145" i="4"/>
  <c r="H146" i="4"/>
  <c r="H108" i="4"/>
  <c r="H136" i="4"/>
  <c r="H98" i="4"/>
  <c r="H122" i="4"/>
  <c r="H84" i="4"/>
  <c r="H129" i="4"/>
  <c r="H91" i="4"/>
  <c r="H133" i="4"/>
  <c r="H95" i="4"/>
  <c r="H85" i="4"/>
  <c r="H123" i="4"/>
  <c r="H101" i="4"/>
  <c r="H139" i="4"/>
  <c r="H135" i="4"/>
  <c r="H97" i="4"/>
  <c r="H130" i="4"/>
  <c r="H92" i="4"/>
  <c r="H127" i="4"/>
  <c r="H89" i="4"/>
  <c r="H106" i="4"/>
  <c r="H144" i="4"/>
  <c r="H138" i="4"/>
  <c r="H100" i="4"/>
  <c r="H128" i="4"/>
  <c r="H90" i="4"/>
  <c r="H142" i="4"/>
  <c r="H104" i="4"/>
  <c r="H276" i="4"/>
  <c r="H124" i="4"/>
  <c r="H86" i="4"/>
  <c r="H77" i="4"/>
  <c r="H117" i="3"/>
  <c r="H83" i="3"/>
  <c r="H112" i="3"/>
  <c r="H78" i="3"/>
  <c r="H77" i="3"/>
  <c r="H111" i="3"/>
  <c r="H115" i="3"/>
  <c r="H81" i="3"/>
  <c r="H122" i="3"/>
  <c r="H88" i="3"/>
  <c r="H82" i="3"/>
  <c r="H116" i="3"/>
  <c r="H136" i="3"/>
  <c r="H102" i="3"/>
  <c r="H130" i="3"/>
  <c r="H96" i="3"/>
  <c r="H90" i="3"/>
  <c r="H124" i="3"/>
  <c r="H118" i="3"/>
  <c r="H84" i="3"/>
  <c r="H120" i="3"/>
  <c r="H86" i="3"/>
  <c r="H94" i="3"/>
  <c r="H128" i="3"/>
  <c r="H93" i="3"/>
  <c r="H127" i="3"/>
  <c r="H134" i="3"/>
  <c r="H100" i="3"/>
  <c r="H121" i="3"/>
  <c r="H87" i="3"/>
  <c r="H89" i="3"/>
  <c r="H123" i="3"/>
  <c r="H126" i="3"/>
  <c r="H92" i="3"/>
  <c r="H95" i="3"/>
  <c r="H129" i="3"/>
  <c r="H85" i="3"/>
  <c r="H119" i="3"/>
  <c r="H98" i="3"/>
  <c r="H132" i="3"/>
  <c r="H101" i="3"/>
  <c r="H135" i="3"/>
  <c r="H110" i="3"/>
  <c r="H76" i="3"/>
  <c r="H113" i="3"/>
  <c r="H79" i="3"/>
  <c r="H109" i="3"/>
  <c r="H75" i="3"/>
  <c r="H99" i="3"/>
  <c r="H133" i="3"/>
  <c r="H91" i="3"/>
  <c r="H125" i="3"/>
  <c r="H80" i="3"/>
  <c r="H114" i="3"/>
  <c r="H208" i="3"/>
  <c r="H69" i="3" l="1"/>
  <c r="H115" i="4"/>
  <c r="H153" i="4"/>
  <c r="H248" i="3"/>
  <c r="H156" i="4" l="1"/>
  <c r="H187" i="4" s="1"/>
  <c r="H108" i="3"/>
  <c r="H74" i="3"/>
  <c r="I225" i="4" l="1"/>
  <c r="H32" i="6"/>
  <c r="H175" i="4"/>
  <c r="H169" i="4"/>
  <c r="H192" i="4"/>
  <c r="H178" i="4"/>
  <c r="H173" i="4"/>
  <c r="H190" i="4"/>
  <c r="H168" i="4"/>
  <c r="H162" i="4"/>
  <c r="H189" i="4"/>
  <c r="H186" i="4"/>
  <c r="H171" i="4"/>
  <c r="H180" i="4"/>
  <c r="H166" i="4"/>
  <c r="H179" i="4"/>
  <c r="H174" i="4"/>
  <c r="H167" i="4"/>
  <c r="H177" i="4"/>
  <c r="H161" i="4"/>
  <c r="H176" i="4"/>
  <c r="H193" i="4"/>
  <c r="H172" i="4"/>
  <c r="H181" i="4"/>
  <c r="H163" i="4"/>
  <c r="H170" i="4"/>
  <c r="H182" i="4"/>
  <c r="H165" i="4"/>
  <c r="H191" i="4"/>
  <c r="H183" i="4"/>
  <c r="H188" i="4"/>
  <c r="H184" i="4"/>
  <c r="H185" i="4"/>
  <c r="H164" i="4"/>
  <c r="H103" i="3"/>
  <c r="H137" i="3"/>
  <c r="H35" i="6" l="1"/>
  <c r="I228" i="4"/>
  <c r="H33" i="6"/>
  <c r="I226" i="4"/>
  <c r="H25" i="6"/>
  <c r="H68" i="6" s="1"/>
  <c r="I218" i="4"/>
  <c r="H23" i="6"/>
  <c r="H66" i="6" s="1"/>
  <c r="I216" i="4"/>
  <c r="H11" i="6"/>
  <c r="I204" i="4"/>
  <c r="I209" i="4"/>
  <c r="H16" i="6"/>
  <c r="I230" i="4"/>
  <c r="H37" i="6"/>
  <c r="H18" i="6"/>
  <c r="H61" i="6" s="1"/>
  <c r="I211" i="4"/>
  <c r="H31" i="6"/>
  <c r="I224" i="4"/>
  <c r="H14" i="6"/>
  <c r="I207" i="4"/>
  <c r="I222" i="4"/>
  <c r="H29" i="6"/>
  <c r="H72" i="6" s="1"/>
  <c r="H17" i="6"/>
  <c r="H60" i="6" s="1"/>
  <c r="I210" i="4"/>
  <c r="H36" i="6"/>
  <c r="I229" i="4"/>
  <c r="H6" i="6"/>
  <c r="I199" i="4"/>
  <c r="H22" i="6"/>
  <c r="H65" i="6" s="1"/>
  <c r="I215" i="4"/>
  <c r="H34" i="6"/>
  <c r="H77" i="6" s="1"/>
  <c r="I227" i="4"/>
  <c r="H20" i="6"/>
  <c r="I213" i="4"/>
  <c r="H26" i="6"/>
  <c r="I219" i="4"/>
  <c r="H38" i="6"/>
  <c r="H81" i="6" s="1"/>
  <c r="I231" i="4"/>
  <c r="H10" i="6"/>
  <c r="H53" i="6" s="1"/>
  <c r="I203" i="4"/>
  <c r="H9" i="6"/>
  <c r="H52" i="6" s="1"/>
  <c r="I202" i="4"/>
  <c r="H7" i="6"/>
  <c r="I200" i="4"/>
  <c r="I217" i="4"/>
  <c r="H24" i="6"/>
  <c r="H67" i="6" s="1"/>
  <c r="H28" i="6"/>
  <c r="H71" i="6" s="1"/>
  <c r="I221" i="4"/>
  <c r="I214" i="4"/>
  <c r="H21" i="6"/>
  <c r="H27" i="6"/>
  <c r="I220" i="4"/>
  <c r="H15" i="6"/>
  <c r="H58" i="6" s="1"/>
  <c r="I208" i="4"/>
  <c r="H12" i="6"/>
  <c r="H55" i="6" s="1"/>
  <c r="I205" i="4"/>
  <c r="H30" i="6"/>
  <c r="I223" i="4"/>
  <c r="I201" i="4"/>
  <c r="H8" i="6"/>
  <c r="H19" i="6"/>
  <c r="H62" i="6" s="1"/>
  <c r="I212" i="4"/>
  <c r="I206" i="4"/>
  <c r="H13" i="6"/>
  <c r="H56" i="6" s="1"/>
  <c r="H49" i="6"/>
  <c r="H74" i="6"/>
  <c r="H69" i="6"/>
  <c r="H59" i="6"/>
  <c r="H51" i="6"/>
  <c r="H73" i="6"/>
  <c r="H76" i="6"/>
  <c r="H63" i="6"/>
  <c r="H54" i="6"/>
  <c r="H79" i="6"/>
  <c r="H50" i="6"/>
  <c r="H70" i="6"/>
  <c r="H75" i="6"/>
  <c r="H57" i="6"/>
  <c r="H80" i="6"/>
  <c r="H78" i="6"/>
  <c r="H64" i="6"/>
  <c r="H194" i="4"/>
  <c r="H140" i="3"/>
  <c r="H82" i="6" l="1"/>
  <c r="H39" i="6"/>
  <c r="H174" i="3" l="1"/>
  <c r="I87" i="4" l="1"/>
  <c r="I125" i="4"/>
  <c r="I100" i="4"/>
  <c r="I138" i="4"/>
  <c r="I84" i="4"/>
  <c r="I122" i="4"/>
  <c r="I144" i="4"/>
  <c r="I106" i="4"/>
  <c r="I112" i="4"/>
  <c r="I150" i="4"/>
  <c r="I101" i="4"/>
  <c r="I139" i="4"/>
  <c r="I86" i="4"/>
  <c r="I124" i="4"/>
  <c r="I134" i="4"/>
  <c r="I96" i="4"/>
  <c r="I113" i="4"/>
  <c r="I151" i="4"/>
  <c r="I114" i="4"/>
  <c r="I152" i="4"/>
  <c r="I83" i="4"/>
  <c r="I121" i="4"/>
  <c r="I93" i="4"/>
  <c r="I131" i="4"/>
  <c r="I92" i="4"/>
  <c r="I130" i="4"/>
  <c r="I135" i="4"/>
  <c r="I97" i="4"/>
  <c r="I104" i="4"/>
  <c r="I142" i="4"/>
  <c r="I129" i="4"/>
  <c r="I91" i="4"/>
  <c r="I137" i="4"/>
  <c r="I99" i="4"/>
  <c r="I108" i="4"/>
  <c r="I146" i="4"/>
  <c r="I128" i="4"/>
  <c r="I90" i="4"/>
  <c r="I123" i="4"/>
  <c r="I85" i="4"/>
  <c r="I103" i="4"/>
  <c r="I141" i="4"/>
  <c r="I111" i="4"/>
  <c r="I149" i="4"/>
  <c r="I110" i="4"/>
  <c r="I148" i="4"/>
  <c r="I89" i="4"/>
  <c r="I127" i="4"/>
  <c r="I132" i="4"/>
  <c r="I94" i="4"/>
  <c r="I107" i="4"/>
  <c r="I145" i="4"/>
  <c r="I147" i="4"/>
  <c r="I109" i="4"/>
  <c r="I102" i="4"/>
  <c r="I140" i="4"/>
  <c r="I126" i="4"/>
  <c r="I88" i="4"/>
  <c r="I105" i="4"/>
  <c r="I143" i="4"/>
  <c r="I98" i="4"/>
  <c r="I136" i="4"/>
  <c r="I95" i="4"/>
  <c r="I133" i="4"/>
  <c r="I232" i="4"/>
  <c r="I276" i="4" l="1"/>
  <c r="I120" i="4" l="1"/>
  <c r="I82" i="4"/>
  <c r="I77" i="4"/>
  <c r="I115" i="4" l="1"/>
  <c r="I153" i="4"/>
  <c r="I156" i="4" l="1"/>
  <c r="I164" i="4" s="1"/>
  <c r="I9" i="6" l="1"/>
  <c r="J202" i="4"/>
  <c r="I172" i="4"/>
  <c r="I175" i="4"/>
  <c r="I184" i="4"/>
  <c r="I176" i="4"/>
  <c r="I178" i="4"/>
  <c r="I170" i="4"/>
  <c r="I193" i="4"/>
  <c r="I166" i="4"/>
  <c r="I169" i="4"/>
  <c r="I177" i="4"/>
  <c r="I162" i="4"/>
  <c r="I188" i="4"/>
  <c r="I167" i="4"/>
  <c r="I180" i="4"/>
  <c r="I182" i="4"/>
  <c r="I168" i="4"/>
  <c r="I186" i="4"/>
  <c r="I190" i="4"/>
  <c r="I179" i="4"/>
  <c r="I173" i="4"/>
  <c r="I187" i="4"/>
  <c r="I189" i="4"/>
  <c r="I192" i="4"/>
  <c r="I163" i="4"/>
  <c r="I191" i="4"/>
  <c r="I171" i="4"/>
  <c r="I174" i="4"/>
  <c r="I183" i="4"/>
  <c r="I161" i="4"/>
  <c r="I185" i="4"/>
  <c r="I181" i="4"/>
  <c r="I165" i="4"/>
  <c r="I124" i="3"/>
  <c r="I90" i="3"/>
  <c r="J225" i="4" l="1"/>
  <c r="I32" i="6"/>
  <c r="I23" i="6"/>
  <c r="J216" i="4"/>
  <c r="I30" i="6"/>
  <c r="J223" i="4"/>
  <c r="I28" i="6"/>
  <c r="J221" i="4"/>
  <c r="I21" i="6"/>
  <c r="J214" i="4"/>
  <c r="I15" i="6"/>
  <c r="J208" i="4"/>
  <c r="J212" i="4"/>
  <c r="I19" i="6"/>
  <c r="I7" i="6"/>
  <c r="J200" i="4"/>
  <c r="I29" i="6"/>
  <c r="J222" i="4"/>
  <c r="I12" i="6"/>
  <c r="J205" i="4"/>
  <c r="I22" i="6"/>
  <c r="J215" i="4"/>
  <c r="I20" i="6"/>
  <c r="J213" i="4"/>
  <c r="I34" i="6"/>
  <c r="J227" i="4"/>
  <c r="I18" i="6"/>
  <c r="J211" i="4"/>
  <c r="J209" i="4"/>
  <c r="I16" i="6"/>
  <c r="I36" i="6"/>
  <c r="J229" i="4"/>
  <c r="I31" i="6"/>
  <c r="J224" i="4"/>
  <c r="I14" i="6"/>
  <c r="J207" i="4"/>
  <c r="I17" i="6"/>
  <c r="J210" i="4"/>
  <c r="I25" i="6"/>
  <c r="J218" i="4"/>
  <c r="I33" i="6"/>
  <c r="J226" i="4"/>
  <c r="J228" i="4"/>
  <c r="I35" i="6"/>
  <c r="I10" i="6"/>
  <c r="J203" i="4"/>
  <c r="J201" i="4"/>
  <c r="I8" i="6"/>
  <c r="I13" i="6"/>
  <c r="J206" i="4"/>
  <c r="J204" i="4"/>
  <c r="I11" i="6"/>
  <c r="I6" i="6"/>
  <c r="J199" i="4"/>
  <c r="J217" i="4"/>
  <c r="I24" i="6"/>
  <c r="I26" i="6"/>
  <c r="J219" i="4"/>
  <c r="I37" i="6"/>
  <c r="J230" i="4"/>
  <c r="J220" i="4"/>
  <c r="I27" i="6"/>
  <c r="I38" i="6"/>
  <c r="J231" i="4"/>
  <c r="K224" i="4"/>
  <c r="I194" i="4"/>
  <c r="I96" i="3"/>
  <c r="I130" i="3"/>
  <c r="I91" i="3"/>
  <c r="I125" i="3"/>
  <c r="I93" i="3"/>
  <c r="I127" i="3"/>
  <c r="I102" i="3"/>
  <c r="I136" i="3"/>
  <c r="I114" i="3"/>
  <c r="I80" i="3"/>
  <c r="I134" i="3"/>
  <c r="I100" i="3"/>
  <c r="I126" i="3"/>
  <c r="I92" i="3"/>
  <c r="I79" i="3"/>
  <c r="I113" i="3"/>
  <c r="I111" i="3"/>
  <c r="I77" i="3"/>
  <c r="I118" i="3"/>
  <c r="I84" i="3"/>
  <c r="I133" i="3"/>
  <c r="I99" i="3"/>
  <c r="I87" i="3"/>
  <c r="I121" i="3"/>
  <c r="I85" i="3"/>
  <c r="I119" i="3"/>
  <c r="I95" i="3"/>
  <c r="I129" i="3"/>
  <c r="I98" i="3"/>
  <c r="I132" i="3"/>
  <c r="I116" i="3"/>
  <c r="I82" i="3"/>
  <c r="I122" i="3"/>
  <c r="I88" i="3"/>
  <c r="I101" i="3"/>
  <c r="I135" i="3"/>
  <c r="I86" i="3"/>
  <c r="I120" i="3"/>
  <c r="I94" i="3"/>
  <c r="I128" i="3"/>
  <c r="I110" i="3"/>
  <c r="I76" i="3"/>
  <c r="I89" i="3"/>
  <c r="I123" i="3"/>
  <c r="I97" i="3"/>
  <c r="I131" i="3"/>
  <c r="I117" i="3"/>
  <c r="I83" i="3"/>
  <c r="I81" i="3"/>
  <c r="I115" i="3"/>
  <c r="I112" i="3"/>
  <c r="I78" i="3"/>
  <c r="K229" i="4" l="1"/>
  <c r="K222" i="4"/>
  <c r="K221" i="4"/>
  <c r="K212" i="4"/>
  <c r="K214" i="4"/>
  <c r="K209" i="4"/>
  <c r="K231" i="4"/>
  <c r="K227" i="4"/>
  <c r="K216" i="4"/>
  <c r="K218" i="4"/>
  <c r="K206" i="4"/>
  <c r="K219" i="4"/>
  <c r="K211" i="4"/>
  <c r="K225" i="4"/>
  <c r="K200" i="4"/>
  <c r="K213" i="4"/>
  <c r="K217" i="4"/>
  <c r="K201" i="4"/>
  <c r="K228" i="4"/>
  <c r="K223" i="4"/>
  <c r="K230" i="4"/>
  <c r="K205" i="4"/>
  <c r="K207" i="4"/>
  <c r="K210" i="4"/>
  <c r="K199" i="4"/>
  <c r="K202" i="4"/>
  <c r="K208" i="4"/>
  <c r="K203" i="4"/>
  <c r="K215" i="4"/>
  <c r="K220" i="4"/>
  <c r="J232" i="4"/>
  <c r="K204" i="4"/>
  <c r="K226" i="4"/>
  <c r="I248" i="3"/>
  <c r="I75" i="3"/>
  <c r="I109" i="3"/>
  <c r="I208" i="3"/>
  <c r="K232" i="4" l="1"/>
  <c r="J276" i="4"/>
  <c r="I108" i="3"/>
  <c r="I137" i="3" s="1"/>
  <c r="I74" i="3"/>
  <c r="I69" i="3"/>
  <c r="I103" i="3" l="1"/>
  <c r="I140" i="3" s="1"/>
  <c r="I74" i="6" l="1"/>
  <c r="D112" i="6" s="1"/>
  <c r="D30" i="13" s="1"/>
  <c r="E30" i="13" s="1"/>
  <c r="H23" i="13" s="1"/>
  <c r="I174" i="3"/>
  <c r="I49" i="6" l="1"/>
  <c r="J208" i="3"/>
  <c r="I78" i="6"/>
  <c r="D116" i="6" s="1"/>
  <c r="D34" i="13" s="1"/>
  <c r="E34" i="13" s="1"/>
  <c r="I71" i="6"/>
  <c r="D109" i="6" s="1"/>
  <c r="D27" i="13" s="1"/>
  <c r="E27" i="13" s="1"/>
  <c r="H20" i="13" s="1"/>
  <c r="I60" i="6"/>
  <c r="D98" i="6" s="1"/>
  <c r="D16" i="13" s="1"/>
  <c r="E16" i="13" s="1"/>
  <c r="I66" i="6"/>
  <c r="D104" i="6" s="1"/>
  <c r="D22" i="13" s="1"/>
  <c r="E22" i="13" s="1"/>
  <c r="H15" i="13" s="1"/>
  <c r="I61" i="6"/>
  <c r="D99" i="6" s="1"/>
  <c r="D17" i="13" s="1"/>
  <c r="E17" i="13" s="1"/>
  <c r="I67" i="6"/>
  <c r="D105" i="6" s="1"/>
  <c r="D23" i="13" s="1"/>
  <c r="E23" i="13" s="1"/>
  <c r="H16" i="13" s="1"/>
  <c r="I75" i="6"/>
  <c r="D113" i="6" s="1"/>
  <c r="D31" i="13" s="1"/>
  <c r="E31" i="13" s="1"/>
  <c r="H24" i="13" s="1"/>
  <c r="I70" i="6"/>
  <c r="D108" i="6" s="1"/>
  <c r="D26" i="13" s="1"/>
  <c r="E26" i="13" s="1"/>
  <c r="H19" i="13" s="1"/>
  <c r="I52" i="6"/>
  <c r="D90" i="6" s="1"/>
  <c r="D8" i="13" s="1"/>
  <c r="E8" i="13" s="1"/>
  <c r="H8" i="13" s="1"/>
  <c r="I65" i="6"/>
  <c r="D103" i="6" s="1"/>
  <c r="D21" i="13" s="1"/>
  <c r="E21" i="13" s="1"/>
  <c r="H14" i="13" s="1"/>
  <c r="I55" i="6"/>
  <c r="D93" i="6" s="1"/>
  <c r="D11" i="13" s="1"/>
  <c r="E11" i="13" s="1"/>
  <c r="I80" i="6"/>
  <c r="D118" i="6" s="1"/>
  <c r="D36" i="13" s="1"/>
  <c r="E36" i="13" s="1"/>
  <c r="I68" i="6"/>
  <c r="D106" i="6" s="1"/>
  <c r="D24" i="13" s="1"/>
  <c r="E24" i="13" s="1"/>
  <c r="H17" i="13" s="1"/>
  <c r="I69" i="6"/>
  <c r="D107" i="6" s="1"/>
  <c r="D25" i="13" s="1"/>
  <c r="E25" i="13" s="1"/>
  <c r="H18" i="13" s="1"/>
  <c r="I76" i="6"/>
  <c r="D114" i="6" s="1"/>
  <c r="D32" i="13" s="1"/>
  <c r="E32" i="13" s="1"/>
  <c r="H25" i="13" s="1"/>
  <c r="I72" i="6"/>
  <c r="D110" i="6" s="1"/>
  <c r="D28" i="13" s="1"/>
  <c r="E28" i="13" s="1"/>
  <c r="H21" i="13" s="1"/>
  <c r="I51" i="6"/>
  <c r="D89" i="6" s="1"/>
  <c r="D7" i="13" s="1"/>
  <c r="E7" i="13" s="1"/>
  <c r="H7" i="13" s="1"/>
  <c r="I62" i="6"/>
  <c r="D100" i="6" s="1"/>
  <c r="D18" i="13" s="1"/>
  <c r="E18" i="13" s="1"/>
  <c r="H11" i="13" s="1"/>
  <c r="I63" i="6"/>
  <c r="D101" i="6" s="1"/>
  <c r="D19" i="13" s="1"/>
  <c r="E19" i="13" s="1"/>
  <c r="H12" i="13" s="1"/>
  <c r="I79" i="6"/>
  <c r="D117" i="6" s="1"/>
  <c r="D35" i="13" s="1"/>
  <c r="E35" i="13" s="1"/>
  <c r="I57" i="6"/>
  <c r="D95" i="6" s="1"/>
  <c r="D13" i="13" s="1"/>
  <c r="E13" i="13" s="1"/>
  <c r="I50" i="6"/>
  <c r="D88" i="6" s="1"/>
  <c r="D6" i="13" s="1"/>
  <c r="E6" i="13" s="1"/>
  <c r="H6" i="13" s="1"/>
  <c r="I73" i="6"/>
  <c r="D111" i="6" s="1"/>
  <c r="D29" i="13" s="1"/>
  <c r="E29" i="13" s="1"/>
  <c r="H22" i="13" s="1"/>
  <c r="I54" i="6"/>
  <c r="D92" i="6" s="1"/>
  <c r="D10" i="13" s="1"/>
  <c r="E10" i="13" s="1"/>
  <c r="I77" i="6"/>
  <c r="D115" i="6" s="1"/>
  <c r="D33" i="13" s="1"/>
  <c r="E33" i="13" s="1"/>
  <c r="H26" i="13" s="1"/>
  <c r="I81" i="6"/>
  <c r="D119" i="6" s="1"/>
  <c r="D37" i="13" s="1"/>
  <c r="E37" i="13" s="1"/>
  <c r="I53" i="6"/>
  <c r="D91" i="6" s="1"/>
  <c r="D9" i="13" s="1"/>
  <c r="E9" i="13" s="1"/>
  <c r="I59" i="6"/>
  <c r="D97" i="6" s="1"/>
  <c r="D15" i="13" s="1"/>
  <c r="E15" i="13" s="1"/>
  <c r="I58" i="6"/>
  <c r="D96" i="6" s="1"/>
  <c r="I56" i="6"/>
  <c r="D94" i="6" s="1"/>
  <c r="D12" i="13" s="1"/>
  <c r="E12" i="13" s="1"/>
  <c r="I64" i="6"/>
  <c r="D102" i="6" s="1"/>
  <c r="D20" i="13" s="1"/>
  <c r="E20" i="13" s="1"/>
  <c r="H13" i="13" s="1"/>
  <c r="H27" i="13" l="1"/>
  <c r="D14" i="13"/>
  <c r="E14" i="13" s="1"/>
  <c r="H10" i="13" s="1"/>
  <c r="H9" i="13"/>
  <c r="J248" i="3"/>
  <c r="D39" i="2"/>
  <c r="I82" i="6"/>
  <c r="D87" i="6"/>
  <c r="D5" i="13" s="1"/>
  <c r="I39" i="6"/>
  <c r="E5" i="13" l="1"/>
  <c r="D38" i="13"/>
  <c r="D120" i="6"/>
  <c r="E39" i="2"/>
  <c r="E38" i="13" l="1"/>
  <c r="H5" i="13"/>
  <c r="H28" i="13" l="1"/>
  <c r="C46" i="13" s="1"/>
  <c r="N46" i="13"/>
  <c r="E45" i="13" l="1"/>
  <c r="D45" i="13"/>
  <c r="F46" i="13"/>
  <c r="O49" i="13"/>
  <c r="K4" i="13"/>
  <c r="R49" i="13"/>
  <c r="M46" i="13"/>
  <c r="K49" i="13"/>
  <c r="K46" i="13"/>
  <c r="Q45" i="13"/>
  <c r="R46" i="13"/>
  <c r="P49" i="13"/>
  <c r="I46" i="13"/>
  <c r="I49" i="13"/>
  <c r="G46" i="13"/>
  <c r="H49" i="13"/>
  <c r="P46" i="13"/>
  <c r="L49" i="13"/>
  <c r="E46" i="13"/>
  <c r="E49" i="13"/>
  <c r="M49" i="13"/>
  <c r="C49" i="13"/>
  <c r="D49" i="13"/>
  <c r="J46" i="13"/>
  <c r="L46" i="13"/>
  <c r="J49" i="13"/>
  <c r="E47" i="13"/>
  <c r="C45" i="13"/>
  <c r="N49" i="13"/>
  <c r="D46" i="13"/>
  <c r="F49" i="13"/>
  <c r="H46" i="13"/>
  <c r="Q49" i="13"/>
  <c r="O46" i="13"/>
  <c r="G49" i="13"/>
  <c r="R48" i="13"/>
  <c r="C48" i="13"/>
  <c r="L48" i="13"/>
  <c r="P48" i="13"/>
  <c r="Q46" i="13"/>
  <c r="E48" i="13"/>
  <c r="H48" i="13"/>
  <c r="J48" i="13"/>
  <c r="M48" i="13"/>
  <c r="K48" i="13"/>
  <c r="G48" i="13"/>
  <c r="I48" i="13"/>
  <c r="N48" i="13"/>
  <c r="Q48" i="13"/>
  <c r="F48" i="13"/>
  <c r="O48" i="13"/>
  <c r="D48" i="13"/>
  <c r="R47" i="13"/>
  <c r="H47" i="13"/>
  <c r="J47" i="13"/>
  <c r="N47" i="13"/>
  <c r="G47" i="13"/>
  <c r="L47" i="13"/>
  <c r="D47" i="13"/>
  <c r="Q47" i="13"/>
  <c r="M47" i="13"/>
  <c r="K47" i="13"/>
  <c r="I47" i="13"/>
  <c r="F47" i="13"/>
  <c r="O47" i="13"/>
  <c r="P47" i="13"/>
  <c r="C47" i="13"/>
  <c r="I45" i="13"/>
  <c r="P45" i="13"/>
  <c r="M45" i="13"/>
  <c r="O45" i="13"/>
  <c r="L45" i="13"/>
  <c r="R45" i="13"/>
  <c r="H45" i="13"/>
  <c r="F45" i="13"/>
  <c r="K45" i="13"/>
  <c r="N45" i="13"/>
  <c r="G45" i="13"/>
  <c r="J45" i="13"/>
  <c r="S52" i="13"/>
  <c r="S49" i="13" l="1"/>
  <c r="S46" i="13"/>
  <c r="S48" i="13"/>
  <c r="S47" i="13"/>
  <c r="I50" i="13"/>
  <c r="D50" i="13"/>
  <c r="M50" i="13"/>
  <c r="Q50" i="13"/>
  <c r="J50" i="13"/>
  <c r="N50" i="13"/>
  <c r="L50" i="13"/>
  <c r="S45" i="13"/>
  <c r="K50" i="13"/>
  <c r="E50" i="13"/>
  <c r="O50" i="13"/>
  <c r="H50" i="13"/>
  <c r="F50" i="13"/>
  <c r="C50" i="13"/>
  <c r="R50" i="13"/>
  <c r="P50" i="13"/>
  <c r="G50" i="13"/>
  <c r="S50" i="13" l="1"/>
  <c r="S54" i="13" s="1"/>
  <c r="S53" i="13" l="1"/>
  <c r="D45" i="10" l="1"/>
  <c r="D123" i="10" l="1"/>
  <c r="D84" i="10"/>
  <c r="H40" i="10"/>
  <c r="G40" i="10"/>
  <c r="D54" i="10"/>
  <c r="I40" i="10"/>
  <c r="E40" i="10"/>
  <c r="D51" i="10"/>
  <c r="D129" i="10" s="1"/>
  <c r="D66" i="10"/>
  <c r="D144" i="10" s="1"/>
  <c r="F40" i="10"/>
  <c r="D71" i="10"/>
  <c r="D149" i="10" s="1"/>
  <c r="D47" i="10"/>
  <c r="D73" i="10"/>
  <c r="D112" i="10" s="1"/>
  <c r="D59" i="10"/>
  <c r="D137" i="10" s="1"/>
  <c r="D61" i="10"/>
  <c r="D67" i="10"/>
  <c r="D56" i="10"/>
  <c r="D95" i="10" s="1"/>
  <c r="D55" i="10"/>
  <c r="D94" i="10" s="1"/>
  <c r="D133" i="10"/>
  <c r="D75" i="10"/>
  <c r="D114" i="10" s="1"/>
  <c r="D70" i="10"/>
  <c r="D148" i="10" s="1"/>
  <c r="D68" i="10"/>
  <c r="D146" i="10" s="1"/>
  <c r="D58" i="10"/>
  <c r="D136" i="10" s="1"/>
  <c r="D64" i="10"/>
  <c r="D142" i="10" s="1"/>
  <c r="D50" i="10"/>
  <c r="D89" i="10" s="1"/>
  <c r="D53" i="10"/>
  <c r="D131" i="10" s="1"/>
  <c r="D69" i="10"/>
  <c r="D147" i="10" s="1"/>
  <c r="D76" i="10"/>
  <c r="D154" i="10" s="1"/>
  <c r="D63" i="10"/>
  <c r="D102" i="10" s="1"/>
  <c r="D74" i="10"/>
  <c r="D57" i="10"/>
  <c r="D96" i="10" s="1"/>
  <c r="D52" i="10"/>
  <c r="D78" i="10"/>
  <c r="D60" i="10"/>
  <c r="D138" i="10" s="1"/>
  <c r="D65" i="10"/>
  <c r="D104" i="10" s="1"/>
  <c r="D40" i="10"/>
  <c r="D72" i="10"/>
  <c r="D150" i="10" s="1"/>
  <c r="D49" i="10"/>
  <c r="D88" i="10" s="1"/>
  <c r="D48" i="10"/>
  <c r="D126" i="10" s="1"/>
  <c r="D62" i="10"/>
  <c r="D140" i="10" s="1"/>
  <c r="D46" i="10"/>
  <c r="D85" i="10" s="1"/>
  <c r="D127" i="10" l="1"/>
  <c r="D109" i="10"/>
  <c r="D105" i="10"/>
  <c r="D141" i="10"/>
  <c r="D92" i="10"/>
  <c r="D107" i="10"/>
  <c r="D135" i="10"/>
  <c r="D111" i="10"/>
  <c r="D128" i="10"/>
  <c r="D134" i="10"/>
  <c r="D98" i="10"/>
  <c r="D110" i="10"/>
  <c r="D87" i="10"/>
  <c r="D103" i="10"/>
  <c r="D153" i="10"/>
  <c r="D101" i="10"/>
  <c r="D143" i="10"/>
  <c r="D108" i="10"/>
  <c r="D97" i="10"/>
  <c r="D151" i="10"/>
  <c r="D90" i="10"/>
  <c r="D117" i="10"/>
  <c r="D156" i="10"/>
  <c r="D91" i="10"/>
  <c r="D130" i="10"/>
  <c r="D99" i="10"/>
  <c r="D124" i="10"/>
  <c r="D79" i="10"/>
  <c r="D115" i="10"/>
  <c r="D86" i="10"/>
  <c r="D125" i="10"/>
  <c r="D113" i="10"/>
  <c r="D152" i="10"/>
  <c r="D106" i="10"/>
  <c r="D145" i="10"/>
  <c r="D139" i="10"/>
  <c r="D100" i="10"/>
  <c r="D93" i="10"/>
  <c r="D132" i="10"/>
  <c r="D157" i="10" l="1"/>
  <c r="D118" i="10"/>
  <c r="D160" i="10" l="1"/>
  <c r="D30" i="11" l="1"/>
  <c r="D74" i="11" s="1"/>
  <c r="D22" i="11"/>
  <c r="D66" i="11" s="1"/>
  <c r="D37" i="11"/>
  <c r="D81" i="11" s="1"/>
  <c r="D20" i="11"/>
  <c r="D64" i="11" s="1"/>
  <c r="D26" i="11"/>
  <c r="D70" i="11" s="1"/>
  <c r="D12" i="11"/>
  <c r="D56" i="11" s="1"/>
  <c r="D16" i="11"/>
  <c r="D60" i="11" s="1"/>
  <c r="D29" i="11"/>
  <c r="D73" i="11" s="1"/>
  <c r="D27" i="11"/>
  <c r="D71" i="11" s="1"/>
  <c r="E77" i="10"/>
  <c r="D19" i="11"/>
  <c r="D63" i="11" s="1"/>
  <c r="D17" i="11"/>
  <c r="D61" i="11" s="1"/>
  <c r="E78" i="10"/>
  <c r="D39" i="11"/>
  <c r="D83" i="11" s="1"/>
  <c r="D14" i="11"/>
  <c r="D58" i="11" s="1"/>
  <c r="E53" i="10"/>
  <c r="E71" i="10"/>
  <c r="D32" i="11"/>
  <c r="D76" i="11" s="1"/>
  <c r="E55" i="10"/>
  <c r="D33" i="11"/>
  <c r="D77" i="11" s="1"/>
  <c r="E72" i="10"/>
  <c r="D25" i="11"/>
  <c r="D69" i="11" s="1"/>
  <c r="E64" i="10"/>
  <c r="D13" i="11"/>
  <c r="D57" i="11" s="1"/>
  <c r="E52" i="10"/>
  <c r="D35" i="11"/>
  <c r="D79" i="11" s="1"/>
  <c r="E74" i="10"/>
  <c r="E61" i="10"/>
  <c r="D31" i="11"/>
  <c r="D75" i="11" s="1"/>
  <c r="E70" i="10"/>
  <c r="E69" i="10"/>
  <c r="D15" i="11"/>
  <c r="D59" i="11" s="1"/>
  <c r="E54" i="10"/>
  <c r="D9" i="11"/>
  <c r="D53" i="11" s="1"/>
  <c r="E48" i="10"/>
  <c r="D7" i="11"/>
  <c r="D51" i="11" s="1"/>
  <c r="E46" i="10"/>
  <c r="D10" i="11"/>
  <c r="D54" i="11" s="1"/>
  <c r="E49" i="10"/>
  <c r="E68" i="10"/>
  <c r="D18" i="11"/>
  <c r="D62" i="11" s="1"/>
  <c r="E57" i="10"/>
  <c r="D24" i="11"/>
  <c r="D68" i="11" s="1"/>
  <c r="E63" i="10"/>
  <c r="D36" i="11"/>
  <c r="D80" i="11" s="1"/>
  <c r="E75" i="10"/>
  <c r="D8" i="11"/>
  <c r="D52" i="11" s="1"/>
  <c r="E47" i="10"/>
  <c r="D21" i="11"/>
  <c r="D65" i="11" s="1"/>
  <c r="E60" i="10"/>
  <c r="D34" i="11"/>
  <c r="D78" i="11" s="1"/>
  <c r="E73" i="10"/>
  <c r="D11" i="11"/>
  <c r="D55" i="11" s="1"/>
  <c r="E50" i="10"/>
  <c r="D23" i="11"/>
  <c r="D67" i="11" s="1"/>
  <c r="E62" i="10"/>
  <c r="D28" i="11"/>
  <c r="D72" i="11" s="1"/>
  <c r="E67" i="10"/>
  <c r="E58" i="10" l="1"/>
  <c r="E66" i="10"/>
  <c r="E105" i="10" s="1"/>
  <c r="E51" i="10"/>
  <c r="E90" i="10" s="1"/>
  <c r="E76" i="10"/>
  <c r="E65" i="10"/>
  <c r="E104" i="10" s="1"/>
  <c r="E59" i="10"/>
  <c r="E137" i="10" s="1"/>
  <c r="D199" i="10"/>
  <c r="E56" i="10"/>
  <c r="E134" i="10" s="1"/>
  <c r="D38" i="11"/>
  <c r="D82" i="11" s="1"/>
  <c r="E116" i="10"/>
  <c r="E155" i="10"/>
  <c r="E117" i="10"/>
  <c r="E156" i="10"/>
  <c r="D50" i="11"/>
  <c r="E145" i="10"/>
  <c r="E106" i="10"/>
  <c r="E128" i="10"/>
  <c r="E89" i="10"/>
  <c r="E138" i="10"/>
  <c r="E99" i="10"/>
  <c r="E114" i="10"/>
  <c r="E153" i="10"/>
  <c r="E141" i="10"/>
  <c r="E102" i="10"/>
  <c r="E146" i="10"/>
  <c r="E107" i="10"/>
  <c r="E124" i="10"/>
  <c r="E85" i="10"/>
  <c r="E132" i="10"/>
  <c r="E93" i="10"/>
  <c r="E147" i="10"/>
  <c r="E108" i="10"/>
  <c r="E139" i="10"/>
  <c r="E100" i="10"/>
  <c r="E149" i="10"/>
  <c r="E110" i="10"/>
  <c r="E113" i="10"/>
  <c r="E152" i="10"/>
  <c r="E130" i="10"/>
  <c r="E91" i="10"/>
  <c r="E97" i="10"/>
  <c r="E136" i="10"/>
  <c r="E94" i="10"/>
  <c r="E133" i="10"/>
  <c r="E92" i="10"/>
  <c r="E131" i="10"/>
  <c r="E103" i="10"/>
  <c r="E142" i="10"/>
  <c r="E111" i="10"/>
  <c r="E150" i="10"/>
  <c r="E140" i="10"/>
  <c r="E101" i="10"/>
  <c r="E151" i="10"/>
  <c r="E112" i="10"/>
  <c r="E86" i="10"/>
  <c r="E125" i="10"/>
  <c r="E115" i="10"/>
  <c r="E154" i="10"/>
  <c r="E96" i="10"/>
  <c r="E135" i="10"/>
  <c r="E88" i="10"/>
  <c r="E127" i="10"/>
  <c r="E87" i="10"/>
  <c r="E126" i="10"/>
  <c r="E148" i="10"/>
  <c r="E109" i="10"/>
  <c r="D40" i="11" l="1"/>
  <c r="E143" i="10"/>
  <c r="E129" i="10"/>
  <c r="E98" i="10"/>
  <c r="E95" i="10"/>
  <c r="E144" i="10"/>
  <c r="E238" i="10"/>
  <c r="E283" i="10"/>
  <c r="E45" i="10"/>
  <c r="D84" i="11"/>
  <c r="E123" i="10" l="1"/>
  <c r="E157" i="10" s="1"/>
  <c r="E84" i="10"/>
  <c r="E79" i="10"/>
  <c r="E118" i="10" l="1"/>
  <c r="E160" i="10" s="1"/>
  <c r="E165" i="10" l="1"/>
  <c r="F204" i="10" s="1"/>
  <c r="E173" i="10"/>
  <c r="F212" i="10" s="1"/>
  <c r="E181" i="10"/>
  <c r="F220" i="10" s="1"/>
  <c r="E189" i="10"/>
  <c r="F228" i="10" s="1"/>
  <c r="E197" i="10"/>
  <c r="E166" i="10"/>
  <c r="F205" i="10" s="1"/>
  <c r="E174" i="10"/>
  <c r="E182" i="10"/>
  <c r="E190" i="10"/>
  <c r="F229" i="10" s="1"/>
  <c r="E198" i="10"/>
  <c r="F237" i="10" s="1"/>
  <c r="E167" i="10"/>
  <c r="F206" i="10" s="1"/>
  <c r="E175" i="10"/>
  <c r="F214" i="10" s="1"/>
  <c r="E183" i="10"/>
  <c r="E191" i="10"/>
  <c r="F230" i="10" s="1"/>
  <c r="E168" i="10"/>
  <c r="E176" i="10"/>
  <c r="E184" i="10"/>
  <c r="F223" i="10" s="1"/>
  <c r="E192" i="10"/>
  <c r="F231" i="10" s="1"/>
  <c r="E187" i="10"/>
  <c r="F226" i="10" s="1"/>
  <c r="E180" i="10"/>
  <c r="F219" i="10" s="1"/>
  <c r="E188" i="10"/>
  <c r="E169" i="10"/>
  <c r="F208" i="10" s="1"/>
  <c r="E177" i="10"/>
  <c r="E185" i="10"/>
  <c r="E193" i="10"/>
  <c r="F232" i="10" s="1"/>
  <c r="E179" i="10"/>
  <c r="E172" i="10"/>
  <c r="F211" i="10" s="1"/>
  <c r="E196" i="10"/>
  <c r="F235" i="10" s="1"/>
  <c r="E170" i="10"/>
  <c r="E178" i="10"/>
  <c r="F217" i="10" s="1"/>
  <c r="E186" i="10"/>
  <c r="E194" i="10"/>
  <c r="E171" i="10"/>
  <c r="F210" i="10" s="1"/>
  <c r="F51" i="10" s="1"/>
  <c r="E195" i="10"/>
  <c r="F234" i="10" s="1"/>
  <c r="F78" i="10"/>
  <c r="E39" i="11"/>
  <c r="E83" i="11" s="1"/>
  <c r="E20" i="11"/>
  <c r="E64" i="11" s="1"/>
  <c r="E8" i="11"/>
  <c r="E52" i="11" s="1"/>
  <c r="F47" i="10"/>
  <c r="F49" i="10"/>
  <c r="E32" i="11"/>
  <c r="E76" i="11" s="1"/>
  <c r="F71" i="10"/>
  <c r="E16" i="11"/>
  <c r="E60" i="11" s="1"/>
  <c r="F55" i="10"/>
  <c r="E21" i="11"/>
  <c r="E65" i="11" s="1"/>
  <c r="F60" i="10"/>
  <c r="E22" i="11"/>
  <c r="E66" i="11" s="1"/>
  <c r="F61" i="10"/>
  <c r="E12" i="11"/>
  <c r="E56" i="11" s="1"/>
  <c r="E28" i="11"/>
  <c r="E72" i="11" s="1"/>
  <c r="F67" i="10"/>
  <c r="E31" i="11"/>
  <c r="E75" i="11" s="1"/>
  <c r="F70" i="10"/>
  <c r="E25" i="11"/>
  <c r="E69" i="11" s="1"/>
  <c r="F64" i="10"/>
  <c r="E33" i="11"/>
  <c r="E77" i="11" s="1"/>
  <c r="F72" i="10"/>
  <c r="E30" i="11"/>
  <c r="E74" i="11" s="1"/>
  <c r="F69" i="10"/>
  <c r="E37" i="11"/>
  <c r="E81" i="11" s="1"/>
  <c r="F76" i="10"/>
  <c r="E34" i="11"/>
  <c r="E78" i="11" s="1"/>
  <c r="F73" i="10"/>
  <c r="E36" i="11"/>
  <c r="E80" i="11" s="1"/>
  <c r="F75" i="10"/>
  <c r="E19" i="11"/>
  <c r="E63" i="11" s="1"/>
  <c r="F58" i="10"/>
  <c r="E13" i="11"/>
  <c r="E57" i="11" s="1"/>
  <c r="F52" i="10"/>
  <c r="E6" i="11"/>
  <c r="E7" i="11"/>
  <c r="E51" i="11" s="1"/>
  <c r="F46" i="10"/>
  <c r="E14" i="11"/>
  <c r="E58" i="11" s="1"/>
  <c r="F53" i="10"/>
  <c r="E9" i="11" l="1"/>
  <c r="E53" i="11" s="1"/>
  <c r="F207" i="10"/>
  <c r="E10" i="11"/>
  <c r="E54" i="11" s="1"/>
  <c r="F233" i="10"/>
  <c r="E26" i="11"/>
  <c r="E70" i="11" s="1"/>
  <c r="F224" i="10"/>
  <c r="F65" i="10" s="1"/>
  <c r="F104" i="10" s="1"/>
  <c r="E17" i="11"/>
  <c r="E61" i="11" s="1"/>
  <c r="F215" i="10"/>
  <c r="F56" i="10" s="1"/>
  <c r="E23" i="11"/>
  <c r="E67" i="11" s="1"/>
  <c r="F221" i="10"/>
  <c r="E27" i="11"/>
  <c r="E71" i="11" s="1"/>
  <c r="F225" i="10"/>
  <c r="E11" i="11"/>
  <c r="E55" i="11" s="1"/>
  <c r="F209" i="10"/>
  <c r="F238" i="10" s="1"/>
  <c r="E29" i="11"/>
  <c r="E73" i="11" s="1"/>
  <c r="F227" i="10"/>
  <c r="F68" i="10" s="1"/>
  <c r="E24" i="11"/>
  <c r="E68" i="11" s="1"/>
  <c r="F222" i="10"/>
  <c r="F77" i="10"/>
  <c r="F116" i="10" s="1"/>
  <c r="F236" i="10"/>
  <c r="E18" i="11"/>
  <c r="E62" i="11" s="1"/>
  <c r="F216" i="10"/>
  <c r="F57" i="10" s="1"/>
  <c r="F218" i="10"/>
  <c r="F54" i="10"/>
  <c r="F93" i="10" s="1"/>
  <c r="F213" i="10"/>
  <c r="E38" i="11"/>
  <c r="E82" i="11" s="1"/>
  <c r="E35" i="11"/>
  <c r="E79" i="11" s="1"/>
  <c r="F62" i="10"/>
  <c r="F101" i="10" s="1"/>
  <c r="E15" i="11"/>
  <c r="E59" i="11" s="1"/>
  <c r="E199" i="10"/>
  <c r="F66" i="10"/>
  <c r="F105" i="10" s="1"/>
  <c r="F48" i="10"/>
  <c r="F126" i="10" s="1"/>
  <c r="F117" i="10"/>
  <c r="F156" i="10"/>
  <c r="F115" i="10"/>
  <c r="F154" i="10"/>
  <c r="F145" i="10"/>
  <c r="F106" i="10"/>
  <c r="E50" i="11"/>
  <c r="F103" i="10"/>
  <c r="F142" i="10"/>
  <c r="F99" i="10"/>
  <c r="F138" i="10"/>
  <c r="F91" i="10"/>
  <c r="F130" i="10"/>
  <c r="F97" i="10"/>
  <c r="F136" i="10"/>
  <c r="F153" i="10"/>
  <c r="F114" i="10"/>
  <c r="F108" i="10"/>
  <c r="F147" i="10"/>
  <c r="F148" i="10"/>
  <c r="F109" i="10"/>
  <c r="F90" i="10"/>
  <c r="F129" i="10"/>
  <c r="F140" i="10"/>
  <c r="F133" i="10"/>
  <c r="F94" i="10"/>
  <c r="F127" i="10"/>
  <c r="F88" i="10"/>
  <c r="F86" i="10"/>
  <c r="F125" i="10"/>
  <c r="F112" i="10"/>
  <c r="F151" i="10"/>
  <c r="F111" i="10"/>
  <c r="F150" i="10"/>
  <c r="F100" i="10"/>
  <c r="F139" i="10"/>
  <c r="F110" i="10"/>
  <c r="F149" i="10"/>
  <c r="F124" i="10"/>
  <c r="F85" i="10"/>
  <c r="F92" i="10"/>
  <c r="F131" i="10"/>
  <c r="F87" i="10" l="1"/>
  <c r="F96" i="10"/>
  <c r="F135" i="10"/>
  <c r="F144" i="10"/>
  <c r="F107" i="10"/>
  <c r="F146" i="10"/>
  <c r="F134" i="10"/>
  <c r="F95" i="10"/>
  <c r="E40" i="11"/>
  <c r="F63" i="10"/>
  <c r="F59" i="10"/>
  <c r="F132" i="10"/>
  <c r="F155" i="10"/>
  <c r="F74" i="10"/>
  <c r="F50" i="10"/>
  <c r="F143" i="10"/>
  <c r="E84" i="11"/>
  <c r="F45" i="10"/>
  <c r="F283" i="10" l="1"/>
  <c r="F128" i="10"/>
  <c r="F89" i="10"/>
  <c r="F98" i="10"/>
  <c r="F137" i="10"/>
  <c r="F152" i="10"/>
  <c r="F113" i="10"/>
  <c r="F141" i="10"/>
  <c r="F102" i="10"/>
  <c r="F79" i="10"/>
  <c r="F123" i="10"/>
  <c r="F84" i="10"/>
  <c r="F157" i="10" l="1"/>
  <c r="F118" i="10"/>
  <c r="F160" i="10" s="1"/>
  <c r="F168" i="10" l="1"/>
  <c r="G207" i="10" s="1"/>
  <c r="F176" i="10"/>
  <c r="F184" i="10"/>
  <c r="G223" i="10" s="1"/>
  <c r="F192" i="10"/>
  <c r="G231" i="10" s="1"/>
  <c r="F195" i="10"/>
  <c r="G234" i="10" s="1"/>
  <c r="F165" i="10"/>
  <c r="G204" i="10" s="1"/>
  <c r="F173" i="10"/>
  <c r="F181" i="10"/>
  <c r="F189" i="10"/>
  <c r="G228" i="10" s="1"/>
  <c r="F197" i="10"/>
  <c r="F171" i="10"/>
  <c r="G210" i="10" s="1"/>
  <c r="F170" i="10"/>
  <c r="G209" i="10" s="1"/>
  <c r="F178" i="10"/>
  <c r="G217" i="10" s="1"/>
  <c r="F186" i="10"/>
  <c r="G225" i="10" s="1"/>
  <c r="F194" i="10"/>
  <c r="F167" i="10"/>
  <c r="F175" i="10"/>
  <c r="G214" i="10" s="1"/>
  <c r="F183" i="10"/>
  <c r="F191" i="10"/>
  <c r="G230" i="10" s="1"/>
  <c r="F172" i="10"/>
  <c r="F180" i="10"/>
  <c r="G219" i="10" s="1"/>
  <c r="F188" i="10"/>
  <c r="F196" i="10"/>
  <c r="F179" i="10"/>
  <c r="F187" i="10"/>
  <c r="G226" i="10" s="1"/>
  <c r="F169" i="10"/>
  <c r="G208" i="10" s="1"/>
  <c r="F177" i="10"/>
  <c r="F185" i="10"/>
  <c r="F193" i="10"/>
  <c r="F166" i="10"/>
  <c r="G205" i="10" s="1"/>
  <c r="F174" i="10"/>
  <c r="F182" i="10"/>
  <c r="F190" i="10"/>
  <c r="G229" i="10" s="1"/>
  <c r="F198" i="10"/>
  <c r="G237" i="10" s="1"/>
  <c r="G55" i="10"/>
  <c r="G66" i="10"/>
  <c r="G78" i="10"/>
  <c r="F38" i="11"/>
  <c r="F82" i="11" s="1"/>
  <c r="F9" i="11"/>
  <c r="F53" i="11" s="1"/>
  <c r="G48" i="10"/>
  <c r="F31" i="11"/>
  <c r="F75" i="11" s="1"/>
  <c r="G70" i="10"/>
  <c r="F30" i="11"/>
  <c r="F74" i="11" s="1"/>
  <c r="G69" i="10"/>
  <c r="G60" i="10"/>
  <c r="F28" i="11"/>
  <c r="F72" i="11" s="1"/>
  <c r="G67" i="10"/>
  <c r="F36" i="11"/>
  <c r="F80" i="11" s="1"/>
  <c r="G75" i="10"/>
  <c r="F19" i="11"/>
  <c r="F63" i="11" s="1"/>
  <c r="G58" i="10"/>
  <c r="F27" i="11"/>
  <c r="F71" i="11" s="1"/>
  <c r="F34" i="11"/>
  <c r="F78" i="11" s="1"/>
  <c r="F6" i="11"/>
  <c r="F32" i="11"/>
  <c r="F76" i="11" s="1"/>
  <c r="G71" i="10"/>
  <c r="F10" i="11" l="1"/>
  <c r="F54" i="11" s="1"/>
  <c r="G46" i="10"/>
  <c r="G50" i="10"/>
  <c r="G72" i="10"/>
  <c r="G64" i="10"/>
  <c r="F33" i="11"/>
  <c r="F77" i="11" s="1"/>
  <c r="F12" i="11"/>
  <c r="F56" i="11" s="1"/>
  <c r="F11" i="11"/>
  <c r="F55" i="11" s="1"/>
  <c r="F7" i="11"/>
  <c r="F51" i="11" s="1"/>
  <c r="F25" i="11"/>
  <c r="F69" i="11" s="1"/>
  <c r="F21" i="11"/>
  <c r="F65" i="11" s="1"/>
  <c r="G213" i="10"/>
  <c r="G235" i="10"/>
  <c r="G233" i="10"/>
  <c r="G212" i="10"/>
  <c r="G206" i="10"/>
  <c r="F29" i="11"/>
  <c r="F73" i="11" s="1"/>
  <c r="G227" i="10"/>
  <c r="G232" i="10"/>
  <c r="F26" i="11"/>
  <c r="F70" i="11" s="1"/>
  <c r="G224" i="10"/>
  <c r="F13" i="11"/>
  <c r="F57" i="11" s="1"/>
  <c r="G211" i="10"/>
  <c r="G218" i="10"/>
  <c r="F18" i="11"/>
  <c r="F62" i="11" s="1"/>
  <c r="G216" i="10"/>
  <c r="G220" i="10"/>
  <c r="F24" i="11"/>
  <c r="F68" i="11" s="1"/>
  <c r="G222" i="10"/>
  <c r="G236" i="10"/>
  <c r="F17" i="11"/>
  <c r="F61" i="11" s="1"/>
  <c r="G215" i="10"/>
  <c r="F23" i="11"/>
  <c r="F67" i="11" s="1"/>
  <c r="G221" i="10"/>
  <c r="F37" i="11"/>
  <c r="F81" i="11" s="1"/>
  <c r="F8" i="11"/>
  <c r="F52" i="11" s="1"/>
  <c r="F22" i="11"/>
  <c r="F66" i="11" s="1"/>
  <c r="F15" i="11"/>
  <c r="F59" i="11" s="1"/>
  <c r="F35" i="11"/>
  <c r="F79" i="11" s="1"/>
  <c r="F16" i="11"/>
  <c r="F60" i="11" s="1"/>
  <c r="G57" i="10"/>
  <c r="G96" i="10" s="1"/>
  <c r="G49" i="10"/>
  <c r="G88" i="10" s="1"/>
  <c r="F20" i="11"/>
  <c r="F64" i="11" s="1"/>
  <c r="G68" i="10"/>
  <c r="G107" i="10" s="1"/>
  <c r="F39" i="11"/>
  <c r="F83" i="11" s="1"/>
  <c r="G51" i="10"/>
  <c r="G129" i="10" s="1"/>
  <c r="F199" i="10"/>
  <c r="F14" i="11"/>
  <c r="F58" i="11" s="1"/>
  <c r="G117" i="10"/>
  <c r="G156" i="10"/>
  <c r="G105" i="10"/>
  <c r="G144" i="10"/>
  <c r="G106" i="10"/>
  <c r="G145" i="10"/>
  <c r="G114" i="10"/>
  <c r="G153" i="10"/>
  <c r="G97" i="10"/>
  <c r="G136" i="10"/>
  <c r="G99" i="10"/>
  <c r="G138" i="10"/>
  <c r="G147" i="10"/>
  <c r="G108" i="10"/>
  <c r="G109" i="10"/>
  <c r="G148" i="10"/>
  <c r="G94" i="10"/>
  <c r="G133" i="10"/>
  <c r="G126" i="10"/>
  <c r="G87" i="10"/>
  <c r="G110" i="10"/>
  <c r="G149" i="10"/>
  <c r="F50" i="11"/>
  <c r="G142" i="10" l="1"/>
  <c r="G103" i="10"/>
  <c r="G111" i="10"/>
  <c r="G150" i="10"/>
  <c r="G89" i="10"/>
  <c r="G128" i="10"/>
  <c r="G85" i="10"/>
  <c r="G124" i="10"/>
  <c r="G146" i="10"/>
  <c r="G77" i="10"/>
  <c r="G74" i="10"/>
  <c r="G113" i="10" s="1"/>
  <c r="G56" i="10"/>
  <c r="G52" i="10"/>
  <c r="G63" i="10"/>
  <c r="G65" i="10"/>
  <c r="G143" i="10" s="1"/>
  <c r="G76" i="10"/>
  <c r="G115" i="10" s="1"/>
  <c r="G54" i="10"/>
  <c r="G93" i="10" s="1"/>
  <c r="G47" i="10"/>
  <c r="G86" i="10" s="1"/>
  <c r="G53" i="10"/>
  <c r="G92" i="10" s="1"/>
  <c r="G61" i="10"/>
  <c r="G139" i="10" s="1"/>
  <c r="G73" i="10"/>
  <c r="G112" i="10" s="1"/>
  <c r="G62" i="10"/>
  <c r="G101" i="10" s="1"/>
  <c r="G59" i="10"/>
  <c r="G98" i="10" s="1"/>
  <c r="G100" i="10"/>
  <c r="G155" i="10"/>
  <c r="G116" i="10"/>
  <c r="G135" i="10"/>
  <c r="G127" i="10"/>
  <c r="F40" i="11"/>
  <c r="G90" i="10"/>
  <c r="G238" i="10"/>
  <c r="F84" i="11"/>
  <c r="G45" i="10"/>
  <c r="G131" i="10" l="1"/>
  <c r="G125" i="10"/>
  <c r="G154" i="10"/>
  <c r="G151" i="10"/>
  <c r="G137" i="10"/>
  <c r="G140" i="10"/>
  <c r="G152" i="10"/>
  <c r="G104" i="10"/>
  <c r="G95" i="10"/>
  <c r="G134" i="10"/>
  <c r="G91" i="10"/>
  <c r="G130" i="10"/>
  <c r="G283" i="10"/>
  <c r="G132" i="10"/>
  <c r="G141" i="10"/>
  <c r="G102" i="10"/>
  <c r="G123" i="10"/>
  <c r="G84" i="10"/>
  <c r="G79" i="10"/>
  <c r="G157" i="10" l="1"/>
  <c r="G118" i="10"/>
  <c r="G160" i="10" l="1"/>
  <c r="G171" i="10"/>
  <c r="H210" i="10" s="1"/>
  <c r="G179" i="10"/>
  <c r="H218" i="10" s="1"/>
  <c r="G187" i="10"/>
  <c r="H226" i="10" s="1"/>
  <c r="G195" i="10"/>
  <c r="G168" i="10"/>
  <c r="G176" i="10"/>
  <c r="G17" i="11" s="1"/>
  <c r="G61" i="11" s="1"/>
  <c r="G184" i="10"/>
  <c r="G192" i="10"/>
  <c r="G165" i="10"/>
  <c r="H204" i="10" s="1"/>
  <c r="G173" i="10"/>
  <c r="H212" i="10" s="1"/>
  <c r="G181" i="10"/>
  <c r="H220" i="10" s="1"/>
  <c r="G189" i="10"/>
  <c r="H228" i="10" s="1"/>
  <c r="G197" i="10"/>
  <c r="G174" i="10"/>
  <c r="H213" i="10" s="1"/>
  <c r="G170" i="10"/>
  <c r="H209" i="10" s="1"/>
  <c r="G178" i="10"/>
  <c r="G186" i="10"/>
  <c r="H225" i="10" s="1"/>
  <c r="G194" i="10"/>
  <c r="H233" i="10" s="1"/>
  <c r="G190" i="10"/>
  <c r="G198" i="10"/>
  <c r="G167" i="10"/>
  <c r="H206" i="10" s="1"/>
  <c r="G175" i="10"/>
  <c r="H214" i="10" s="1"/>
  <c r="G183" i="10"/>
  <c r="G191" i="10"/>
  <c r="G172" i="10"/>
  <c r="H211" i="10" s="1"/>
  <c r="G180" i="10"/>
  <c r="H219" i="10" s="1"/>
  <c r="G188" i="10"/>
  <c r="G196" i="10"/>
  <c r="G169" i="10"/>
  <c r="H208" i="10" s="1"/>
  <c r="G177" i="10"/>
  <c r="G185" i="10"/>
  <c r="G193" i="10"/>
  <c r="G166" i="10"/>
  <c r="H205" i="10" s="1"/>
  <c r="H46" i="10" s="1"/>
  <c r="G182" i="10"/>
  <c r="H221" i="10" s="1"/>
  <c r="G21" i="11"/>
  <c r="G65" i="11" s="1"/>
  <c r="G38" i="11"/>
  <c r="G82" i="11" s="1"/>
  <c r="G27" i="11"/>
  <c r="G71" i="11" s="1"/>
  <c r="G10" i="11"/>
  <c r="G54" i="11" s="1"/>
  <c r="G7" i="11"/>
  <c r="G51" i="11" s="1"/>
  <c r="G12" i="11"/>
  <c r="G56" i="11" s="1"/>
  <c r="H51" i="10"/>
  <c r="G35" i="11"/>
  <c r="G79" i="11" s="1"/>
  <c r="H74" i="10"/>
  <c r="G6" i="11"/>
  <c r="G13" i="11"/>
  <c r="G57" i="11" s="1"/>
  <c r="H52" i="10"/>
  <c r="H59" i="10"/>
  <c r="G28" i="11"/>
  <c r="G72" i="11" s="1"/>
  <c r="H67" i="10"/>
  <c r="G14" i="11"/>
  <c r="G58" i="11" s="1"/>
  <c r="H53" i="10"/>
  <c r="H55" i="10" l="1"/>
  <c r="H47" i="10"/>
  <c r="H69" i="10"/>
  <c r="H61" i="10"/>
  <c r="G20" i="11"/>
  <c r="G64" i="11" s="1"/>
  <c r="G16" i="11"/>
  <c r="G60" i="11" s="1"/>
  <c r="G15" i="11"/>
  <c r="G59" i="11" s="1"/>
  <c r="G8" i="11"/>
  <c r="G52" i="11" s="1"/>
  <c r="G23" i="11"/>
  <c r="G67" i="11" s="1"/>
  <c r="G30" i="11"/>
  <c r="G74" i="11" s="1"/>
  <c r="G22" i="11"/>
  <c r="G66" i="11" s="1"/>
  <c r="H217" i="10"/>
  <c r="G26" i="11"/>
  <c r="G70" i="11" s="1"/>
  <c r="H224" i="10"/>
  <c r="G24" i="11"/>
  <c r="G68" i="11" s="1"/>
  <c r="H222" i="10"/>
  <c r="G25" i="11"/>
  <c r="G69" i="11" s="1"/>
  <c r="H223" i="10"/>
  <c r="G18" i="11"/>
  <c r="G62" i="11" s="1"/>
  <c r="H216" i="10"/>
  <c r="H215" i="10"/>
  <c r="H236" i="10"/>
  <c r="H207" i="10"/>
  <c r="G34" i="11"/>
  <c r="G78" i="11" s="1"/>
  <c r="H232" i="10"/>
  <c r="G37" i="11"/>
  <c r="G81" i="11" s="1"/>
  <c r="H235" i="10"/>
  <c r="G39" i="11"/>
  <c r="G83" i="11" s="1"/>
  <c r="H237" i="10"/>
  <c r="G36" i="11"/>
  <c r="G80" i="11" s="1"/>
  <c r="H234" i="10"/>
  <c r="G33" i="11"/>
  <c r="G77" i="11" s="1"/>
  <c r="H231" i="10"/>
  <c r="G29" i="11"/>
  <c r="G73" i="11" s="1"/>
  <c r="H227" i="10"/>
  <c r="G31" i="11"/>
  <c r="G75" i="11" s="1"/>
  <c r="H229" i="10"/>
  <c r="G32" i="11"/>
  <c r="G76" i="11" s="1"/>
  <c r="H230" i="10"/>
  <c r="G199" i="10"/>
  <c r="G11" i="11"/>
  <c r="G55" i="11" s="1"/>
  <c r="G19" i="11"/>
  <c r="G63" i="11" s="1"/>
  <c r="H54" i="10"/>
  <c r="H132" i="10" s="1"/>
  <c r="H60" i="10"/>
  <c r="H99" i="10" s="1"/>
  <c r="G9" i="11"/>
  <c r="G53" i="11" s="1"/>
  <c r="H62" i="10"/>
  <c r="H101" i="10" s="1"/>
  <c r="H66" i="10"/>
  <c r="H144" i="10" s="1"/>
  <c r="H50" i="10"/>
  <c r="H128" i="10" s="1"/>
  <c r="H49" i="10"/>
  <c r="H127" i="10" s="1"/>
  <c r="H92" i="10"/>
  <c r="H131" i="10"/>
  <c r="H90" i="10"/>
  <c r="H129" i="10"/>
  <c r="H130" i="10"/>
  <c r="H91" i="10"/>
  <c r="G50" i="11"/>
  <c r="H124" i="10"/>
  <c r="H85" i="10"/>
  <c r="H152" i="10"/>
  <c r="H113" i="10"/>
  <c r="H145" i="10"/>
  <c r="H106" i="10"/>
  <c r="H98" i="10"/>
  <c r="H137" i="10"/>
  <c r="H100" i="10" l="1"/>
  <c r="H139" i="10"/>
  <c r="H108" i="10"/>
  <c r="H147" i="10"/>
  <c r="H125" i="10"/>
  <c r="H86" i="10"/>
  <c r="H133" i="10"/>
  <c r="H94" i="10"/>
  <c r="H57" i="10"/>
  <c r="H76" i="10"/>
  <c r="H72" i="10"/>
  <c r="H73" i="10"/>
  <c r="H112" i="10" s="1"/>
  <c r="H63" i="10"/>
  <c r="H77" i="10"/>
  <c r="H71" i="10"/>
  <c r="H110" i="10" s="1"/>
  <c r="H75" i="10"/>
  <c r="H153" i="10" s="1"/>
  <c r="H48" i="10"/>
  <c r="H126" i="10" s="1"/>
  <c r="H88" i="10"/>
  <c r="H78" i="10"/>
  <c r="H56" i="10"/>
  <c r="H95" i="10" s="1"/>
  <c r="H65" i="10"/>
  <c r="H68" i="10"/>
  <c r="H58" i="10"/>
  <c r="H136" i="10" s="1"/>
  <c r="H70" i="10"/>
  <c r="H109" i="10" s="1"/>
  <c r="H64" i="10"/>
  <c r="H103" i="10" s="1"/>
  <c r="H138" i="10"/>
  <c r="H93" i="10"/>
  <c r="G40" i="11"/>
  <c r="H140" i="10"/>
  <c r="H105" i="10"/>
  <c r="H89" i="10"/>
  <c r="H238" i="10"/>
  <c r="H45" i="10"/>
  <c r="G84" i="11"/>
  <c r="H155" i="10" l="1"/>
  <c r="H116" i="10"/>
  <c r="H111" i="10"/>
  <c r="H150" i="10"/>
  <c r="H141" i="10"/>
  <c r="H102" i="10"/>
  <c r="H115" i="10"/>
  <c r="H154" i="10"/>
  <c r="H96" i="10"/>
  <c r="H135" i="10"/>
  <c r="H151" i="10"/>
  <c r="H134" i="10"/>
  <c r="H97" i="10"/>
  <c r="H148" i="10"/>
  <c r="H87" i="10"/>
  <c r="H114" i="10"/>
  <c r="H149" i="10"/>
  <c r="H107" i="10"/>
  <c r="H146" i="10"/>
  <c r="H104" i="10"/>
  <c r="H143" i="10"/>
  <c r="H117" i="10"/>
  <c r="H156" i="10"/>
  <c r="H283" i="10"/>
  <c r="H142" i="10"/>
  <c r="H79" i="10"/>
  <c r="H123" i="10"/>
  <c r="H84" i="10"/>
  <c r="H157" i="10" l="1"/>
  <c r="H118" i="10"/>
  <c r="H160" i="10" s="1"/>
  <c r="H166" i="10" l="1"/>
  <c r="H174" i="10"/>
  <c r="I213" i="10" s="1"/>
  <c r="H182" i="10"/>
  <c r="H23" i="11" s="1"/>
  <c r="H67" i="11" s="1"/>
  <c r="H190" i="10"/>
  <c r="I229" i="10" s="1"/>
  <c r="H198" i="10"/>
  <c r="H171" i="10"/>
  <c r="H12" i="11" s="1"/>
  <c r="H56" i="11" s="1"/>
  <c r="H179" i="10"/>
  <c r="H187" i="10"/>
  <c r="H195" i="10"/>
  <c r="H168" i="10"/>
  <c r="I207" i="10" s="1"/>
  <c r="H176" i="10"/>
  <c r="H184" i="10"/>
  <c r="I223" i="10" s="1"/>
  <c r="H192" i="10"/>
  <c r="I231" i="10" s="1"/>
  <c r="H177" i="10"/>
  <c r="H165" i="10"/>
  <c r="H173" i="10"/>
  <c r="H181" i="10"/>
  <c r="H189" i="10"/>
  <c r="I228" i="10" s="1"/>
  <c r="H197" i="10"/>
  <c r="H185" i="10"/>
  <c r="I224" i="10" s="1"/>
  <c r="H170" i="10"/>
  <c r="H178" i="10"/>
  <c r="H186" i="10"/>
  <c r="H194" i="10"/>
  <c r="H169" i="10"/>
  <c r="H193" i="10"/>
  <c r="I232" i="10" s="1"/>
  <c r="H167" i="10"/>
  <c r="I206" i="10" s="1"/>
  <c r="H175" i="10"/>
  <c r="I214" i="10" s="1"/>
  <c r="H183" i="10"/>
  <c r="I222" i="10" s="1"/>
  <c r="H191" i="10"/>
  <c r="H172" i="10"/>
  <c r="H180" i="10"/>
  <c r="H188" i="10"/>
  <c r="H196" i="10"/>
  <c r="I235" i="10" s="1"/>
  <c r="I47" i="10"/>
  <c r="I70" i="10"/>
  <c r="H22" i="11"/>
  <c r="H66" i="11" s="1"/>
  <c r="H17" i="11"/>
  <c r="H61" i="11" s="1"/>
  <c r="H34" i="11"/>
  <c r="H78" i="11" s="1"/>
  <c r="I73" i="10"/>
  <c r="I69" i="10"/>
  <c r="H9" i="11"/>
  <c r="H53" i="11" s="1"/>
  <c r="I48" i="10"/>
  <c r="I76" i="10"/>
  <c r="H15" i="11"/>
  <c r="H59" i="11" s="1"/>
  <c r="I54" i="10"/>
  <c r="I72" i="10" l="1"/>
  <c r="I65" i="10"/>
  <c r="H30" i="11"/>
  <c r="H74" i="11" s="1"/>
  <c r="H26" i="11"/>
  <c r="H70" i="11" s="1"/>
  <c r="H31" i="11"/>
  <c r="H75" i="11" s="1"/>
  <c r="H25" i="11"/>
  <c r="H69" i="11" s="1"/>
  <c r="H37" i="11"/>
  <c r="H81" i="11" s="1"/>
  <c r="I63" i="10"/>
  <c r="I102" i="10" s="1"/>
  <c r="H24" i="11"/>
  <c r="H68" i="11" s="1"/>
  <c r="H33" i="11"/>
  <c r="H77" i="11" s="1"/>
  <c r="H27" i="11"/>
  <c r="H71" i="11" s="1"/>
  <c r="I225" i="10"/>
  <c r="I66" i="10" s="1"/>
  <c r="I144" i="10" s="1"/>
  <c r="H6" i="11"/>
  <c r="H50" i="11" s="1"/>
  <c r="I204" i="10"/>
  <c r="H20" i="11"/>
  <c r="H64" i="11" s="1"/>
  <c r="I218" i="10"/>
  <c r="H32" i="11"/>
  <c r="H76" i="11" s="1"/>
  <c r="I230" i="10"/>
  <c r="H19" i="11"/>
  <c r="H63" i="11" s="1"/>
  <c r="I217" i="10"/>
  <c r="H18" i="11"/>
  <c r="H62" i="11" s="1"/>
  <c r="I216" i="10"/>
  <c r="I57" i="10" s="1"/>
  <c r="I135" i="10" s="1"/>
  <c r="I210" i="10"/>
  <c r="I219" i="10"/>
  <c r="H13" i="11"/>
  <c r="H57" i="11" s="1"/>
  <c r="I211" i="10"/>
  <c r="H11" i="11"/>
  <c r="H55" i="11" s="1"/>
  <c r="I209" i="10"/>
  <c r="H39" i="11"/>
  <c r="H83" i="11" s="1"/>
  <c r="I237" i="10"/>
  <c r="I212" i="10"/>
  <c r="H35" i="11"/>
  <c r="H79" i="11" s="1"/>
  <c r="I233" i="10"/>
  <c r="H16" i="11"/>
  <c r="H60" i="11" s="1"/>
  <c r="H38" i="11"/>
  <c r="H82" i="11" s="1"/>
  <c r="I236" i="10"/>
  <c r="I77" i="10" s="1"/>
  <c r="I116" i="10" s="1"/>
  <c r="I215" i="10"/>
  <c r="I221" i="10"/>
  <c r="I226" i="10"/>
  <c r="H29" i="11"/>
  <c r="H73" i="11" s="1"/>
  <c r="I227" i="10"/>
  <c r="H10" i="11"/>
  <c r="H54" i="11" s="1"/>
  <c r="I208" i="10"/>
  <c r="I220" i="10"/>
  <c r="H36" i="11"/>
  <c r="H80" i="11" s="1"/>
  <c r="I234" i="10"/>
  <c r="I205" i="10"/>
  <c r="H21" i="11"/>
  <c r="H65" i="11" s="1"/>
  <c r="H7" i="11"/>
  <c r="H51" i="11" s="1"/>
  <c r="H14" i="11"/>
  <c r="H58" i="11" s="1"/>
  <c r="I55" i="10"/>
  <c r="I94" i="10" s="1"/>
  <c r="H28" i="11"/>
  <c r="H72" i="11" s="1"/>
  <c r="H8" i="11"/>
  <c r="H52" i="11" s="1"/>
  <c r="H199" i="10"/>
  <c r="I58" i="10"/>
  <c r="I136" i="10" s="1"/>
  <c r="I68" i="10"/>
  <c r="I107" i="10" s="1"/>
  <c r="I64" i="10"/>
  <c r="I103" i="10" s="1"/>
  <c r="I147" i="10"/>
  <c r="I108" i="10"/>
  <c r="I141" i="10"/>
  <c r="I154" i="10"/>
  <c r="I115" i="10"/>
  <c r="I112" i="10"/>
  <c r="I151" i="10"/>
  <c r="I87" i="10"/>
  <c r="I126" i="10"/>
  <c r="I86" i="10"/>
  <c r="I125" i="10"/>
  <c r="I109" i="10"/>
  <c r="I148" i="10"/>
  <c r="I93" i="10"/>
  <c r="I132" i="10"/>
  <c r="I104" i="10" l="1"/>
  <c r="I143" i="10"/>
  <c r="I111" i="10"/>
  <c r="I150" i="10"/>
  <c r="I75" i="10"/>
  <c r="I62" i="10"/>
  <c r="I101" i="10" s="1"/>
  <c r="I78" i="10"/>
  <c r="I61" i="10"/>
  <c r="I50" i="10"/>
  <c r="I49" i="10"/>
  <c r="I88" i="10" s="1"/>
  <c r="I52" i="10"/>
  <c r="I71" i="10"/>
  <c r="I74" i="10"/>
  <c r="I60" i="10"/>
  <c r="I99" i="10" s="1"/>
  <c r="I59" i="10"/>
  <c r="I46" i="10"/>
  <c r="I67" i="10"/>
  <c r="I53" i="10"/>
  <c r="I131" i="10" s="1"/>
  <c r="I51" i="10"/>
  <c r="I105" i="10"/>
  <c r="I140" i="10"/>
  <c r="I96" i="10"/>
  <c r="I56" i="10"/>
  <c r="I134" i="10" s="1"/>
  <c r="I155" i="10"/>
  <c r="H40" i="11"/>
  <c r="I146" i="10"/>
  <c r="I133" i="10"/>
  <c r="I142" i="10"/>
  <c r="I127" i="10"/>
  <c r="I97" i="10"/>
  <c r="I238" i="10"/>
  <c r="H84" i="11"/>
  <c r="I45" i="10"/>
  <c r="I113" i="10" l="1"/>
  <c r="I152" i="10"/>
  <c r="I129" i="10"/>
  <c r="I90" i="10"/>
  <c r="I130" i="10"/>
  <c r="I91" i="10"/>
  <c r="I117" i="10"/>
  <c r="I156" i="10"/>
  <c r="I85" i="10"/>
  <c r="I124" i="10"/>
  <c r="I89" i="10"/>
  <c r="I128" i="10"/>
  <c r="I149" i="10"/>
  <c r="I110" i="10"/>
  <c r="I114" i="10"/>
  <c r="I153" i="10"/>
  <c r="I106" i="10"/>
  <c r="I145" i="10"/>
  <c r="I137" i="10"/>
  <c r="I98" i="10"/>
  <c r="I100" i="10"/>
  <c r="I139" i="10"/>
  <c r="I138" i="10"/>
  <c r="I92" i="10"/>
  <c r="I283" i="10"/>
  <c r="I95" i="10"/>
  <c r="I79" i="10"/>
  <c r="I123" i="10"/>
  <c r="I84" i="10"/>
  <c r="I157" i="10" l="1"/>
  <c r="I118" i="10"/>
  <c r="I160" i="10" s="1"/>
  <c r="I169" i="10" l="1"/>
  <c r="J208" i="10" s="1"/>
  <c r="I177" i="10"/>
  <c r="J216" i="10" s="1"/>
  <c r="I185" i="10"/>
  <c r="J224" i="10" s="1"/>
  <c r="I193" i="10"/>
  <c r="J232" i="10" s="1"/>
  <c r="I166" i="10"/>
  <c r="J205" i="10" s="1"/>
  <c r="I174" i="10"/>
  <c r="J213" i="10" s="1"/>
  <c r="I182" i="10"/>
  <c r="J221" i="10" s="1"/>
  <c r="I190" i="10"/>
  <c r="I198" i="10"/>
  <c r="J237" i="10" s="1"/>
  <c r="I180" i="10"/>
  <c r="J219" i="10" s="1"/>
  <c r="I188" i="10"/>
  <c r="I171" i="10"/>
  <c r="J210" i="10" s="1"/>
  <c r="I179" i="10"/>
  <c r="J218" i="10" s="1"/>
  <c r="I187" i="10"/>
  <c r="I195" i="10"/>
  <c r="I168" i="10"/>
  <c r="I176" i="10"/>
  <c r="J215" i="10" s="1"/>
  <c r="I184" i="10"/>
  <c r="J223" i="10" s="1"/>
  <c r="I192" i="10"/>
  <c r="J231" i="10" s="1"/>
  <c r="I172" i="10"/>
  <c r="J211" i="10" s="1"/>
  <c r="I165" i="10"/>
  <c r="I173" i="10"/>
  <c r="J212" i="10" s="1"/>
  <c r="I181" i="10"/>
  <c r="I189" i="10"/>
  <c r="I197" i="10"/>
  <c r="J236" i="10" s="1"/>
  <c r="I170" i="10"/>
  <c r="J209" i="10" s="1"/>
  <c r="I178" i="10"/>
  <c r="I186" i="10"/>
  <c r="J225" i="10" s="1"/>
  <c r="I194" i="10"/>
  <c r="I167" i="10"/>
  <c r="I175" i="10"/>
  <c r="J214" i="10" s="1"/>
  <c r="I183" i="10"/>
  <c r="I191" i="10"/>
  <c r="J230" i="10" s="1"/>
  <c r="I196" i="10"/>
  <c r="J235" i="10" s="1"/>
  <c r="I17" i="11"/>
  <c r="I61" i="11" s="1"/>
  <c r="D100" i="11" s="1"/>
  <c r="C16" i="12" s="1"/>
  <c r="I21" i="11"/>
  <c r="I65" i="11" s="1"/>
  <c r="D104" i="11" s="1"/>
  <c r="C20" i="12" s="1"/>
  <c r="F13" i="12" s="1"/>
  <c r="I39" i="11"/>
  <c r="I83" i="11" s="1"/>
  <c r="D122" i="11" s="1"/>
  <c r="C38" i="12" s="1"/>
  <c r="F28" i="12" s="1"/>
  <c r="I10" i="11"/>
  <c r="I54" i="11" s="1"/>
  <c r="D93" i="11" s="1"/>
  <c r="C9" i="12" s="1"/>
  <c r="I37" i="11"/>
  <c r="I81" i="11" s="1"/>
  <c r="D120" i="11" s="1"/>
  <c r="C36" i="12" s="1"/>
  <c r="I18" i="11"/>
  <c r="I62" i="11" s="1"/>
  <c r="D101" i="11" s="1"/>
  <c r="C17" i="12" s="1"/>
  <c r="I25" i="11"/>
  <c r="I69" i="11" s="1"/>
  <c r="D108" i="11" s="1"/>
  <c r="C24" i="12" s="1"/>
  <c r="F17" i="12" s="1"/>
  <c r="I26" i="11"/>
  <c r="I70" i="11" s="1"/>
  <c r="D109" i="11" s="1"/>
  <c r="C25" i="12" s="1"/>
  <c r="F18" i="12" s="1"/>
  <c r="I34" i="11"/>
  <c r="I78" i="11" s="1"/>
  <c r="D117" i="11" s="1"/>
  <c r="C33" i="12" s="1"/>
  <c r="F26" i="12" s="1"/>
  <c r="I15" i="11" l="1"/>
  <c r="I59" i="11" s="1"/>
  <c r="D98" i="11" s="1"/>
  <c r="C14" i="12" s="1"/>
  <c r="F10" i="12" s="1"/>
  <c r="K214" i="10"/>
  <c r="K221" i="10"/>
  <c r="K212" i="10"/>
  <c r="K213" i="10"/>
  <c r="K218" i="10"/>
  <c r="K205" i="10"/>
  <c r="K225" i="10"/>
  <c r="K211" i="10"/>
  <c r="K210" i="10"/>
  <c r="K232" i="10"/>
  <c r="K231" i="10"/>
  <c r="K224" i="10"/>
  <c r="K235" i="10"/>
  <c r="K209" i="10"/>
  <c r="K223" i="10"/>
  <c r="K219" i="10"/>
  <c r="K216" i="10"/>
  <c r="K230" i="10"/>
  <c r="K236" i="10"/>
  <c r="K215" i="10"/>
  <c r="K237" i="10"/>
  <c r="K208" i="10"/>
  <c r="I33" i="11"/>
  <c r="I77" i="11" s="1"/>
  <c r="D116" i="11" s="1"/>
  <c r="C32" i="12" s="1"/>
  <c r="F25" i="12" s="1"/>
  <c r="I27" i="11"/>
  <c r="I71" i="11" s="1"/>
  <c r="D110" i="11" s="1"/>
  <c r="C26" i="12" s="1"/>
  <c r="F19" i="12" s="1"/>
  <c r="I13" i="11"/>
  <c r="I57" i="11" s="1"/>
  <c r="D96" i="11" s="1"/>
  <c r="C12" i="12" s="1"/>
  <c r="I12" i="11"/>
  <c r="I56" i="11" s="1"/>
  <c r="D95" i="11" s="1"/>
  <c r="C11" i="12" s="1"/>
  <c r="I7" i="11"/>
  <c r="I51" i="11" s="1"/>
  <c r="D90" i="11" s="1"/>
  <c r="C6" i="12" s="1"/>
  <c r="F6" i="12" s="1"/>
  <c r="I32" i="11"/>
  <c r="I76" i="11" s="1"/>
  <c r="D115" i="11" s="1"/>
  <c r="C31" i="12" s="1"/>
  <c r="F24" i="12" s="1"/>
  <c r="I22" i="11"/>
  <c r="I66" i="11" s="1"/>
  <c r="D105" i="11" s="1"/>
  <c r="C21" i="12" s="1"/>
  <c r="F14" i="12" s="1"/>
  <c r="J220" i="10"/>
  <c r="I36" i="11"/>
  <c r="I80" i="11" s="1"/>
  <c r="D119" i="11" s="1"/>
  <c r="C35" i="12" s="1"/>
  <c r="J234" i="10"/>
  <c r="I8" i="11"/>
  <c r="I52" i="11" s="1"/>
  <c r="D91" i="11" s="1"/>
  <c r="C7" i="12" s="1"/>
  <c r="F7" i="12" s="1"/>
  <c r="J206" i="10"/>
  <c r="I28" i="11"/>
  <c r="I72" i="11" s="1"/>
  <c r="D111" i="11" s="1"/>
  <c r="C27" i="12" s="1"/>
  <c r="F20" i="12" s="1"/>
  <c r="J226" i="10"/>
  <c r="I30" i="11"/>
  <c r="I74" i="11" s="1"/>
  <c r="D113" i="11" s="1"/>
  <c r="C29" i="12" s="1"/>
  <c r="F22" i="12" s="1"/>
  <c r="J228" i="10"/>
  <c r="I31" i="11"/>
  <c r="I75" i="11" s="1"/>
  <c r="D114" i="11" s="1"/>
  <c r="C30" i="12" s="1"/>
  <c r="F23" i="12" s="1"/>
  <c r="J229" i="10"/>
  <c r="I35" i="11"/>
  <c r="I79" i="11" s="1"/>
  <c r="D118" i="11" s="1"/>
  <c r="C34" i="12" s="1"/>
  <c r="J233" i="10"/>
  <c r="I6" i="11"/>
  <c r="I50" i="11" s="1"/>
  <c r="J204" i="10"/>
  <c r="I24" i="11"/>
  <c r="I68" i="11" s="1"/>
  <c r="D107" i="11" s="1"/>
  <c r="C23" i="12" s="1"/>
  <c r="F16" i="12" s="1"/>
  <c r="J222" i="10"/>
  <c r="I9" i="11"/>
  <c r="I53" i="11" s="1"/>
  <c r="D92" i="11" s="1"/>
  <c r="C8" i="12" s="1"/>
  <c r="F8" i="12" s="1"/>
  <c r="J207" i="10"/>
  <c r="I19" i="11"/>
  <c r="I63" i="11" s="1"/>
  <c r="D102" i="11" s="1"/>
  <c r="C18" i="12" s="1"/>
  <c r="F11" i="12" s="1"/>
  <c r="J217" i="10"/>
  <c r="I29" i="11"/>
  <c r="I73" i="11" s="1"/>
  <c r="D112" i="11" s="1"/>
  <c r="C28" i="12" s="1"/>
  <c r="F21" i="12" s="1"/>
  <c r="J227" i="10"/>
  <c r="I23" i="11"/>
  <c r="I67" i="11" s="1"/>
  <c r="D106" i="11" s="1"/>
  <c r="C22" i="12" s="1"/>
  <c r="F15" i="12" s="1"/>
  <c r="I14" i="11"/>
  <c r="I58" i="11" s="1"/>
  <c r="D97" i="11" s="1"/>
  <c r="C13" i="12" s="1"/>
  <c r="I20" i="11"/>
  <c r="I64" i="11" s="1"/>
  <c r="D103" i="11" s="1"/>
  <c r="C19" i="12" s="1"/>
  <c r="F12" i="12" s="1"/>
  <c r="I16" i="11"/>
  <c r="I60" i="11" s="1"/>
  <c r="D99" i="11" s="1"/>
  <c r="C15" i="12" s="1"/>
  <c r="I199" i="10"/>
  <c r="I11" i="11"/>
  <c r="I55" i="11" s="1"/>
  <c r="D94" i="11" s="1"/>
  <c r="C10" i="12" s="1"/>
  <c r="I38" i="11"/>
  <c r="I82" i="11" s="1"/>
  <c r="D121" i="11" s="1"/>
  <c r="C37" i="12" s="1"/>
  <c r="F27" i="12" s="1"/>
  <c r="K217" i="10" l="1"/>
  <c r="K233" i="10"/>
  <c r="K206" i="10"/>
  <c r="K207" i="10"/>
  <c r="K229" i="10"/>
  <c r="K234" i="10"/>
  <c r="K222" i="10"/>
  <c r="K228" i="10"/>
  <c r="K220" i="10"/>
  <c r="K227" i="10"/>
  <c r="K226" i="10"/>
  <c r="J238" i="10"/>
  <c r="K204" i="10"/>
  <c r="F9" i="12"/>
  <c r="F29" i="12" s="1"/>
  <c r="I40" i="11"/>
  <c r="I84" i="11"/>
  <c r="D89" i="11"/>
  <c r="K238" i="10" l="1"/>
  <c r="J283" i="10"/>
  <c r="F39" i="2"/>
  <c r="D123" i="11"/>
  <c r="C5" i="12"/>
  <c r="F5" i="12" l="1"/>
  <c r="C39" i="12"/>
  <c r="O50" i="12" l="1"/>
  <c r="R50" i="12"/>
  <c r="P52" i="12"/>
  <c r="P48" i="12"/>
  <c r="O52" i="12"/>
  <c r="O48" i="12"/>
  <c r="L52" i="12"/>
  <c r="N48" i="12"/>
  <c r="O47" i="12"/>
  <c r="S50" i="12"/>
  <c r="M50" i="12"/>
  <c r="L48" i="12"/>
  <c r="K52" i="12"/>
  <c r="P50" i="12"/>
  <c r="S51" i="12"/>
  <c r="J51" i="12"/>
  <c r="N49" i="12"/>
  <c r="H46" i="12"/>
  <c r="M46" i="12"/>
  <c r="I51" i="12"/>
  <c r="N52" i="12"/>
  <c r="K46" i="12"/>
  <c r="L50" i="12"/>
  <c r="Q48" i="12"/>
  <c r="H48" i="12"/>
  <c r="Q47" i="12"/>
  <c r="J52" i="12"/>
  <c r="L51" i="12"/>
  <c r="R51" i="12"/>
  <c r="Q49" i="12"/>
  <c r="P46" i="12"/>
  <c r="L46" i="12"/>
  <c r="Q52" i="12"/>
  <c r="S48" i="12"/>
  <c r="R49" i="12"/>
  <c r="R48" i="12"/>
  <c r="H47" i="12"/>
  <c r="J50" i="12"/>
  <c r="K48" i="12"/>
  <c r="J47" i="12"/>
  <c r="M51" i="12"/>
  <c r="Q51" i="12"/>
  <c r="O49" i="12"/>
  <c r="I46" i="12"/>
  <c r="N46" i="12"/>
  <c r="R52" i="12"/>
  <c r="R46" i="12"/>
  <c r="H51" i="12"/>
  <c r="I52" i="12"/>
  <c r="M48" i="12"/>
  <c r="S52" i="12"/>
  <c r="N50" i="12"/>
  <c r="I47" i="12"/>
  <c r="N51" i="12"/>
  <c r="K49" i="12"/>
  <c r="H49" i="12"/>
  <c r="Q46" i="12"/>
  <c r="M47" i="12"/>
  <c r="J48" i="12"/>
  <c r="M49" i="12"/>
  <c r="P47" i="12"/>
  <c r="I48" i="12"/>
  <c r="H52" i="12"/>
  <c r="I50" i="12"/>
  <c r="H50" i="12"/>
  <c r="O51" i="12"/>
  <c r="S49" i="12"/>
  <c r="P49" i="12"/>
  <c r="J46" i="12"/>
  <c r="N47" i="12"/>
  <c r="L49" i="12"/>
  <c r="R47" i="12"/>
  <c r="K47" i="12"/>
  <c r="M52" i="12"/>
  <c r="Q50" i="12"/>
  <c r="L47" i="12"/>
  <c r="K51" i="12"/>
  <c r="P51" i="12"/>
  <c r="I49" i="12"/>
  <c r="O46" i="12"/>
  <c r="S46" i="12"/>
  <c r="K50" i="12"/>
  <c r="J49" i="12"/>
  <c r="S47" i="12"/>
  <c r="G49" i="12"/>
  <c r="G46" i="12"/>
  <c r="G48" i="12"/>
  <c r="G52" i="12"/>
  <c r="G47" i="12"/>
  <c r="G50" i="12"/>
  <c r="G51" i="12"/>
  <c r="C51" i="12"/>
  <c r="E51" i="12"/>
  <c r="F51" i="12"/>
  <c r="D51" i="12"/>
  <c r="C47" i="12"/>
  <c r="E47" i="12"/>
  <c r="D47" i="12"/>
  <c r="F47" i="12"/>
  <c r="I4" i="12"/>
  <c r="E48" i="12"/>
  <c r="D49" i="12"/>
  <c r="D46" i="12"/>
  <c r="E49" i="12"/>
  <c r="D50" i="12"/>
  <c r="E46" i="12"/>
  <c r="C46" i="12"/>
  <c r="C49" i="12"/>
  <c r="F49" i="12"/>
  <c r="D52" i="12"/>
  <c r="C52" i="12"/>
  <c r="C48" i="12"/>
  <c r="D48" i="12"/>
  <c r="C50" i="12"/>
  <c r="E52" i="12"/>
  <c r="E50" i="12"/>
  <c r="F50" i="12"/>
  <c r="F52" i="12"/>
  <c r="F48" i="12"/>
  <c r="F46" i="12"/>
  <c r="O53" i="12" l="1"/>
  <c r="P53" i="12"/>
  <c r="L53" i="12"/>
  <c r="K53" i="12"/>
  <c r="J53" i="12"/>
  <c r="N53" i="12"/>
  <c r="I53" i="12"/>
  <c r="M53" i="12"/>
  <c r="H53" i="12"/>
  <c r="G53" i="12"/>
  <c r="R53" i="12"/>
  <c r="E53" i="12"/>
  <c r="F53" i="12"/>
  <c r="D53" i="12"/>
  <c r="S53" i="12"/>
  <c r="Q53" i="12"/>
  <c r="T51" i="12"/>
  <c r="T47" i="12"/>
  <c r="T55" i="12"/>
  <c r="T52" i="12"/>
  <c r="T50" i="12"/>
  <c r="T48" i="12"/>
  <c r="T46" i="12"/>
  <c r="T49" i="12"/>
  <c r="C53" i="12" l="1"/>
  <c r="T53" i="12" l="1"/>
  <c r="T57" i="12" s="1"/>
  <c r="T56" i="12" l="1"/>
  <c r="K179" i="3"/>
  <c r="D17" i="20"/>
  <c r="D56" i="20" s="1"/>
  <c r="D90" i="20" s="1"/>
  <c r="K206" i="3"/>
  <c r="K190" i="3"/>
  <c r="K191" i="3"/>
  <c r="K183" i="3"/>
  <c r="K186" i="3"/>
  <c r="D13" i="20"/>
  <c r="D52" i="20" s="1"/>
  <c r="D86" i="20" s="1"/>
  <c r="K193" i="3"/>
  <c r="D20" i="20"/>
  <c r="D59" i="20" s="1"/>
  <c r="D93" i="20" s="1"/>
  <c r="D9" i="20"/>
  <c r="D48" i="20" s="1"/>
  <c r="D82" i="20" s="1"/>
  <c r="D27" i="20"/>
  <c r="D66" i="20" s="1"/>
  <c r="D100" i="20" s="1"/>
  <c r="K200" i="3"/>
  <c r="K189" i="3"/>
  <c r="D15" i="20"/>
  <c r="D54" i="20" s="1"/>
  <c r="D88" i="20" s="1"/>
  <c r="K205" i="3"/>
  <c r="D18" i="20"/>
  <c r="D57" i="20" s="1"/>
  <c r="D91" i="20" s="1"/>
  <c r="K185" i="3"/>
  <c r="K194" i="3"/>
  <c r="D19" i="20"/>
  <c r="D58" i="20" s="1"/>
  <c r="D92" i="20" s="1"/>
  <c r="D16" i="20"/>
  <c r="D55" i="20" s="1"/>
  <c r="D89" i="20" s="1"/>
  <c r="D26" i="20"/>
  <c r="D65" i="20" s="1"/>
  <c r="D99" i="20" s="1"/>
  <c r="K207" i="3"/>
  <c r="D34" i="20"/>
  <c r="D73" i="20" s="1"/>
  <c r="D107" i="20" s="1"/>
  <c r="D32" i="20"/>
  <c r="D71" i="20" s="1"/>
  <c r="D105" i="20" s="1"/>
  <c r="K197" i="3"/>
  <c r="D24" i="20"/>
  <c r="D63" i="20" s="1"/>
  <c r="D97" i="20" s="1"/>
  <c r="K202" i="3"/>
  <c r="D29" i="20"/>
  <c r="D68" i="20" s="1"/>
  <c r="D102" i="20" s="1"/>
  <c r="K199" i="3"/>
  <c r="D31" i="20"/>
  <c r="D70" i="20" s="1"/>
  <c r="D104" i="20" s="1"/>
  <c r="K188" i="3"/>
  <c r="K201" i="3"/>
  <c r="K196" i="3"/>
  <c r="D23" i="20"/>
  <c r="D62" i="20" s="1"/>
  <c r="D96" i="20" s="1"/>
  <c r="D21" i="20"/>
  <c r="D60" i="20" s="1"/>
  <c r="D94" i="20" s="1"/>
  <c r="D30" i="20"/>
  <c r="D69" i="20" s="1"/>
  <c r="D103" i="20" s="1"/>
  <c r="K203" i="3"/>
  <c r="K204" i="3"/>
  <c r="D10" i="20"/>
  <c r="D49" i="20" s="1"/>
  <c r="D83" i="20" s="1"/>
  <c r="K187" i="3"/>
  <c r="K181" i="3"/>
  <c r="D28" i="20"/>
  <c r="D67" i="20" s="1"/>
  <c r="D101" i="20" s="1"/>
  <c r="K198" i="3"/>
  <c r="D25" i="20"/>
  <c r="D64" i="20" s="1"/>
  <c r="D98" i="20" s="1"/>
  <c r="D12" i="20"/>
  <c r="D51" i="20" s="1"/>
  <c r="D85" i="20" s="1"/>
  <c r="D33" i="20"/>
  <c r="D72" i="20" s="1"/>
  <c r="D106" i="20" s="1"/>
  <c r="D11" i="20"/>
  <c r="D50" i="20" s="1"/>
  <c r="D84" i="20" s="1"/>
  <c r="K184" i="3"/>
  <c r="K192" i="3"/>
  <c r="D22" i="20"/>
  <c r="D61" i="20" s="1"/>
  <c r="D95" i="20" s="1"/>
  <c r="K195" i="3"/>
  <c r="D7" i="20"/>
  <c r="D46" i="20" s="1"/>
  <c r="D80" i="20" s="1"/>
  <c r="K180" i="3"/>
  <c r="D174" i="3"/>
  <c r="K182" i="3"/>
  <c r="D8" i="20"/>
  <c r="D47" i="20" s="1"/>
  <c r="D81" i="20" s="1"/>
  <c r="D14" i="20"/>
  <c r="D53" i="20" s="1"/>
  <c r="D87" i="20" s="1"/>
  <c r="K208" i="3" l="1"/>
  <c r="E208" i="3"/>
  <c r="D6" i="20"/>
  <c r="D45" i="20" l="1"/>
  <c r="D35" i="20"/>
  <c r="D79" i="20" l="1"/>
  <c r="D108" i="20" s="1"/>
  <c r="D74" i="20"/>
</calcChain>
</file>

<file path=xl/sharedStrings.xml><?xml version="1.0" encoding="utf-8"?>
<sst xmlns="http://schemas.openxmlformats.org/spreadsheetml/2006/main" count="2096" uniqueCount="120">
  <si>
    <t>Mes Facturación</t>
  </si>
  <si>
    <t>Saldo AR SIC</t>
  </si>
  <si>
    <t>Saldo AR SIC-SING</t>
  </si>
  <si>
    <t>CEC</t>
  </si>
  <si>
    <t>COELCHA</t>
  </si>
  <si>
    <t>EEC</t>
  </si>
  <si>
    <t>EMELCA</t>
  </si>
  <si>
    <t>CGED</t>
  </si>
  <si>
    <t>ELECDA SIC</t>
  </si>
  <si>
    <t>EMELAT</t>
  </si>
  <si>
    <t>EMELECTRIC</t>
  </si>
  <si>
    <t>EMETAL</t>
  </si>
  <si>
    <t>CONAFE A</t>
  </si>
  <si>
    <t>CONAFE B</t>
  </si>
  <si>
    <t>ENELSA</t>
  </si>
  <si>
    <t>CRELL</t>
  </si>
  <si>
    <t>COPELEC</t>
  </si>
  <si>
    <t>EEPA</t>
  </si>
  <si>
    <t>COOPREL</t>
  </si>
  <si>
    <t>SOCOEPA</t>
  </si>
  <si>
    <t>COOPELAN</t>
  </si>
  <si>
    <t>FRONTEL</t>
  </si>
  <si>
    <t>LUZ OSORNO</t>
  </si>
  <si>
    <t>SAESA</t>
  </si>
  <si>
    <t>CODINER</t>
  </si>
  <si>
    <t>CHILQUINTA</t>
  </si>
  <si>
    <t>EDECSA</t>
  </si>
  <si>
    <t>LITORAL</t>
  </si>
  <si>
    <t>LUZLINARES</t>
  </si>
  <si>
    <t>LUZPARRAL</t>
  </si>
  <si>
    <t>TIL-TIL</t>
  </si>
  <si>
    <t>EMELARI</t>
  </si>
  <si>
    <t>ELIQSA</t>
  </si>
  <si>
    <t>ELECDA SING</t>
  </si>
  <si>
    <t>COOPERSOL</t>
  </si>
  <si>
    <t>Total</t>
  </si>
  <si>
    <t>Tabla A-1: Cálculo Original (No contiene Saldo)</t>
  </si>
  <si>
    <t>Tabla A-2: Montos Facturados considerando saldos actualizados con IPC</t>
  </si>
  <si>
    <t>Tabla A-3: VA (Valorización del Ajuste*)</t>
  </si>
  <si>
    <t>(*) Se consideran valores negativos de la tabla N° A-2</t>
  </si>
  <si>
    <t>Tabla A-4: VR (Valorización del Recargo*)</t>
  </si>
  <si>
    <t>(*) Se consideran los valores positivos de la tabla Nº A-2</t>
  </si>
  <si>
    <t>Valor a transferir*</t>
  </si>
  <si>
    <t>(*) Menor valor entre la valorización total de ajustes del sistema (VTAS) y la valorización total de recargos del sistema (VTRS)</t>
  </si>
  <si>
    <t>Saldo Final</t>
  </si>
  <si>
    <t>Tabla A-7: Variación IPC %</t>
  </si>
  <si>
    <t>IPC</t>
  </si>
  <si>
    <t>IPC Acumulado</t>
  </si>
  <si>
    <t>Variación IPC %</t>
  </si>
  <si>
    <t>Tabla A-8: Saldos con IPC al mes siguiente</t>
  </si>
  <si>
    <t>Tabla B-1: Cálculo Original (No contiene Saldo)</t>
  </si>
  <si>
    <t>Tabla B-2: Montos Facturados considerando saldos actualizados con IPC</t>
  </si>
  <si>
    <t>Tabla B-3: VA (Valorización del Ajuste*)</t>
  </si>
  <si>
    <t>(*) Se consideran valores negativos de la tabla N° B-2</t>
  </si>
  <si>
    <t>Tabla B-4: VR (Valorización del Recargo*)</t>
  </si>
  <si>
    <t>(*) Se consideran los valores positivos de la tabla Nº B-2</t>
  </si>
  <si>
    <t>Tabla B-7: Variación IPC %</t>
  </si>
  <si>
    <t>Tabla B-8: Saldos con IPC al mes siguiente</t>
  </si>
  <si>
    <t>ENEL DISTRIBUCIÓN</t>
  </si>
  <si>
    <t>Tabla D-2: IPC Acumulado</t>
  </si>
  <si>
    <t>Tabla E-2: Montos Facturados considerando saldos actualizados con IPC</t>
  </si>
  <si>
    <t>(*) Se consideran valores negativos de la tabla N° E-2</t>
  </si>
  <si>
    <t>(*) Se consideran los valores positivos de la tabla Nº E-2</t>
  </si>
  <si>
    <t>Tabla E-7: Variación IPC %</t>
  </si>
  <si>
    <t>Tabla E-8: Saldos con IPC al mes siguiente</t>
  </si>
  <si>
    <t>(*) Menor valor entre la valorización total de TD negativos (VTTD-) y la valorización total de TD positivos(VTTD+)</t>
  </si>
  <si>
    <t>Saldo TD</t>
  </si>
  <si>
    <t>Distribuidora o Cooperativa</t>
  </si>
  <si>
    <t>Montos a Transferir x empresa</t>
  </si>
  <si>
    <t>Montos a Transferir agrupado</t>
  </si>
  <si>
    <t>Montos a Transferir</t>
  </si>
  <si>
    <t>CGE</t>
  </si>
  <si>
    <t>ENEL DISTRIBUCION</t>
  </si>
  <si>
    <t>TOTAL</t>
  </si>
  <si>
    <t>Cuadro de Pagos</t>
  </si>
  <si>
    <t>Reliquidación SIC</t>
  </si>
  <si>
    <t>Reliquidación SIC-SING</t>
  </si>
  <si>
    <t>Tabla E-1: Cálculo Original (No contiene Saldo)</t>
  </si>
  <si>
    <t>Tabla E-3: VA (Valorización del Ajuste*)</t>
  </si>
  <si>
    <t>Tabla E-4: VR (Valorización del Recargo*)</t>
  </si>
  <si>
    <t>Tabla F-1: Reliquidacion (No contiene Saldo)</t>
  </si>
  <si>
    <t>Tabla F-2: Montos Facturados considerando saldos actualizados con IPC</t>
  </si>
  <si>
    <t>Tabla F-3: TD- (Transferencias entre Distribuidoras Negativos*)</t>
  </si>
  <si>
    <t>(*) Se consideran valores negativos de la tabla N° F-2</t>
  </si>
  <si>
    <t>Tabla F-4: TD+ (Transferencias entre Distribuidoras Positivos*)</t>
  </si>
  <si>
    <t>(*) Se consideran los valores positivos de la tabla Nº F-2</t>
  </si>
  <si>
    <t>Tabla F-7: Variación IPC %</t>
  </si>
  <si>
    <t>Tabla F-8: Saldos con IPC al mes siguiente</t>
  </si>
  <si>
    <t>Tabla G-2: IPC Acumulado</t>
  </si>
  <si>
    <t>MATAQUITO</t>
  </si>
  <si>
    <t>Cálculo Original AR SIC Julio 2021 - Diciembre 2021</t>
  </si>
  <si>
    <t>Cálculo Original AR SIC-SING Julio 2021 - Diciembre 2021</t>
  </si>
  <si>
    <t>Tabla B-5: Pagos Realizados Julio 2021 a Diciembre 2021 por Cálculo Original AR SIC-SING</t>
  </si>
  <si>
    <t>Tabla A-5: Pagos Realizados Julio 2021 a Diciembre 2021 por Cálculo Original AR SIC</t>
  </si>
  <si>
    <t>Cálculo Original TD Julio 2021 - Diciembre 2021</t>
  </si>
  <si>
    <t>Tabla E-5: Pagos Realizados Julio 2021 a Diciembre 2021 por Cálculo Original TD</t>
  </si>
  <si>
    <t>Saldos de AR y TD a diciembre 2021</t>
  </si>
  <si>
    <t>Reliquidación AR SIC Julio 2021 - Diciembre 2021</t>
  </si>
  <si>
    <t>Reliquidación AR SIC-SING Julio 2021 - Diciembre 2021</t>
  </si>
  <si>
    <t>Tabla D-1: Diferencia entre Reliquidacion AR SIC 2107-2112 y Cálculo Orig. AR SIC 2107-2112</t>
  </si>
  <si>
    <t>Tabla D-1: Diferencia entre Reliquidacion AR SIC-SING 2107-2112 y Cálculo Orig. AR SIC-SING 2107-2112</t>
  </si>
  <si>
    <t>Tabla D-3: Diferencia AR SIC actualizados a diciembre 2021</t>
  </si>
  <si>
    <t>Tabla D-3: Diferencia SIC-SING actualizados a diciembre 2021</t>
  </si>
  <si>
    <t>Diferencia de Cálculo SIC julio 2021 - diciembre 2021</t>
  </si>
  <si>
    <t>Diferencia de Cálculo SIC-SING julio 2021 - diciembre 2021</t>
  </si>
  <si>
    <t>Tabla D-4: Total por Reliquidacion julio 2021 a diciembre 2021</t>
  </si>
  <si>
    <t>Reliquidación TD julio 2021 - diciembre 2021</t>
  </si>
  <si>
    <t>Tabla F-5: Pagos correspondientes a Reliquidacion TD julio 2021 a diciembre 2021</t>
  </si>
  <si>
    <t>Diferencia de Pagos TD julio 2021 - diciembre 2021</t>
  </si>
  <si>
    <t>Tabla G-1: Diferencia entre Pagos Reliquidación TD 2107-2112 y Pagos realizados Calculo Original TD 2107-2112</t>
  </si>
  <si>
    <t>Tabla G-3: Diferencia de Pagos TD actualizados a diciembre 2021</t>
  </si>
  <si>
    <t>Tabla G-4: Total Pago por Reliquidacion julio 2021 a diciembre 2021</t>
  </si>
  <si>
    <t>Reliquidacion por Transferencias Entre Distribuidoras (TD) de julio 2021 a diciembre 2021</t>
  </si>
  <si>
    <t>Reliquidación de Ajustes y Recargos entre empresas concesionarias del SIC y SIC-SING de julio 2021 a diciembre 2021</t>
  </si>
  <si>
    <t>Tabla B-6: Saldos</t>
  </si>
  <si>
    <t>Tabla A-6: Saldos</t>
  </si>
  <si>
    <t>Tabla E-6: Saldos</t>
  </si>
  <si>
    <t>Tabla F-6: Saldos</t>
  </si>
  <si>
    <t>Pagan (valores en $)</t>
  </si>
  <si>
    <t>Reciben (valores en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</si>
</sst>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%"/>
    <numFmt numFmtId="166" formatCode="mmmm\ yyyy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/>
    <xf numFmtId="0" fontId="1" fillId="0" borderId="1" xfId="1" applyBorder="1" applyAlignment="1">
      <alignment vertical="center"/>
    </xf>
    <xf numFmtId="0" fontId="1" fillId="0" borderId="2" xfId="1" applyBorder="1" applyAlignment="1">
      <alignment wrapText="1"/>
    </xf>
    <xf numFmtId="17" fontId="1" fillId="0" borderId="3" xfId="1" applyNumberFormat="1" applyBorder="1" applyAlignment="1">
      <alignment horizontal="center" vertical="center" wrapText="1"/>
    </xf>
    <xf numFmtId="17" fontId="1" fillId="0" borderId="3" xfId="1" applyNumberFormat="1" applyBorder="1" applyAlignment="1">
      <alignment horizontal="center" vertical="center"/>
    </xf>
    <xf numFmtId="0" fontId="1" fillId="0" borderId="4" xfId="1" applyBorder="1"/>
    <xf numFmtId="0" fontId="1" fillId="0" borderId="5" xfId="1" applyBorder="1"/>
    <xf numFmtId="38" fontId="1" fillId="0" borderId="3" xfId="2" applyNumberFormat="1" applyFont="1" applyBorder="1"/>
    <xf numFmtId="0" fontId="1" fillId="0" borderId="6" xfId="1" applyBorder="1"/>
    <xf numFmtId="38" fontId="1" fillId="0" borderId="7" xfId="2" applyNumberFormat="1" applyFont="1" applyBorder="1"/>
    <xf numFmtId="0" fontId="1" fillId="0" borderId="8" xfId="1" applyBorder="1"/>
    <xf numFmtId="0" fontId="1" fillId="0" borderId="9" xfId="1" applyBorder="1"/>
    <xf numFmtId="38" fontId="1" fillId="0" borderId="10" xfId="2" applyNumberFormat="1" applyFont="1" applyBorder="1"/>
    <xf numFmtId="0" fontId="1" fillId="0" borderId="2" xfId="1" applyBorder="1"/>
    <xf numFmtId="0" fontId="1" fillId="0" borderId="11" xfId="1" applyBorder="1"/>
    <xf numFmtId="38" fontId="1" fillId="0" borderId="10" xfId="1" applyNumberFormat="1" applyBorder="1"/>
    <xf numFmtId="3" fontId="1" fillId="0" borderId="0" xfId="1" applyNumberFormat="1"/>
    <xf numFmtId="0" fontId="2" fillId="2" borderId="0" xfId="1" applyFont="1" applyFill="1"/>
    <xf numFmtId="0" fontId="1" fillId="0" borderId="1" xfId="1" applyBorder="1"/>
    <xf numFmtId="17" fontId="1" fillId="0" borderId="2" xfId="1" applyNumberFormat="1" applyBorder="1"/>
    <xf numFmtId="17" fontId="1" fillId="0" borderId="11" xfId="1" applyNumberFormat="1" applyBorder="1"/>
    <xf numFmtId="17" fontId="1" fillId="0" borderId="12" xfId="1" applyNumberFormat="1" applyBorder="1"/>
    <xf numFmtId="38" fontId="1" fillId="0" borderId="6" xfId="2" applyNumberFormat="1" applyFont="1" applyBorder="1"/>
    <xf numFmtId="38" fontId="1" fillId="0" borderId="0" xfId="2" applyNumberFormat="1" applyFont="1"/>
    <xf numFmtId="38" fontId="1" fillId="0" borderId="13" xfId="2" applyNumberFormat="1" applyFont="1" applyBorder="1"/>
    <xf numFmtId="38" fontId="1" fillId="0" borderId="2" xfId="1" applyNumberFormat="1" applyBorder="1"/>
    <xf numFmtId="38" fontId="1" fillId="0" borderId="11" xfId="1" applyNumberFormat="1" applyBorder="1"/>
    <xf numFmtId="38" fontId="1" fillId="0" borderId="12" xfId="1" applyNumberFormat="1" applyBorder="1"/>
    <xf numFmtId="38" fontId="1" fillId="0" borderId="4" xfId="2" applyNumberFormat="1" applyFont="1" applyBorder="1"/>
    <xf numFmtId="38" fontId="1" fillId="0" borderId="5" xfId="2" applyNumberFormat="1" applyFont="1" applyBorder="1"/>
    <xf numFmtId="38" fontId="1" fillId="0" borderId="14" xfId="2" applyNumberFormat="1" applyFont="1" applyBorder="1"/>
    <xf numFmtId="0" fontId="1" fillId="2" borderId="0" xfId="1" applyFill="1"/>
    <xf numFmtId="17" fontId="1" fillId="3" borderId="1" xfId="1" applyNumberFormat="1" applyFill="1" applyBorder="1"/>
    <xf numFmtId="38" fontId="1" fillId="3" borderId="7" xfId="3" applyNumberFormat="1" applyFont="1" applyFill="1" applyBorder="1"/>
    <xf numFmtId="38" fontId="1" fillId="3" borderId="11" xfId="1" applyNumberFormat="1" applyFill="1" applyBorder="1"/>
    <xf numFmtId="15" fontId="1" fillId="0" borderId="2" xfId="1" applyNumberFormat="1" applyBorder="1"/>
    <xf numFmtId="15" fontId="1" fillId="0" borderId="11" xfId="1" applyNumberFormat="1" applyBorder="1"/>
    <xf numFmtId="0" fontId="5" fillId="0" borderId="8" xfId="1" applyFont="1" applyBorder="1"/>
    <xf numFmtId="0" fontId="5" fillId="0" borderId="9" xfId="1" applyFont="1" applyBorder="1"/>
    <xf numFmtId="0" fontId="2" fillId="0" borderId="1" xfId="1" applyFont="1" applyBorder="1"/>
    <xf numFmtId="165" fontId="1" fillId="2" borderId="2" xfId="1" applyNumberFormat="1" applyFill="1" applyBorder="1"/>
    <xf numFmtId="165" fontId="1" fillId="2" borderId="11" xfId="1" applyNumberFormat="1" applyFill="1" applyBorder="1"/>
    <xf numFmtId="17" fontId="0" fillId="3" borderId="1" xfId="0" applyNumberFormat="1" applyFill="1" applyBorder="1"/>
    <xf numFmtId="38" fontId="1" fillId="3" borderId="1" xfId="0" applyNumberFormat="1" applyFont="1" applyFill="1" applyBorder="1"/>
    <xf numFmtId="38" fontId="1" fillId="0" borderId="0" xfId="2" applyNumberFormat="1" applyFont="1" applyBorder="1"/>
    <xf numFmtId="38" fontId="1" fillId="0" borderId="8" xfId="2" applyNumberFormat="1" applyFont="1" applyBorder="1"/>
    <xf numFmtId="38" fontId="1" fillId="0" borderId="9" xfId="2" applyNumberFormat="1" applyFont="1" applyBorder="1"/>
    <xf numFmtId="38" fontId="1" fillId="0" borderId="15" xfId="2" applyNumberFormat="1" applyFont="1" applyBorder="1"/>
    <xf numFmtId="38" fontId="1" fillId="0" borderId="8" xfId="1" applyNumberFormat="1" applyBorder="1"/>
    <xf numFmtId="38" fontId="1" fillId="0" borderId="9" xfId="1" applyNumberFormat="1" applyBorder="1"/>
    <xf numFmtId="38" fontId="1" fillId="0" borderId="15" xfId="1" applyNumberFormat="1" applyBorder="1"/>
    <xf numFmtId="15" fontId="1" fillId="0" borderId="0" xfId="1" applyNumberFormat="1"/>
    <xf numFmtId="17" fontId="1" fillId="0" borderId="3" xfId="1" applyNumberFormat="1" applyBorder="1" applyAlignment="1">
      <alignment horizontal="center"/>
    </xf>
    <xf numFmtId="38" fontId="1" fillId="3" borderId="3" xfId="2" applyNumberFormat="1" applyFont="1" applyFill="1" applyBorder="1"/>
    <xf numFmtId="38" fontId="1" fillId="3" borderId="7" xfId="2" applyNumberFormat="1" applyFont="1" applyFill="1" applyBorder="1"/>
    <xf numFmtId="38" fontId="1" fillId="3" borderId="10" xfId="2" applyNumberFormat="1" applyFont="1" applyFill="1" applyBorder="1"/>
    <xf numFmtId="38" fontId="1" fillId="3" borderId="10" xfId="1" applyNumberFormat="1" applyFill="1" applyBorder="1"/>
    <xf numFmtId="0" fontId="1" fillId="0" borderId="0" xfId="1" applyBorder="1"/>
    <xf numFmtId="38" fontId="1" fillId="0" borderId="10" xfId="0" applyNumberFormat="1" applyFont="1" applyBorder="1"/>
    <xf numFmtId="17" fontId="6" fillId="0" borderId="3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left"/>
    </xf>
    <xf numFmtId="17" fontId="2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center" vertical="center"/>
    </xf>
    <xf numFmtId="3" fontId="1" fillId="2" borderId="3" xfId="0" applyNumberFormat="1" applyFont="1" applyFill="1" applyBorder="1"/>
    <xf numFmtId="3" fontId="1" fillId="2" borderId="6" xfId="0" applyNumberFormat="1" applyFont="1" applyFill="1" applyBorder="1"/>
    <xf numFmtId="0" fontId="2" fillId="2" borderId="8" xfId="0" applyFont="1" applyFill="1" applyBorder="1" applyAlignment="1">
      <alignment horizontal="left" indent="1"/>
    </xf>
    <xf numFmtId="0" fontId="2" fillId="2" borderId="0" xfId="0" applyFont="1" applyFill="1" applyAlignment="1">
      <alignment horizontal="left" indent="1"/>
    </xf>
    <xf numFmtId="3" fontId="1" fillId="2" borderId="0" xfId="0" applyNumberFormat="1" applyFont="1" applyFill="1"/>
    <xf numFmtId="0" fontId="2" fillId="2" borderId="0" xfId="0" applyFont="1" applyFill="1"/>
    <xf numFmtId="3" fontId="2" fillId="2" borderId="2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2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/>
    <xf numFmtId="0" fontId="6" fillId="2" borderId="0" xfId="0" applyFont="1" applyFill="1"/>
    <xf numFmtId="0" fontId="6" fillId="2" borderId="4" xfId="0" applyFont="1" applyFill="1" applyBorder="1"/>
    <xf numFmtId="3" fontId="6" fillId="2" borderId="3" xfId="0" applyNumberFormat="1" applyFont="1" applyFill="1" applyBorder="1" applyAlignment="1">
      <alignment vertical="center"/>
    </xf>
    <xf numFmtId="0" fontId="6" fillId="2" borderId="6" xfId="0" applyFont="1" applyFill="1" applyBorder="1"/>
    <xf numFmtId="3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3" fontId="6" fillId="2" borderId="1" xfId="0" applyNumberFormat="1" applyFont="1" applyFill="1" applyBorder="1"/>
    <xf numFmtId="3" fontId="6" fillId="2" borderId="0" xfId="0" applyNumberFormat="1" applyFont="1" applyFill="1"/>
    <xf numFmtId="3" fontId="6" fillId="2" borderId="10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6" fillId="2" borderId="0" xfId="4" applyFont="1" applyFill="1"/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6" fillId="4" borderId="10" xfId="0" applyNumberFormat="1" applyFont="1" applyFill="1" applyBorder="1"/>
    <xf numFmtId="3" fontId="6" fillId="2" borderId="6" xfId="0" applyNumberFormat="1" applyFont="1" applyFill="1" applyBorder="1" applyAlignment="1">
      <alignment vertical="center"/>
    </xf>
    <xf numFmtId="3" fontId="1" fillId="2" borderId="7" xfId="0" applyNumberFormat="1" applyFont="1" applyFill="1" applyBorder="1"/>
    <xf numFmtId="3" fontId="6" fillId="2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38" fontId="1" fillId="3" borderId="14" xfId="2" applyNumberFormat="1" applyFont="1" applyFill="1" applyBorder="1"/>
    <xf numFmtId="38" fontId="1" fillId="3" borderId="13" xfId="2" applyNumberFormat="1" applyFont="1" applyFill="1" applyBorder="1"/>
    <xf numFmtId="165" fontId="1" fillId="4" borderId="11" xfId="1" applyNumberFormat="1" applyFill="1" applyBorder="1"/>
    <xf numFmtId="0" fontId="1" fillId="4" borderId="9" xfId="1" applyFill="1" applyBorder="1"/>
    <xf numFmtId="0" fontId="1" fillId="2" borderId="9" xfId="1" applyFill="1" applyBorder="1"/>
    <xf numFmtId="165" fontId="0" fillId="0" borderId="10" xfId="0" applyNumberFormat="1" applyBorder="1"/>
    <xf numFmtId="38" fontId="1" fillId="0" borderId="0" xfId="1" applyNumberFormat="1"/>
    <xf numFmtId="17" fontId="2" fillId="3" borderId="12" xfId="0" applyNumberFormat="1" applyFont="1" applyFill="1" applyBorder="1" applyAlignment="1">
      <alignment horizontal="center"/>
    </xf>
    <xf numFmtId="38" fontId="2" fillId="3" borderId="12" xfId="0" applyNumberFormat="1" applyFont="1" applyFill="1" applyBorder="1"/>
    <xf numFmtId="17" fontId="2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/>
    <xf numFmtId="3" fontId="1" fillId="2" borderId="0" xfId="0" applyNumberFormat="1" applyFont="1" applyFill="1" applyBorder="1"/>
    <xf numFmtId="3" fontId="2" fillId="0" borderId="1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41" fontId="1" fillId="0" borderId="0" xfId="5" applyFont="1"/>
    <xf numFmtId="38" fontId="1" fillId="0" borderId="0" xfId="1" applyNumberFormat="1" applyBorder="1"/>
    <xf numFmtId="41" fontId="1" fillId="0" borderId="0" xfId="5" applyFont="1" applyBorder="1"/>
    <xf numFmtId="3" fontId="2" fillId="2" borderId="3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 xr:uid="{AA281158-79C6-4CC1-BBDA-119BF258DF2D}"/>
    <cellStyle name="Millares 2 2" xfId="3" xr:uid="{ABD7A320-6D00-454F-A23D-5D18242E60F0}"/>
    <cellStyle name="Normal" xfId="0" builtinId="0"/>
    <cellStyle name="Normal 2" xfId="1" xr:uid="{4E635257-A5A7-4822-8A34-12ABCB564556}"/>
    <cellStyle name="Normal 3" xfId="4" xr:uid="{2B63B0F9-0430-4A22-9F95-5CD186D9C7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_CD%20RGL\2021\01%20Enero\Calculo%20Original\Ajustes%20y%20recargos%202101_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TD"/>
      <sheetName val="Entrada SIC"/>
      <sheetName val="Entrada SIC-SING"/>
      <sheetName val="Entrada CDRGL"/>
      <sheetName val="Reliquidación TD"/>
      <sheetName val="CUADRO DE PAGO TD"/>
      <sheetName val="Reliquidación AR SIC"/>
      <sheetName val="Reliquidación AR SIC-SING"/>
      <sheetName val="CUADRO DE PAGO AR"/>
      <sheetName val="Reliquidación CD RGL"/>
      <sheetName val="CUADRO DE PAGO CD RGL"/>
    </sheetNames>
    <sheetDataSet>
      <sheetData sheetId="0"/>
      <sheetData sheetId="1">
        <row r="3">
          <cell r="B3">
            <v>44197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D3BA-D1F2-4578-94EB-3A072ACC448F}">
  <sheetPr codeName="Hoja1"/>
  <dimension ref="A2:U57"/>
  <sheetViews>
    <sheetView tabSelected="1" zoomScale="85" zoomScaleNormal="85" workbookViewId="0"/>
  </sheetViews>
  <sheetFormatPr baseColWidth="10" defaultRowHeight="12.75" x14ac:dyDescent="0.2"/>
  <cols>
    <col min="1" max="1" width="11.42578125" style="63"/>
    <col min="2" max="2" width="18.7109375" style="63" customWidth="1"/>
    <col min="3" max="3" width="14.28515625" style="63" bestFit="1" customWidth="1"/>
    <col min="4" max="5" width="13.28515625" style="63" customWidth="1"/>
    <col min="6" max="6" width="14.28515625" style="63" bestFit="1" customWidth="1"/>
    <col min="7" max="14" width="14.28515625" style="63" customWidth="1"/>
    <col min="15" max="15" width="12.42578125" style="63" customWidth="1"/>
    <col min="16" max="16" width="13.28515625" style="63" bestFit="1" customWidth="1"/>
    <col min="17" max="17" width="13.7109375" style="63" bestFit="1" customWidth="1"/>
    <col min="18" max="18" width="12.7109375" style="63" bestFit="1" customWidth="1"/>
    <col min="19" max="19" width="13.85546875" style="63" customWidth="1"/>
    <col min="20" max="21" width="13.7109375" style="63" bestFit="1" customWidth="1"/>
    <col min="22" max="22" width="12.85546875" style="63" customWidth="1"/>
    <col min="23" max="23" width="13.140625" style="63" customWidth="1"/>
    <col min="24" max="262" width="11.42578125" style="63"/>
    <col min="263" max="263" width="18.7109375" style="63" customWidth="1"/>
    <col min="264" max="264" width="13.140625" style="63" customWidth="1"/>
    <col min="265" max="266" width="13.28515625" style="63" customWidth="1"/>
    <col min="267" max="267" width="12.7109375" style="63" customWidth="1"/>
    <col min="268" max="268" width="16.28515625" style="63" customWidth="1"/>
    <col min="269" max="269" width="13.28515625" style="63" bestFit="1" customWidth="1"/>
    <col min="270" max="270" width="13.28515625" style="63" customWidth="1"/>
    <col min="271" max="271" width="11.140625" style="63" customWidth="1"/>
    <col min="272" max="272" width="12.7109375" style="63" bestFit="1" customWidth="1"/>
    <col min="273" max="275" width="10.85546875" style="63" bestFit="1" customWidth="1"/>
    <col min="276" max="276" width="13.140625" style="63" customWidth="1"/>
    <col min="277" max="277" width="13" style="63" customWidth="1"/>
    <col min="278" max="278" width="12.85546875" style="63" customWidth="1"/>
    <col min="279" max="279" width="13.140625" style="63" customWidth="1"/>
    <col min="280" max="518" width="11.42578125" style="63"/>
    <col min="519" max="519" width="18.7109375" style="63" customWidth="1"/>
    <col min="520" max="520" width="13.140625" style="63" customWidth="1"/>
    <col min="521" max="522" width="13.28515625" style="63" customWidth="1"/>
    <col min="523" max="523" width="12.7109375" style="63" customWidth="1"/>
    <col min="524" max="524" width="16.28515625" style="63" customWidth="1"/>
    <col min="525" max="525" width="13.28515625" style="63" bestFit="1" customWidth="1"/>
    <col min="526" max="526" width="13.28515625" style="63" customWidth="1"/>
    <col min="527" max="527" width="11.140625" style="63" customWidth="1"/>
    <col min="528" max="528" width="12.7109375" style="63" bestFit="1" customWidth="1"/>
    <col min="529" max="531" width="10.85546875" style="63" bestFit="1" customWidth="1"/>
    <col min="532" max="532" width="13.140625" style="63" customWidth="1"/>
    <col min="533" max="533" width="13" style="63" customWidth="1"/>
    <col min="534" max="534" width="12.85546875" style="63" customWidth="1"/>
    <col min="535" max="535" width="13.140625" style="63" customWidth="1"/>
    <col min="536" max="774" width="11.42578125" style="63"/>
    <col min="775" max="775" width="18.7109375" style="63" customWidth="1"/>
    <col min="776" max="776" width="13.140625" style="63" customWidth="1"/>
    <col min="777" max="778" width="13.28515625" style="63" customWidth="1"/>
    <col min="779" max="779" width="12.7109375" style="63" customWidth="1"/>
    <col min="780" max="780" width="16.28515625" style="63" customWidth="1"/>
    <col min="781" max="781" width="13.28515625" style="63" bestFit="1" customWidth="1"/>
    <col min="782" max="782" width="13.28515625" style="63" customWidth="1"/>
    <col min="783" max="783" width="11.140625" style="63" customWidth="1"/>
    <col min="784" max="784" width="12.7109375" style="63" bestFit="1" customWidth="1"/>
    <col min="785" max="787" width="10.85546875" style="63" bestFit="1" customWidth="1"/>
    <col min="788" max="788" width="13.140625" style="63" customWidth="1"/>
    <col min="789" max="789" width="13" style="63" customWidth="1"/>
    <col min="790" max="790" width="12.85546875" style="63" customWidth="1"/>
    <col min="791" max="791" width="13.140625" style="63" customWidth="1"/>
    <col min="792" max="1030" width="11.42578125" style="63"/>
    <col min="1031" max="1031" width="18.7109375" style="63" customWidth="1"/>
    <col min="1032" max="1032" width="13.140625" style="63" customWidth="1"/>
    <col min="1033" max="1034" width="13.28515625" style="63" customWidth="1"/>
    <col min="1035" max="1035" width="12.7109375" style="63" customWidth="1"/>
    <col min="1036" max="1036" width="16.28515625" style="63" customWidth="1"/>
    <col min="1037" max="1037" width="13.28515625" style="63" bestFit="1" customWidth="1"/>
    <col min="1038" max="1038" width="13.28515625" style="63" customWidth="1"/>
    <col min="1039" max="1039" width="11.140625" style="63" customWidth="1"/>
    <col min="1040" max="1040" width="12.7109375" style="63" bestFit="1" customWidth="1"/>
    <col min="1041" max="1043" width="10.85546875" style="63" bestFit="1" customWidth="1"/>
    <col min="1044" max="1044" width="13.140625" style="63" customWidth="1"/>
    <col min="1045" max="1045" width="13" style="63" customWidth="1"/>
    <col min="1046" max="1046" width="12.85546875" style="63" customWidth="1"/>
    <col min="1047" max="1047" width="13.140625" style="63" customWidth="1"/>
    <col min="1048" max="1286" width="11.42578125" style="63"/>
    <col min="1287" max="1287" width="18.7109375" style="63" customWidth="1"/>
    <col min="1288" max="1288" width="13.140625" style="63" customWidth="1"/>
    <col min="1289" max="1290" width="13.28515625" style="63" customWidth="1"/>
    <col min="1291" max="1291" width="12.7109375" style="63" customWidth="1"/>
    <col min="1292" max="1292" width="16.28515625" style="63" customWidth="1"/>
    <col min="1293" max="1293" width="13.28515625" style="63" bestFit="1" customWidth="1"/>
    <col min="1294" max="1294" width="13.28515625" style="63" customWidth="1"/>
    <col min="1295" max="1295" width="11.140625" style="63" customWidth="1"/>
    <col min="1296" max="1296" width="12.7109375" style="63" bestFit="1" customWidth="1"/>
    <col min="1297" max="1299" width="10.85546875" style="63" bestFit="1" customWidth="1"/>
    <col min="1300" max="1300" width="13.140625" style="63" customWidth="1"/>
    <col min="1301" max="1301" width="13" style="63" customWidth="1"/>
    <col min="1302" max="1302" width="12.85546875" style="63" customWidth="1"/>
    <col min="1303" max="1303" width="13.140625" style="63" customWidth="1"/>
    <col min="1304" max="1542" width="11.42578125" style="63"/>
    <col min="1543" max="1543" width="18.7109375" style="63" customWidth="1"/>
    <col min="1544" max="1544" width="13.140625" style="63" customWidth="1"/>
    <col min="1545" max="1546" width="13.28515625" style="63" customWidth="1"/>
    <col min="1547" max="1547" width="12.7109375" style="63" customWidth="1"/>
    <col min="1548" max="1548" width="16.28515625" style="63" customWidth="1"/>
    <col min="1549" max="1549" width="13.28515625" style="63" bestFit="1" customWidth="1"/>
    <col min="1550" max="1550" width="13.28515625" style="63" customWidth="1"/>
    <col min="1551" max="1551" width="11.140625" style="63" customWidth="1"/>
    <col min="1552" max="1552" width="12.7109375" style="63" bestFit="1" customWidth="1"/>
    <col min="1553" max="1555" width="10.85546875" style="63" bestFit="1" customWidth="1"/>
    <col min="1556" max="1556" width="13.140625" style="63" customWidth="1"/>
    <col min="1557" max="1557" width="13" style="63" customWidth="1"/>
    <col min="1558" max="1558" width="12.85546875" style="63" customWidth="1"/>
    <col min="1559" max="1559" width="13.140625" style="63" customWidth="1"/>
    <col min="1560" max="1798" width="11.42578125" style="63"/>
    <col min="1799" max="1799" width="18.7109375" style="63" customWidth="1"/>
    <col min="1800" max="1800" width="13.140625" style="63" customWidth="1"/>
    <col min="1801" max="1802" width="13.28515625" style="63" customWidth="1"/>
    <col min="1803" max="1803" width="12.7109375" style="63" customWidth="1"/>
    <col min="1804" max="1804" width="16.28515625" style="63" customWidth="1"/>
    <col min="1805" max="1805" width="13.28515625" style="63" bestFit="1" customWidth="1"/>
    <col min="1806" max="1806" width="13.28515625" style="63" customWidth="1"/>
    <col min="1807" max="1807" width="11.140625" style="63" customWidth="1"/>
    <col min="1808" max="1808" width="12.7109375" style="63" bestFit="1" customWidth="1"/>
    <col min="1809" max="1811" width="10.85546875" style="63" bestFit="1" customWidth="1"/>
    <col min="1812" max="1812" width="13.140625" style="63" customWidth="1"/>
    <col min="1813" max="1813" width="13" style="63" customWidth="1"/>
    <col min="1814" max="1814" width="12.85546875" style="63" customWidth="1"/>
    <col min="1815" max="1815" width="13.140625" style="63" customWidth="1"/>
    <col min="1816" max="2054" width="11.42578125" style="63"/>
    <col min="2055" max="2055" width="18.7109375" style="63" customWidth="1"/>
    <col min="2056" max="2056" width="13.140625" style="63" customWidth="1"/>
    <col min="2057" max="2058" width="13.28515625" style="63" customWidth="1"/>
    <col min="2059" max="2059" width="12.7109375" style="63" customWidth="1"/>
    <col min="2060" max="2060" width="16.28515625" style="63" customWidth="1"/>
    <col min="2061" max="2061" width="13.28515625" style="63" bestFit="1" customWidth="1"/>
    <col min="2062" max="2062" width="13.28515625" style="63" customWidth="1"/>
    <col min="2063" max="2063" width="11.140625" style="63" customWidth="1"/>
    <col min="2064" max="2064" width="12.7109375" style="63" bestFit="1" customWidth="1"/>
    <col min="2065" max="2067" width="10.85546875" style="63" bestFit="1" customWidth="1"/>
    <col min="2068" max="2068" width="13.140625" style="63" customWidth="1"/>
    <col min="2069" max="2069" width="13" style="63" customWidth="1"/>
    <col min="2070" max="2070" width="12.85546875" style="63" customWidth="1"/>
    <col min="2071" max="2071" width="13.140625" style="63" customWidth="1"/>
    <col min="2072" max="2310" width="11.42578125" style="63"/>
    <col min="2311" max="2311" width="18.7109375" style="63" customWidth="1"/>
    <col min="2312" max="2312" width="13.140625" style="63" customWidth="1"/>
    <col min="2313" max="2314" width="13.28515625" style="63" customWidth="1"/>
    <col min="2315" max="2315" width="12.7109375" style="63" customWidth="1"/>
    <col min="2316" max="2316" width="16.28515625" style="63" customWidth="1"/>
    <col min="2317" max="2317" width="13.28515625" style="63" bestFit="1" customWidth="1"/>
    <col min="2318" max="2318" width="13.28515625" style="63" customWidth="1"/>
    <col min="2319" max="2319" width="11.140625" style="63" customWidth="1"/>
    <col min="2320" max="2320" width="12.7109375" style="63" bestFit="1" customWidth="1"/>
    <col min="2321" max="2323" width="10.85546875" style="63" bestFit="1" customWidth="1"/>
    <col min="2324" max="2324" width="13.140625" style="63" customWidth="1"/>
    <col min="2325" max="2325" width="13" style="63" customWidth="1"/>
    <col min="2326" max="2326" width="12.85546875" style="63" customWidth="1"/>
    <col min="2327" max="2327" width="13.140625" style="63" customWidth="1"/>
    <col min="2328" max="2566" width="11.42578125" style="63"/>
    <col min="2567" max="2567" width="18.7109375" style="63" customWidth="1"/>
    <col min="2568" max="2568" width="13.140625" style="63" customWidth="1"/>
    <col min="2569" max="2570" width="13.28515625" style="63" customWidth="1"/>
    <col min="2571" max="2571" width="12.7109375" style="63" customWidth="1"/>
    <col min="2572" max="2572" width="16.28515625" style="63" customWidth="1"/>
    <col min="2573" max="2573" width="13.28515625" style="63" bestFit="1" customWidth="1"/>
    <col min="2574" max="2574" width="13.28515625" style="63" customWidth="1"/>
    <col min="2575" max="2575" width="11.140625" style="63" customWidth="1"/>
    <col min="2576" max="2576" width="12.7109375" style="63" bestFit="1" customWidth="1"/>
    <col min="2577" max="2579" width="10.85546875" style="63" bestFit="1" customWidth="1"/>
    <col min="2580" max="2580" width="13.140625" style="63" customWidth="1"/>
    <col min="2581" max="2581" width="13" style="63" customWidth="1"/>
    <col min="2582" max="2582" width="12.85546875" style="63" customWidth="1"/>
    <col min="2583" max="2583" width="13.140625" style="63" customWidth="1"/>
    <col min="2584" max="2822" width="11.42578125" style="63"/>
    <col min="2823" max="2823" width="18.7109375" style="63" customWidth="1"/>
    <col min="2824" max="2824" width="13.140625" style="63" customWidth="1"/>
    <col min="2825" max="2826" width="13.28515625" style="63" customWidth="1"/>
    <col min="2827" max="2827" width="12.7109375" style="63" customWidth="1"/>
    <col min="2828" max="2828" width="16.28515625" style="63" customWidth="1"/>
    <col min="2829" max="2829" width="13.28515625" style="63" bestFit="1" customWidth="1"/>
    <col min="2830" max="2830" width="13.28515625" style="63" customWidth="1"/>
    <col min="2831" max="2831" width="11.140625" style="63" customWidth="1"/>
    <col min="2832" max="2832" width="12.7109375" style="63" bestFit="1" customWidth="1"/>
    <col min="2833" max="2835" width="10.85546875" style="63" bestFit="1" customWidth="1"/>
    <col min="2836" max="2836" width="13.140625" style="63" customWidth="1"/>
    <col min="2837" max="2837" width="13" style="63" customWidth="1"/>
    <col min="2838" max="2838" width="12.85546875" style="63" customWidth="1"/>
    <col min="2839" max="2839" width="13.140625" style="63" customWidth="1"/>
    <col min="2840" max="3078" width="11.42578125" style="63"/>
    <col min="3079" max="3079" width="18.7109375" style="63" customWidth="1"/>
    <col min="3080" max="3080" width="13.140625" style="63" customWidth="1"/>
    <col min="3081" max="3082" width="13.28515625" style="63" customWidth="1"/>
    <col min="3083" max="3083" width="12.7109375" style="63" customWidth="1"/>
    <col min="3084" max="3084" width="16.28515625" style="63" customWidth="1"/>
    <col min="3085" max="3085" width="13.28515625" style="63" bestFit="1" customWidth="1"/>
    <col min="3086" max="3086" width="13.28515625" style="63" customWidth="1"/>
    <col min="3087" max="3087" width="11.140625" style="63" customWidth="1"/>
    <col min="3088" max="3088" width="12.7109375" style="63" bestFit="1" customWidth="1"/>
    <col min="3089" max="3091" width="10.85546875" style="63" bestFit="1" customWidth="1"/>
    <col min="3092" max="3092" width="13.140625" style="63" customWidth="1"/>
    <col min="3093" max="3093" width="13" style="63" customWidth="1"/>
    <col min="3094" max="3094" width="12.85546875" style="63" customWidth="1"/>
    <col min="3095" max="3095" width="13.140625" style="63" customWidth="1"/>
    <col min="3096" max="3334" width="11.42578125" style="63"/>
    <col min="3335" max="3335" width="18.7109375" style="63" customWidth="1"/>
    <col min="3336" max="3336" width="13.140625" style="63" customWidth="1"/>
    <col min="3337" max="3338" width="13.28515625" style="63" customWidth="1"/>
    <col min="3339" max="3339" width="12.7109375" style="63" customWidth="1"/>
    <col min="3340" max="3340" width="16.28515625" style="63" customWidth="1"/>
    <col min="3341" max="3341" width="13.28515625" style="63" bestFit="1" customWidth="1"/>
    <col min="3342" max="3342" width="13.28515625" style="63" customWidth="1"/>
    <col min="3343" max="3343" width="11.140625" style="63" customWidth="1"/>
    <col min="3344" max="3344" width="12.7109375" style="63" bestFit="1" customWidth="1"/>
    <col min="3345" max="3347" width="10.85546875" style="63" bestFit="1" customWidth="1"/>
    <col min="3348" max="3348" width="13.140625" style="63" customWidth="1"/>
    <col min="3349" max="3349" width="13" style="63" customWidth="1"/>
    <col min="3350" max="3350" width="12.85546875" style="63" customWidth="1"/>
    <col min="3351" max="3351" width="13.140625" style="63" customWidth="1"/>
    <col min="3352" max="3590" width="11.42578125" style="63"/>
    <col min="3591" max="3591" width="18.7109375" style="63" customWidth="1"/>
    <col min="3592" max="3592" width="13.140625" style="63" customWidth="1"/>
    <col min="3593" max="3594" width="13.28515625" style="63" customWidth="1"/>
    <col min="3595" max="3595" width="12.7109375" style="63" customWidth="1"/>
    <col min="3596" max="3596" width="16.28515625" style="63" customWidth="1"/>
    <col min="3597" max="3597" width="13.28515625" style="63" bestFit="1" customWidth="1"/>
    <col min="3598" max="3598" width="13.28515625" style="63" customWidth="1"/>
    <col min="3599" max="3599" width="11.140625" style="63" customWidth="1"/>
    <col min="3600" max="3600" width="12.7109375" style="63" bestFit="1" customWidth="1"/>
    <col min="3601" max="3603" width="10.85546875" style="63" bestFit="1" customWidth="1"/>
    <col min="3604" max="3604" width="13.140625" style="63" customWidth="1"/>
    <col min="3605" max="3605" width="13" style="63" customWidth="1"/>
    <col min="3606" max="3606" width="12.85546875" style="63" customWidth="1"/>
    <col min="3607" max="3607" width="13.140625" style="63" customWidth="1"/>
    <col min="3608" max="3846" width="11.42578125" style="63"/>
    <col min="3847" max="3847" width="18.7109375" style="63" customWidth="1"/>
    <col min="3848" max="3848" width="13.140625" style="63" customWidth="1"/>
    <col min="3849" max="3850" width="13.28515625" style="63" customWidth="1"/>
    <col min="3851" max="3851" width="12.7109375" style="63" customWidth="1"/>
    <col min="3852" max="3852" width="16.28515625" style="63" customWidth="1"/>
    <col min="3853" max="3853" width="13.28515625" style="63" bestFit="1" customWidth="1"/>
    <col min="3854" max="3854" width="13.28515625" style="63" customWidth="1"/>
    <col min="3855" max="3855" width="11.140625" style="63" customWidth="1"/>
    <col min="3856" max="3856" width="12.7109375" style="63" bestFit="1" customWidth="1"/>
    <col min="3857" max="3859" width="10.85546875" style="63" bestFit="1" customWidth="1"/>
    <col min="3860" max="3860" width="13.140625" style="63" customWidth="1"/>
    <col min="3861" max="3861" width="13" style="63" customWidth="1"/>
    <col min="3862" max="3862" width="12.85546875" style="63" customWidth="1"/>
    <col min="3863" max="3863" width="13.140625" style="63" customWidth="1"/>
    <col min="3864" max="4102" width="11.42578125" style="63"/>
    <col min="4103" max="4103" width="18.7109375" style="63" customWidth="1"/>
    <col min="4104" max="4104" width="13.140625" style="63" customWidth="1"/>
    <col min="4105" max="4106" width="13.28515625" style="63" customWidth="1"/>
    <col min="4107" max="4107" width="12.7109375" style="63" customWidth="1"/>
    <col min="4108" max="4108" width="16.28515625" style="63" customWidth="1"/>
    <col min="4109" max="4109" width="13.28515625" style="63" bestFit="1" customWidth="1"/>
    <col min="4110" max="4110" width="13.28515625" style="63" customWidth="1"/>
    <col min="4111" max="4111" width="11.140625" style="63" customWidth="1"/>
    <col min="4112" max="4112" width="12.7109375" style="63" bestFit="1" customWidth="1"/>
    <col min="4113" max="4115" width="10.85546875" style="63" bestFit="1" customWidth="1"/>
    <col min="4116" max="4116" width="13.140625" style="63" customWidth="1"/>
    <col min="4117" max="4117" width="13" style="63" customWidth="1"/>
    <col min="4118" max="4118" width="12.85546875" style="63" customWidth="1"/>
    <col min="4119" max="4119" width="13.140625" style="63" customWidth="1"/>
    <col min="4120" max="4358" width="11.42578125" style="63"/>
    <col min="4359" max="4359" width="18.7109375" style="63" customWidth="1"/>
    <col min="4360" max="4360" width="13.140625" style="63" customWidth="1"/>
    <col min="4361" max="4362" width="13.28515625" style="63" customWidth="1"/>
    <col min="4363" max="4363" width="12.7109375" style="63" customWidth="1"/>
    <col min="4364" max="4364" width="16.28515625" style="63" customWidth="1"/>
    <col min="4365" max="4365" width="13.28515625" style="63" bestFit="1" customWidth="1"/>
    <col min="4366" max="4366" width="13.28515625" style="63" customWidth="1"/>
    <col min="4367" max="4367" width="11.140625" style="63" customWidth="1"/>
    <col min="4368" max="4368" width="12.7109375" style="63" bestFit="1" customWidth="1"/>
    <col min="4369" max="4371" width="10.85546875" style="63" bestFit="1" customWidth="1"/>
    <col min="4372" max="4372" width="13.140625" style="63" customWidth="1"/>
    <col min="4373" max="4373" width="13" style="63" customWidth="1"/>
    <col min="4374" max="4374" width="12.85546875" style="63" customWidth="1"/>
    <col min="4375" max="4375" width="13.140625" style="63" customWidth="1"/>
    <col min="4376" max="4614" width="11.42578125" style="63"/>
    <col min="4615" max="4615" width="18.7109375" style="63" customWidth="1"/>
    <col min="4616" max="4616" width="13.140625" style="63" customWidth="1"/>
    <col min="4617" max="4618" width="13.28515625" style="63" customWidth="1"/>
    <col min="4619" max="4619" width="12.7109375" style="63" customWidth="1"/>
    <col min="4620" max="4620" width="16.28515625" style="63" customWidth="1"/>
    <col min="4621" max="4621" width="13.28515625" style="63" bestFit="1" customWidth="1"/>
    <col min="4622" max="4622" width="13.28515625" style="63" customWidth="1"/>
    <col min="4623" max="4623" width="11.140625" style="63" customWidth="1"/>
    <col min="4624" max="4624" width="12.7109375" style="63" bestFit="1" customWidth="1"/>
    <col min="4625" max="4627" width="10.85546875" style="63" bestFit="1" customWidth="1"/>
    <col min="4628" max="4628" width="13.140625" style="63" customWidth="1"/>
    <col min="4629" max="4629" width="13" style="63" customWidth="1"/>
    <col min="4630" max="4630" width="12.85546875" style="63" customWidth="1"/>
    <col min="4631" max="4631" width="13.140625" style="63" customWidth="1"/>
    <col min="4632" max="4870" width="11.42578125" style="63"/>
    <col min="4871" max="4871" width="18.7109375" style="63" customWidth="1"/>
    <col min="4872" max="4872" width="13.140625" style="63" customWidth="1"/>
    <col min="4873" max="4874" width="13.28515625" style="63" customWidth="1"/>
    <col min="4875" max="4875" width="12.7109375" style="63" customWidth="1"/>
    <col min="4876" max="4876" width="16.28515625" style="63" customWidth="1"/>
    <col min="4877" max="4877" width="13.28515625" style="63" bestFit="1" customWidth="1"/>
    <col min="4878" max="4878" width="13.28515625" style="63" customWidth="1"/>
    <col min="4879" max="4879" width="11.140625" style="63" customWidth="1"/>
    <col min="4880" max="4880" width="12.7109375" style="63" bestFit="1" customWidth="1"/>
    <col min="4881" max="4883" width="10.85546875" style="63" bestFit="1" customWidth="1"/>
    <col min="4884" max="4884" width="13.140625" style="63" customWidth="1"/>
    <col min="4885" max="4885" width="13" style="63" customWidth="1"/>
    <col min="4886" max="4886" width="12.85546875" style="63" customWidth="1"/>
    <col min="4887" max="4887" width="13.140625" style="63" customWidth="1"/>
    <col min="4888" max="5126" width="11.42578125" style="63"/>
    <col min="5127" max="5127" width="18.7109375" style="63" customWidth="1"/>
    <col min="5128" max="5128" width="13.140625" style="63" customWidth="1"/>
    <col min="5129" max="5130" width="13.28515625" style="63" customWidth="1"/>
    <col min="5131" max="5131" width="12.7109375" style="63" customWidth="1"/>
    <col min="5132" max="5132" width="16.28515625" style="63" customWidth="1"/>
    <col min="5133" max="5133" width="13.28515625" style="63" bestFit="1" customWidth="1"/>
    <col min="5134" max="5134" width="13.28515625" style="63" customWidth="1"/>
    <col min="5135" max="5135" width="11.140625" style="63" customWidth="1"/>
    <col min="5136" max="5136" width="12.7109375" style="63" bestFit="1" customWidth="1"/>
    <col min="5137" max="5139" width="10.85546875" style="63" bestFit="1" customWidth="1"/>
    <col min="5140" max="5140" width="13.140625" style="63" customWidth="1"/>
    <col min="5141" max="5141" width="13" style="63" customWidth="1"/>
    <col min="5142" max="5142" width="12.85546875" style="63" customWidth="1"/>
    <col min="5143" max="5143" width="13.140625" style="63" customWidth="1"/>
    <col min="5144" max="5382" width="11.42578125" style="63"/>
    <col min="5383" max="5383" width="18.7109375" style="63" customWidth="1"/>
    <col min="5384" max="5384" width="13.140625" style="63" customWidth="1"/>
    <col min="5385" max="5386" width="13.28515625" style="63" customWidth="1"/>
    <col min="5387" max="5387" width="12.7109375" style="63" customWidth="1"/>
    <col min="5388" max="5388" width="16.28515625" style="63" customWidth="1"/>
    <col min="5389" max="5389" width="13.28515625" style="63" bestFit="1" customWidth="1"/>
    <col min="5390" max="5390" width="13.28515625" style="63" customWidth="1"/>
    <col min="5391" max="5391" width="11.140625" style="63" customWidth="1"/>
    <col min="5392" max="5392" width="12.7109375" style="63" bestFit="1" customWidth="1"/>
    <col min="5393" max="5395" width="10.85546875" style="63" bestFit="1" customWidth="1"/>
    <col min="5396" max="5396" width="13.140625" style="63" customWidth="1"/>
    <col min="5397" max="5397" width="13" style="63" customWidth="1"/>
    <col min="5398" max="5398" width="12.85546875" style="63" customWidth="1"/>
    <col min="5399" max="5399" width="13.140625" style="63" customWidth="1"/>
    <col min="5400" max="5638" width="11.42578125" style="63"/>
    <col min="5639" max="5639" width="18.7109375" style="63" customWidth="1"/>
    <col min="5640" max="5640" width="13.140625" style="63" customWidth="1"/>
    <col min="5641" max="5642" width="13.28515625" style="63" customWidth="1"/>
    <col min="5643" max="5643" width="12.7109375" style="63" customWidth="1"/>
    <col min="5644" max="5644" width="16.28515625" style="63" customWidth="1"/>
    <col min="5645" max="5645" width="13.28515625" style="63" bestFit="1" customWidth="1"/>
    <col min="5646" max="5646" width="13.28515625" style="63" customWidth="1"/>
    <col min="5647" max="5647" width="11.140625" style="63" customWidth="1"/>
    <col min="5648" max="5648" width="12.7109375" style="63" bestFit="1" customWidth="1"/>
    <col min="5649" max="5651" width="10.85546875" style="63" bestFit="1" customWidth="1"/>
    <col min="5652" max="5652" width="13.140625" style="63" customWidth="1"/>
    <col min="5653" max="5653" width="13" style="63" customWidth="1"/>
    <col min="5654" max="5654" width="12.85546875" style="63" customWidth="1"/>
    <col min="5655" max="5655" width="13.140625" style="63" customWidth="1"/>
    <col min="5656" max="5894" width="11.42578125" style="63"/>
    <col min="5895" max="5895" width="18.7109375" style="63" customWidth="1"/>
    <col min="5896" max="5896" width="13.140625" style="63" customWidth="1"/>
    <col min="5897" max="5898" width="13.28515625" style="63" customWidth="1"/>
    <col min="5899" max="5899" width="12.7109375" style="63" customWidth="1"/>
    <col min="5900" max="5900" width="16.28515625" style="63" customWidth="1"/>
    <col min="5901" max="5901" width="13.28515625" style="63" bestFit="1" customWidth="1"/>
    <col min="5902" max="5902" width="13.28515625" style="63" customWidth="1"/>
    <col min="5903" max="5903" width="11.140625" style="63" customWidth="1"/>
    <col min="5904" max="5904" width="12.7109375" style="63" bestFit="1" customWidth="1"/>
    <col min="5905" max="5907" width="10.85546875" style="63" bestFit="1" customWidth="1"/>
    <col min="5908" max="5908" width="13.140625" style="63" customWidth="1"/>
    <col min="5909" max="5909" width="13" style="63" customWidth="1"/>
    <col min="5910" max="5910" width="12.85546875" style="63" customWidth="1"/>
    <col min="5911" max="5911" width="13.140625" style="63" customWidth="1"/>
    <col min="5912" max="6150" width="11.42578125" style="63"/>
    <col min="6151" max="6151" width="18.7109375" style="63" customWidth="1"/>
    <col min="6152" max="6152" width="13.140625" style="63" customWidth="1"/>
    <col min="6153" max="6154" width="13.28515625" style="63" customWidth="1"/>
    <col min="6155" max="6155" width="12.7109375" style="63" customWidth="1"/>
    <col min="6156" max="6156" width="16.28515625" style="63" customWidth="1"/>
    <col min="6157" max="6157" width="13.28515625" style="63" bestFit="1" customWidth="1"/>
    <col min="6158" max="6158" width="13.28515625" style="63" customWidth="1"/>
    <col min="6159" max="6159" width="11.140625" style="63" customWidth="1"/>
    <col min="6160" max="6160" width="12.7109375" style="63" bestFit="1" customWidth="1"/>
    <col min="6161" max="6163" width="10.85546875" style="63" bestFit="1" customWidth="1"/>
    <col min="6164" max="6164" width="13.140625" style="63" customWidth="1"/>
    <col min="6165" max="6165" width="13" style="63" customWidth="1"/>
    <col min="6166" max="6166" width="12.85546875" style="63" customWidth="1"/>
    <col min="6167" max="6167" width="13.140625" style="63" customWidth="1"/>
    <col min="6168" max="6406" width="11.42578125" style="63"/>
    <col min="6407" max="6407" width="18.7109375" style="63" customWidth="1"/>
    <col min="6408" max="6408" width="13.140625" style="63" customWidth="1"/>
    <col min="6409" max="6410" width="13.28515625" style="63" customWidth="1"/>
    <col min="6411" max="6411" width="12.7109375" style="63" customWidth="1"/>
    <col min="6412" max="6412" width="16.28515625" style="63" customWidth="1"/>
    <col min="6413" max="6413" width="13.28515625" style="63" bestFit="1" customWidth="1"/>
    <col min="6414" max="6414" width="13.28515625" style="63" customWidth="1"/>
    <col min="6415" max="6415" width="11.140625" style="63" customWidth="1"/>
    <col min="6416" max="6416" width="12.7109375" style="63" bestFit="1" customWidth="1"/>
    <col min="6417" max="6419" width="10.85546875" style="63" bestFit="1" customWidth="1"/>
    <col min="6420" max="6420" width="13.140625" style="63" customWidth="1"/>
    <col min="6421" max="6421" width="13" style="63" customWidth="1"/>
    <col min="6422" max="6422" width="12.85546875" style="63" customWidth="1"/>
    <col min="6423" max="6423" width="13.140625" style="63" customWidth="1"/>
    <col min="6424" max="6662" width="11.42578125" style="63"/>
    <col min="6663" max="6663" width="18.7109375" style="63" customWidth="1"/>
    <col min="6664" max="6664" width="13.140625" style="63" customWidth="1"/>
    <col min="6665" max="6666" width="13.28515625" style="63" customWidth="1"/>
    <col min="6667" max="6667" width="12.7109375" style="63" customWidth="1"/>
    <col min="6668" max="6668" width="16.28515625" style="63" customWidth="1"/>
    <col min="6669" max="6669" width="13.28515625" style="63" bestFit="1" customWidth="1"/>
    <col min="6670" max="6670" width="13.28515625" style="63" customWidth="1"/>
    <col min="6671" max="6671" width="11.140625" style="63" customWidth="1"/>
    <col min="6672" max="6672" width="12.7109375" style="63" bestFit="1" customWidth="1"/>
    <col min="6673" max="6675" width="10.85546875" style="63" bestFit="1" customWidth="1"/>
    <col min="6676" max="6676" width="13.140625" style="63" customWidth="1"/>
    <col min="6677" max="6677" width="13" style="63" customWidth="1"/>
    <col min="6678" max="6678" width="12.85546875" style="63" customWidth="1"/>
    <col min="6679" max="6679" width="13.140625" style="63" customWidth="1"/>
    <col min="6680" max="6918" width="11.42578125" style="63"/>
    <col min="6919" max="6919" width="18.7109375" style="63" customWidth="1"/>
    <col min="6920" max="6920" width="13.140625" style="63" customWidth="1"/>
    <col min="6921" max="6922" width="13.28515625" style="63" customWidth="1"/>
    <col min="6923" max="6923" width="12.7109375" style="63" customWidth="1"/>
    <col min="6924" max="6924" width="16.28515625" style="63" customWidth="1"/>
    <col min="6925" max="6925" width="13.28515625" style="63" bestFit="1" customWidth="1"/>
    <col min="6926" max="6926" width="13.28515625" style="63" customWidth="1"/>
    <col min="6927" max="6927" width="11.140625" style="63" customWidth="1"/>
    <col min="6928" max="6928" width="12.7109375" style="63" bestFit="1" customWidth="1"/>
    <col min="6929" max="6931" width="10.85546875" style="63" bestFit="1" customWidth="1"/>
    <col min="6932" max="6932" width="13.140625" style="63" customWidth="1"/>
    <col min="6933" max="6933" width="13" style="63" customWidth="1"/>
    <col min="6934" max="6934" width="12.85546875" style="63" customWidth="1"/>
    <col min="6935" max="6935" width="13.140625" style="63" customWidth="1"/>
    <col min="6936" max="7174" width="11.42578125" style="63"/>
    <col min="7175" max="7175" width="18.7109375" style="63" customWidth="1"/>
    <col min="7176" max="7176" width="13.140625" style="63" customWidth="1"/>
    <col min="7177" max="7178" width="13.28515625" style="63" customWidth="1"/>
    <col min="7179" max="7179" width="12.7109375" style="63" customWidth="1"/>
    <col min="7180" max="7180" width="16.28515625" style="63" customWidth="1"/>
    <col min="7181" max="7181" width="13.28515625" style="63" bestFit="1" customWidth="1"/>
    <col min="7182" max="7182" width="13.28515625" style="63" customWidth="1"/>
    <col min="7183" max="7183" width="11.140625" style="63" customWidth="1"/>
    <col min="7184" max="7184" width="12.7109375" style="63" bestFit="1" customWidth="1"/>
    <col min="7185" max="7187" width="10.85546875" style="63" bestFit="1" customWidth="1"/>
    <col min="7188" max="7188" width="13.140625" style="63" customWidth="1"/>
    <col min="7189" max="7189" width="13" style="63" customWidth="1"/>
    <col min="7190" max="7190" width="12.85546875" style="63" customWidth="1"/>
    <col min="7191" max="7191" width="13.140625" style="63" customWidth="1"/>
    <col min="7192" max="7430" width="11.42578125" style="63"/>
    <col min="7431" max="7431" width="18.7109375" style="63" customWidth="1"/>
    <col min="7432" max="7432" width="13.140625" style="63" customWidth="1"/>
    <col min="7433" max="7434" width="13.28515625" style="63" customWidth="1"/>
    <col min="7435" max="7435" width="12.7109375" style="63" customWidth="1"/>
    <col min="7436" max="7436" width="16.28515625" style="63" customWidth="1"/>
    <col min="7437" max="7437" width="13.28515625" style="63" bestFit="1" customWidth="1"/>
    <col min="7438" max="7438" width="13.28515625" style="63" customWidth="1"/>
    <col min="7439" max="7439" width="11.140625" style="63" customWidth="1"/>
    <col min="7440" max="7440" width="12.7109375" style="63" bestFit="1" customWidth="1"/>
    <col min="7441" max="7443" width="10.85546875" style="63" bestFit="1" customWidth="1"/>
    <col min="7444" max="7444" width="13.140625" style="63" customWidth="1"/>
    <col min="7445" max="7445" width="13" style="63" customWidth="1"/>
    <col min="7446" max="7446" width="12.85546875" style="63" customWidth="1"/>
    <col min="7447" max="7447" width="13.140625" style="63" customWidth="1"/>
    <col min="7448" max="7686" width="11.42578125" style="63"/>
    <col min="7687" max="7687" width="18.7109375" style="63" customWidth="1"/>
    <col min="7688" max="7688" width="13.140625" style="63" customWidth="1"/>
    <col min="7689" max="7690" width="13.28515625" style="63" customWidth="1"/>
    <col min="7691" max="7691" width="12.7109375" style="63" customWidth="1"/>
    <col min="7692" max="7692" width="16.28515625" style="63" customWidth="1"/>
    <col min="7693" max="7693" width="13.28515625" style="63" bestFit="1" customWidth="1"/>
    <col min="7694" max="7694" width="13.28515625" style="63" customWidth="1"/>
    <col min="7695" max="7695" width="11.140625" style="63" customWidth="1"/>
    <col min="7696" max="7696" width="12.7109375" style="63" bestFit="1" customWidth="1"/>
    <col min="7697" max="7699" width="10.85546875" style="63" bestFit="1" customWidth="1"/>
    <col min="7700" max="7700" width="13.140625" style="63" customWidth="1"/>
    <col min="7701" max="7701" width="13" style="63" customWidth="1"/>
    <col min="7702" max="7702" width="12.85546875" style="63" customWidth="1"/>
    <col min="7703" max="7703" width="13.140625" style="63" customWidth="1"/>
    <col min="7704" max="7942" width="11.42578125" style="63"/>
    <col min="7943" max="7943" width="18.7109375" style="63" customWidth="1"/>
    <col min="7944" max="7944" width="13.140625" style="63" customWidth="1"/>
    <col min="7945" max="7946" width="13.28515625" style="63" customWidth="1"/>
    <col min="7947" max="7947" width="12.7109375" style="63" customWidth="1"/>
    <col min="7948" max="7948" width="16.28515625" style="63" customWidth="1"/>
    <col min="7949" max="7949" width="13.28515625" style="63" bestFit="1" customWidth="1"/>
    <col min="7950" max="7950" width="13.28515625" style="63" customWidth="1"/>
    <col min="7951" max="7951" width="11.140625" style="63" customWidth="1"/>
    <col min="7952" max="7952" width="12.7109375" style="63" bestFit="1" customWidth="1"/>
    <col min="7953" max="7955" width="10.85546875" style="63" bestFit="1" customWidth="1"/>
    <col min="7956" max="7956" width="13.140625" style="63" customWidth="1"/>
    <col min="7957" max="7957" width="13" style="63" customWidth="1"/>
    <col min="7958" max="7958" width="12.85546875" style="63" customWidth="1"/>
    <col min="7959" max="7959" width="13.140625" style="63" customWidth="1"/>
    <col min="7960" max="8198" width="11.42578125" style="63"/>
    <col min="8199" max="8199" width="18.7109375" style="63" customWidth="1"/>
    <col min="8200" max="8200" width="13.140625" style="63" customWidth="1"/>
    <col min="8201" max="8202" width="13.28515625" style="63" customWidth="1"/>
    <col min="8203" max="8203" width="12.7109375" style="63" customWidth="1"/>
    <col min="8204" max="8204" width="16.28515625" style="63" customWidth="1"/>
    <col min="8205" max="8205" width="13.28515625" style="63" bestFit="1" customWidth="1"/>
    <col min="8206" max="8206" width="13.28515625" style="63" customWidth="1"/>
    <col min="8207" max="8207" width="11.140625" style="63" customWidth="1"/>
    <col min="8208" max="8208" width="12.7109375" style="63" bestFit="1" customWidth="1"/>
    <col min="8209" max="8211" width="10.85546875" style="63" bestFit="1" customWidth="1"/>
    <col min="8212" max="8212" width="13.140625" style="63" customWidth="1"/>
    <col min="8213" max="8213" width="13" style="63" customWidth="1"/>
    <col min="8214" max="8214" width="12.85546875" style="63" customWidth="1"/>
    <col min="8215" max="8215" width="13.140625" style="63" customWidth="1"/>
    <col min="8216" max="8454" width="11.42578125" style="63"/>
    <col min="8455" max="8455" width="18.7109375" style="63" customWidth="1"/>
    <col min="8456" max="8456" width="13.140625" style="63" customWidth="1"/>
    <col min="8457" max="8458" width="13.28515625" style="63" customWidth="1"/>
    <col min="8459" max="8459" width="12.7109375" style="63" customWidth="1"/>
    <col min="8460" max="8460" width="16.28515625" style="63" customWidth="1"/>
    <col min="8461" max="8461" width="13.28515625" style="63" bestFit="1" customWidth="1"/>
    <col min="8462" max="8462" width="13.28515625" style="63" customWidth="1"/>
    <col min="8463" max="8463" width="11.140625" style="63" customWidth="1"/>
    <col min="8464" max="8464" width="12.7109375" style="63" bestFit="1" customWidth="1"/>
    <col min="8465" max="8467" width="10.85546875" style="63" bestFit="1" customWidth="1"/>
    <col min="8468" max="8468" width="13.140625" style="63" customWidth="1"/>
    <col min="8469" max="8469" width="13" style="63" customWidth="1"/>
    <col min="8470" max="8470" width="12.85546875" style="63" customWidth="1"/>
    <col min="8471" max="8471" width="13.140625" style="63" customWidth="1"/>
    <col min="8472" max="8710" width="11.42578125" style="63"/>
    <col min="8711" max="8711" width="18.7109375" style="63" customWidth="1"/>
    <col min="8712" max="8712" width="13.140625" style="63" customWidth="1"/>
    <col min="8713" max="8714" width="13.28515625" style="63" customWidth="1"/>
    <col min="8715" max="8715" width="12.7109375" style="63" customWidth="1"/>
    <col min="8716" max="8716" width="16.28515625" style="63" customWidth="1"/>
    <col min="8717" max="8717" width="13.28515625" style="63" bestFit="1" customWidth="1"/>
    <col min="8718" max="8718" width="13.28515625" style="63" customWidth="1"/>
    <col min="8719" max="8719" width="11.140625" style="63" customWidth="1"/>
    <col min="8720" max="8720" width="12.7109375" style="63" bestFit="1" customWidth="1"/>
    <col min="8721" max="8723" width="10.85546875" style="63" bestFit="1" customWidth="1"/>
    <col min="8724" max="8724" width="13.140625" style="63" customWidth="1"/>
    <col min="8725" max="8725" width="13" style="63" customWidth="1"/>
    <col min="8726" max="8726" width="12.85546875" style="63" customWidth="1"/>
    <col min="8727" max="8727" width="13.140625" style="63" customWidth="1"/>
    <col min="8728" max="8966" width="11.42578125" style="63"/>
    <col min="8967" max="8967" width="18.7109375" style="63" customWidth="1"/>
    <col min="8968" max="8968" width="13.140625" style="63" customWidth="1"/>
    <col min="8969" max="8970" width="13.28515625" style="63" customWidth="1"/>
    <col min="8971" max="8971" width="12.7109375" style="63" customWidth="1"/>
    <col min="8972" max="8972" width="16.28515625" style="63" customWidth="1"/>
    <col min="8973" max="8973" width="13.28515625" style="63" bestFit="1" customWidth="1"/>
    <col min="8974" max="8974" width="13.28515625" style="63" customWidth="1"/>
    <col min="8975" max="8975" width="11.140625" style="63" customWidth="1"/>
    <col min="8976" max="8976" width="12.7109375" style="63" bestFit="1" customWidth="1"/>
    <col min="8977" max="8979" width="10.85546875" style="63" bestFit="1" customWidth="1"/>
    <col min="8980" max="8980" width="13.140625" style="63" customWidth="1"/>
    <col min="8981" max="8981" width="13" style="63" customWidth="1"/>
    <col min="8982" max="8982" width="12.85546875" style="63" customWidth="1"/>
    <col min="8983" max="8983" width="13.140625" style="63" customWidth="1"/>
    <col min="8984" max="9222" width="11.42578125" style="63"/>
    <col min="9223" max="9223" width="18.7109375" style="63" customWidth="1"/>
    <col min="9224" max="9224" width="13.140625" style="63" customWidth="1"/>
    <col min="9225" max="9226" width="13.28515625" style="63" customWidth="1"/>
    <col min="9227" max="9227" width="12.7109375" style="63" customWidth="1"/>
    <col min="9228" max="9228" width="16.28515625" style="63" customWidth="1"/>
    <col min="9229" max="9229" width="13.28515625" style="63" bestFit="1" customWidth="1"/>
    <col min="9230" max="9230" width="13.28515625" style="63" customWidth="1"/>
    <col min="9231" max="9231" width="11.140625" style="63" customWidth="1"/>
    <col min="9232" max="9232" width="12.7109375" style="63" bestFit="1" customWidth="1"/>
    <col min="9233" max="9235" width="10.85546875" style="63" bestFit="1" customWidth="1"/>
    <col min="9236" max="9236" width="13.140625" style="63" customWidth="1"/>
    <col min="9237" max="9237" width="13" style="63" customWidth="1"/>
    <col min="9238" max="9238" width="12.85546875" style="63" customWidth="1"/>
    <col min="9239" max="9239" width="13.140625" style="63" customWidth="1"/>
    <col min="9240" max="9478" width="11.42578125" style="63"/>
    <col min="9479" max="9479" width="18.7109375" style="63" customWidth="1"/>
    <col min="9480" max="9480" width="13.140625" style="63" customWidth="1"/>
    <col min="9481" max="9482" width="13.28515625" style="63" customWidth="1"/>
    <col min="9483" max="9483" width="12.7109375" style="63" customWidth="1"/>
    <col min="9484" max="9484" width="16.28515625" style="63" customWidth="1"/>
    <col min="9485" max="9485" width="13.28515625" style="63" bestFit="1" customWidth="1"/>
    <col min="9486" max="9486" width="13.28515625" style="63" customWidth="1"/>
    <col min="9487" max="9487" width="11.140625" style="63" customWidth="1"/>
    <col min="9488" max="9488" width="12.7109375" style="63" bestFit="1" customWidth="1"/>
    <col min="9489" max="9491" width="10.85546875" style="63" bestFit="1" customWidth="1"/>
    <col min="9492" max="9492" width="13.140625" style="63" customWidth="1"/>
    <col min="9493" max="9493" width="13" style="63" customWidth="1"/>
    <col min="9494" max="9494" width="12.85546875" style="63" customWidth="1"/>
    <col min="9495" max="9495" width="13.140625" style="63" customWidth="1"/>
    <col min="9496" max="9734" width="11.42578125" style="63"/>
    <col min="9735" max="9735" width="18.7109375" style="63" customWidth="1"/>
    <col min="9736" max="9736" width="13.140625" style="63" customWidth="1"/>
    <col min="9737" max="9738" width="13.28515625" style="63" customWidth="1"/>
    <col min="9739" max="9739" width="12.7109375" style="63" customWidth="1"/>
    <col min="9740" max="9740" width="16.28515625" style="63" customWidth="1"/>
    <col min="9741" max="9741" width="13.28515625" style="63" bestFit="1" customWidth="1"/>
    <col min="9742" max="9742" width="13.28515625" style="63" customWidth="1"/>
    <col min="9743" max="9743" width="11.140625" style="63" customWidth="1"/>
    <col min="9744" max="9744" width="12.7109375" style="63" bestFit="1" customWidth="1"/>
    <col min="9745" max="9747" width="10.85546875" style="63" bestFit="1" customWidth="1"/>
    <col min="9748" max="9748" width="13.140625" style="63" customWidth="1"/>
    <col min="9749" max="9749" width="13" style="63" customWidth="1"/>
    <col min="9750" max="9750" width="12.85546875" style="63" customWidth="1"/>
    <col min="9751" max="9751" width="13.140625" style="63" customWidth="1"/>
    <col min="9752" max="9990" width="11.42578125" style="63"/>
    <col min="9991" max="9991" width="18.7109375" style="63" customWidth="1"/>
    <col min="9992" max="9992" width="13.140625" style="63" customWidth="1"/>
    <col min="9993" max="9994" width="13.28515625" style="63" customWidth="1"/>
    <col min="9995" max="9995" width="12.7109375" style="63" customWidth="1"/>
    <col min="9996" max="9996" width="16.28515625" style="63" customWidth="1"/>
    <col min="9997" max="9997" width="13.28515625" style="63" bestFit="1" customWidth="1"/>
    <col min="9998" max="9998" width="13.28515625" style="63" customWidth="1"/>
    <col min="9999" max="9999" width="11.140625" style="63" customWidth="1"/>
    <col min="10000" max="10000" width="12.7109375" style="63" bestFit="1" customWidth="1"/>
    <col min="10001" max="10003" width="10.85546875" style="63" bestFit="1" customWidth="1"/>
    <col min="10004" max="10004" width="13.140625" style="63" customWidth="1"/>
    <col min="10005" max="10005" width="13" style="63" customWidth="1"/>
    <col min="10006" max="10006" width="12.85546875" style="63" customWidth="1"/>
    <col min="10007" max="10007" width="13.140625" style="63" customWidth="1"/>
    <col min="10008" max="10246" width="11.42578125" style="63"/>
    <col min="10247" max="10247" width="18.7109375" style="63" customWidth="1"/>
    <col min="10248" max="10248" width="13.140625" style="63" customWidth="1"/>
    <col min="10249" max="10250" width="13.28515625" style="63" customWidth="1"/>
    <col min="10251" max="10251" width="12.7109375" style="63" customWidth="1"/>
    <col min="10252" max="10252" width="16.28515625" style="63" customWidth="1"/>
    <col min="10253" max="10253" width="13.28515625" style="63" bestFit="1" customWidth="1"/>
    <col min="10254" max="10254" width="13.28515625" style="63" customWidth="1"/>
    <col min="10255" max="10255" width="11.140625" style="63" customWidth="1"/>
    <col min="10256" max="10256" width="12.7109375" style="63" bestFit="1" customWidth="1"/>
    <col min="10257" max="10259" width="10.85546875" style="63" bestFit="1" customWidth="1"/>
    <col min="10260" max="10260" width="13.140625" style="63" customWidth="1"/>
    <col min="10261" max="10261" width="13" style="63" customWidth="1"/>
    <col min="10262" max="10262" width="12.85546875" style="63" customWidth="1"/>
    <col min="10263" max="10263" width="13.140625" style="63" customWidth="1"/>
    <col min="10264" max="10502" width="11.42578125" style="63"/>
    <col min="10503" max="10503" width="18.7109375" style="63" customWidth="1"/>
    <col min="10504" max="10504" width="13.140625" style="63" customWidth="1"/>
    <col min="10505" max="10506" width="13.28515625" style="63" customWidth="1"/>
    <col min="10507" max="10507" width="12.7109375" style="63" customWidth="1"/>
    <col min="10508" max="10508" width="16.28515625" style="63" customWidth="1"/>
    <col min="10509" max="10509" width="13.28515625" style="63" bestFit="1" customWidth="1"/>
    <col min="10510" max="10510" width="13.28515625" style="63" customWidth="1"/>
    <col min="10511" max="10511" width="11.140625" style="63" customWidth="1"/>
    <col min="10512" max="10512" width="12.7109375" style="63" bestFit="1" customWidth="1"/>
    <col min="10513" max="10515" width="10.85546875" style="63" bestFit="1" customWidth="1"/>
    <col min="10516" max="10516" width="13.140625" style="63" customWidth="1"/>
    <col min="10517" max="10517" width="13" style="63" customWidth="1"/>
    <col min="10518" max="10518" width="12.85546875" style="63" customWidth="1"/>
    <col min="10519" max="10519" width="13.140625" style="63" customWidth="1"/>
    <col min="10520" max="10758" width="11.42578125" style="63"/>
    <col min="10759" max="10759" width="18.7109375" style="63" customWidth="1"/>
    <col min="10760" max="10760" width="13.140625" style="63" customWidth="1"/>
    <col min="10761" max="10762" width="13.28515625" style="63" customWidth="1"/>
    <col min="10763" max="10763" width="12.7109375" style="63" customWidth="1"/>
    <col min="10764" max="10764" width="16.28515625" style="63" customWidth="1"/>
    <col min="10765" max="10765" width="13.28515625" style="63" bestFit="1" customWidth="1"/>
    <col min="10766" max="10766" width="13.28515625" style="63" customWidth="1"/>
    <col min="10767" max="10767" width="11.140625" style="63" customWidth="1"/>
    <col min="10768" max="10768" width="12.7109375" style="63" bestFit="1" customWidth="1"/>
    <col min="10769" max="10771" width="10.85546875" style="63" bestFit="1" customWidth="1"/>
    <col min="10772" max="10772" width="13.140625" style="63" customWidth="1"/>
    <col min="10773" max="10773" width="13" style="63" customWidth="1"/>
    <col min="10774" max="10774" width="12.85546875" style="63" customWidth="1"/>
    <col min="10775" max="10775" width="13.140625" style="63" customWidth="1"/>
    <col min="10776" max="11014" width="11.42578125" style="63"/>
    <col min="11015" max="11015" width="18.7109375" style="63" customWidth="1"/>
    <col min="11016" max="11016" width="13.140625" style="63" customWidth="1"/>
    <col min="11017" max="11018" width="13.28515625" style="63" customWidth="1"/>
    <col min="11019" max="11019" width="12.7109375" style="63" customWidth="1"/>
    <col min="11020" max="11020" width="16.28515625" style="63" customWidth="1"/>
    <col min="11021" max="11021" width="13.28515625" style="63" bestFit="1" customWidth="1"/>
    <col min="11022" max="11022" width="13.28515625" style="63" customWidth="1"/>
    <col min="11023" max="11023" width="11.140625" style="63" customWidth="1"/>
    <col min="11024" max="11024" width="12.7109375" style="63" bestFit="1" customWidth="1"/>
    <col min="11025" max="11027" width="10.85546875" style="63" bestFit="1" customWidth="1"/>
    <col min="11028" max="11028" width="13.140625" style="63" customWidth="1"/>
    <col min="11029" max="11029" width="13" style="63" customWidth="1"/>
    <col min="11030" max="11030" width="12.85546875" style="63" customWidth="1"/>
    <col min="11031" max="11031" width="13.140625" style="63" customWidth="1"/>
    <col min="11032" max="11270" width="11.42578125" style="63"/>
    <col min="11271" max="11271" width="18.7109375" style="63" customWidth="1"/>
    <col min="11272" max="11272" width="13.140625" style="63" customWidth="1"/>
    <col min="11273" max="11274" width="13.28515625" style="63" customWidth="1"/>
    <col min="11275" max="11275" width="12.7109375" style="63" customWidth="1"/>
    <col min="11276" max="11276" width="16.28515625" style="63" customWidth="1"/>
    <col min="11277" max="11277" width="13.28515625" style="63" bestFit="1" customWidth="1"/>
    <col min="11278" max="11278" width="13.28515625" style="63" customWidth="1"/>
    <col min="11279" max="11279" width="11.140625" style="63" customWidth="1"/>
    <col min="11280" max="11280" width="12.7109375" style="63" bestFit="1" customWidth="1"/>
    <col min="11281" max="11283" width="10.85546875" style="63" bestFit="1" customWidth="1"/>
    <col min="11284" max="11284" width="13.140625" style="63" customWidth="1"/>
    <col min="11285" max="11285" width="13" style="63" customWidth="1"/>
    <col min="11286" max="11286" width="12.85546875" style="63" customWidth="1"/>
    <col min="11287" max="11287" width="13.140625" style="63" customWidth="1"/>
    <col min="11288" max="11526" width="11.42578125" style="63"/>
    <col min="11527" max="11527" width="18.7109375" style="63" customWidth="1"/>
    <col min="11528" max="11528" width="13.140625" style="63" customWidth="1"/>
    <col min="11529" max="11530" width="13.28515625" style="63" customWidth="1"/>
    <col min="11531" max="11531" width="12.7109375" style="63" customWidth="1"/>
    <col min="11532" max="11532" width="16.28515625" style="63" customWidth="1"/>
    <col min="11533" max="11533" width="13.28515625" style="63" bestFit="1" customWidth="1"/>
    <col min="11534" max="11534" width="13.28515625" style="63" customWidth="1"/>
    <col min="11535" max="11535" width="11.140625" style="63" customWidth="1"/>
    <col min="11536" max="11536" width="12.7109375" style="63" bestFit="1" customWidth="1"/>
    <col min="11537" max="11539" width="10.85546875" style="63" bestFit="1" customWidth="1"/>
    <col min="11540" max="11540" width="13.140625" style="63" customWidth="1"/>
    <col min="11541" max="11541" width="13" style="63" customWidth="1"/>
    <col min="11542" max="11542" width="12.85546875" style="63" customWidth="1"/>
    <col min="11543" max="11543" width="13.140625" style="63" customWidth="1"/>
    <col min="11544" max="11782" width="11.42578125" style="63"/>
    <col min="11783" max="11783" width="18.7109375" style="63" customWidth="1"/>
    <col min="11784" max="11784" width="13.140625" style="63" customWidth="1"/>
    <col min="11785" max="11786" width="13.28515625" style="63" customWidth="1"/>
    <col min="11787" max="11787" width="12.7109375" style="63" customWidth="1"/>
    <col min="11788" max="11788" width="16.28515625" style="63" customWidth="1"/>
    <col min="11789" max="11789" width="13.28515625" style="63" bestFit="1" customWidth="1"/>
    <col min="11790" max="11790" width="13.28515625" style="63" customWidth="1"/>
    <col min="11791" max="11791" width="11.140625" style="63" customWidth="1"/>
    <col min="11792" max="11792" width="12.7109375" style="63" bestFit="1" customWidth="1"/>
    <col min="11793" max="11795" width="10.85546875" style="63" bestFit="1" customWidth="1"/>
    <col min="11796" max="11796" width="13.140625" style="63" customWidth="1"/>
    <col min="11797" max="11797" width="13" style="63" customWidth="1"/>
    <col min="11798" max="11798" width="12.85546875" style="63" customWidth="1"/>
    <col min="11799" max="11799" width="13.140625" style="63" customWidth="1"/>
    <col min="11800" max="12038" width="11.42578125" style="63"/>
    <col min="12039" max="12039" width="18.7109375" style="63" customWidth="1"/>
    <col min="12040" max="12040" width="13.140625" style="63" customWidth="1"/>
    <col min="12041" max="12042" width="13.28515625" style="63" customWidth="1"/>
    <col min="12043" max="12043" width="12.7109375" style="63" customWidth="1"/>
    <col min="12044" max="12044" width="16.28515625" style="63" customWidth="1"/>
    <col min="12045" max="12045" width="13.28515625" style="63" bestFit="1" customWidth="1"/>
    <col min="12046" max="12046" width="13.28515625" style="63" customWidth="1"/>
    <col min="12047" max="12047" width="11.140625" style="63" customWidth="1"/>
    <col min="12048" max="12048" width="12.7109375" style="63" bestFit="1" customWidth="1"/>
    <col min="12049" max="12051" width="10.85546875" style="63" bestFit="1" customWidth="1"/>
    <col min="12052" max="12052" width="13.140625" style="63" customWidth="1"/>
    <col min="12053" max="12053" width="13" style="63" customWidth="1"/>
    <col min="12054" max="12054" width="12.85546875" style="63" customWidth="1"/>
    <col min="12055" max="12055" width="13.140625" style="63" customWidth="1"/>
    <col min="12056" max="12294" width="11.42578125" style="63"/>
    <col min="12295" max="12295" width="18.7109375" style="63" customWidth="1"/>
    <col min="12296" max="12296" width="13.140625" style="63" customWidth="1"/>
    <col min="12297" max="12298" width="13.28515625" style="63" customWidth="1"/>
    <col min="12299" max="12299" width="12.7109375" style="63" customWidth="1"/>
    <col min="12300" max="12300" width="16.28515625" style="63" customWidth="1"/>
    <col min="12301" max="12301" width="13.28515625" style="63" bestFit="1" customWidth="1"/>
    <col min="12302" max="12302" width="13.28515625" style="63" customWidth="1"/>
    <col min="12303" max="12303" width="11.140625" style="63" customWidth="1"/>
    <col min="12304" max="12304" width="12.7109375" style="63" bestFit="1" customWidth="1"/>
    <col min="12305" max="12307" width="10.85546875" style="63" bestFit="1" customWidth="1"/>
    <col min="12308" max="12308" width="13.140625" style="63" customWidth="1"/>
    <col min="12309" max="12309" width="13" style="63" customWidth="1"/>
    <col min="12310" max="12310" width="12.85546875" style="63" customWidth="1"/>
    <col min="12311" max="12311" width="13.140625" style="63" customWidth="1"/>
    <col min="12312" max="12550" width="11.42578125" style="63"/>
    <col min="12551" max="12551" width="18.7109375" style="63" customWidth="1"/>
    <col min="12552" max="12552" width="13.140625" style="63" customWidth="1"/>
    <col min="12553" max="12554" width="13.28515625" style="63" customWidth="1"/>
    <col min="12555" max="12555" width="12.7109375" style="63" customWidth="1"/>
    <col min="12556" max="12556" width="16.28515625" style="63" customWidth="1"/>
    <col min="12557" max="12557" width="13.28515625" style="63" bestFit="1" customWidth="1"/>
    <col min="12558" max="12558" width="13.28515625" style="63" customWidth="1"/>
    <col min="12559" max="12559" width="11.140625" style="63" customWidth="1"/>
    <col min="12560" max="12560" width="12.7109375" style="63" bestFit="1" customWidth="1"/>
    <col min="12561" max="12563" width="10.85546875" style="63" bestFit="1" customWidth="1"/>
    <col min="12564" max="12564" width="13.140625" style="63" customWidth="1"/>
    <col min="12565" max="12565" width="13" style="63" customWidth="1"/>
    <col min="12566" max="12566" width="12.85546875" style="63" customWidth="1"/>
    <col min="12567" max="12567" width="13.140625" style="63" customWidth="1"/>
    <col min="12568" max="12806" width="11.42578125" style="63"/>
    <col min="12807" max="12807" width="18.7109375" style="63" customWidth="1"/>
    <col min="12808" max="12808" width="13.140625" style="63" customWidth="1"/>
    <col min="12809" max="12810" width="13.28515625" style="63" customWidth="1"/>
    <col min="12811" max="12811" width="12.7109375" style="63" customWidth="1"/>
    <col min="12812" max="12812" width="16.28515625" style="63" customWidth="1"/>
    <col min="12813" max="12813" width="13.28515625" style="63" bestFit="1" customWidth="1"/>
    <col min="12814" max="12814" width="13.28515625" style="63" customWidth="1"/>
    <col min="12815" max="12815" width="11.140625" style="63" customWidth="1"/>
    <col min="12816" max="12816" width="12.7109375" style="63" bestFit="1" customWidth="1"/>
    <col min="12817" max="12819" width="10.85546875" style="63" bestFit="1" customWidth="1"/>
    <col min="12820" max="12820" width="13.140625" style="63" customWidth="1"/>
    <col min="12821" max="12821" width="13" style="63" customWidth="1"/>
    <col min="12822" max="12822" width="12.85546875" style="63" customWidth="1"/>
    <col min="12823" max="12823" width="13.140625" style="63" customWidth="1"/>
    <col min="12824" max="13062" width="11.42578125" style="63"/>
    <col min="13063" max="13063" width="18.7109375" style="63" customWidth="1"/>
    <col min="13064" max="13064" width="13.140625" style="63" customWidth="1"/>
    <col min="13065" max="13066" width="13.28515625" style="63" customWidth="1"/>
    <col min="13067" max="13067" width="12.7109375" style="63" customWidth="1"/>
    <col min="13068" max="13068" width="16.28515625" style="63" customWidth="1"/>
    <col min="13069" max="13069" width="13.28515625" style="63" bestFit="1" customWidth="1"/>
    <col min="13070" max="13070" width="13.28515625" style="63" customWidth="1"/>
    <col min="13071" max="13071" width="11.140625" style="63" customWidth="1"/>
    <col min="13072" max="13072" width="12.7109375" style="63" bestFit="1" customWidth="1"/>
    <col min="13073" max="13075" width="10.85546875" style="63" bestFit="1" customWidth="1"/>
    <col min="13076" max="13076" width="13.140625" style="63" customWidth="1"/>
    <col min="13077" max="13077" width="13" style="63" customWidth="1"/>
    <col min="13078" max="13078" width="12.85546875" style="63" customWidth="1"/>
    <col min="13079" max="13079" width="13.140625" style="63" customWidth="1"/>
    <col min="13080" max="13318" width="11.42578125" style="63"/>
    <col min="13319" max="13319" width="18.7109375" style="63" customWidth="1"/>
    <col min="13320" max="13320" width="13.140625" style="63" customWidth="1"/>
    <col min="13321" max="13322" width="13.28515625" style="63" customWidth="1"/>
    <col min="13323" max="13323" width="12.7109375" style="63" customWidth="1"/>
    <col min="13324" max="13324" width="16.28515625" style="63" customWidth="1"/>
    <col min="13325" max="13325" width="13.28515625" style="63" bestFit="1" customWidth="1"/>
    <col min="13326" max="13326" width="13.28515625" style="63" customWidth="1"/>
    <col min="13327" max="13327" width="11.140625" style="63" customWidth="1"/>
    <col min="13328" max="13328" width="12.7109375" style="63" bestFit="1" customWidth="1"/>
    <col min="13329" max="13331" width="10.85546875" style="63" bestFit="1" customWidth="1"/>
    <col min="13332" max="13332" width="13.140625" style="63" customWidth="1"/>
    <col min="13333" max="13333" width="13" style="63" customWidth="1"/>
    <col min="13334" max="13334" width="12.85546875" style="63" customWidth="1"/>
    <col min="13335" max="13335" width="13.140625" style="63" customWidth="1"/>
    <col min="13336" max="13574" width="11.42578125" style="63"/>
    <col min="13575" max="13575" width="18.7109375" style="63" customWidth="1"/>
    <col min="13576" max="13576" width="13.140625" style="63" customWidth="1"/>
    <col min="13577" max="13578" width="13.28515625" style="63" customWidth="1"/>
    <col min="13579" max="13579" width="12.7109375" style="63" customWidth="1"/>
    <col min="13580" max="13580" width="16.28515625" style="63" customWidth="1"/>
    <col min="13581" max="13581" width="13.28515625" style="63" bestFit="1" customWidth="1"/>
    <col min="13582" max="13582" width="13.28515625" style="63" customWidth="1"/>
    <col min="13583" max="13583" width="11.140625" style="63" customWidth="1"/>
    <col min="13584" max="13584" width="12.7109375" style="63" bestFit="1" customWidth="1"/>
    <col min="13585" max="13587" width="10.85546875" style="63" bestFit="1" customWidth="1"/>
    <col min="13588" max="13588" width="13.140625" style="63" customWidth="1"/>
    <col min="13589" max="13589" width="13" style="63" customWidth="1"/>
    <col min="13590" max="13590" width="12.85546875" style="63" customWidth="1"/>
    <col min="13591" max="13591" width="13.140625" style="63" customWidth="1"/>
    <col min="13592" max="13830" width="11.42578125" style="63"/>
    <col min="13831" max="13831" width="18.7109375" style="63" customWidth="1"/>
    <col min="13832" max="13832" width="13.140625" style="63" customWidth="1"/>
    <col min="13833" max="13834" width="13.28515625" style="63" customWidth="1"/>
    <col min="13835" max="13835" width="12.7109375" style="63" customWidth="1"/>
    <col min="13836" max="13836" width="16.28515625" style="63" customWidth="1"/>
    <col min="13837" max="13837" width="13.28515625" style="63" bestFit="1" customWidth="1"/>
    <col min="13838" max="13838" width="13.28515625" style="63" customWidth="1"/>
    <col min="13839" max="13839" width="11.140625" style="63" customWidth="1"/>
    <col min="13840" max="13840" width="12.7109375" style="63" bestFit="1" customWidth="1"/>
    <col min="13841" max="13843" width="10.85546875" style="63" bestFit="1" customWidth="1"/>
    <col min="13844" max="13844" width="13.140625" style="63" customWidth="1"/>
    <col min="13845" max="13845" width="13" style="63" customWidth="1"/>
    <col min="13846" max="13846" width="12.85546875" style="63" customWidth="1"/>
    <col min="13847" max="13847" width="13.140625" style="63" customWidth="1"/>
    <col min="13848" max="14086" width="11.42578125" style="63"/>
    <col min="14087" max="14087" width="18.7109375" style="63" customWidth="1"/>
    <col min="14088" max="14088" width="13.140625" style="63" customWidth="1"/>
    <col min="14089" max="14090" width="13.28515625" style="63" customWidth="1"/>
    <col min="14091" max="14091" width="12.7109375" style="63" customWidth="1"/>
    <col min="14092" max="14092" width="16.28515625" style="63" customWidth="1"/>
    <col min="14093" max="14093" width="13.28515625" style="63" bestFit="1" customWidth="1"/>
    <col min="14094" max="14094" width="13.28515625" style="63" customWidth="1"/>
    <col min="14095" max="14095" width="11.140625" style="63" customWidth="1"/>
    <col min="14096" max="14096" width="12.7109375" style="63" bestFit="1" customWidth="1"/>
    <col min="14097" max="14099" width="10.85546875" style="63" bestFit="1" customWidth="1"/>
    <col min="14100" max="14100" width="13.140625" style="63" customWidth="1"/>
    <col min="14101" max="14101" width="13" style="63" customWidth="1"/>
    <col min="14102" max="14102" width="12.85546875" style="63" customWidth="1"/>
    <col min="14103" max="14103" width="13.140625" style="63" customWidth="1"/>
    <col min="14104" max="14342" width="11.42578125" style="63"/>
    <col min="14343" max="14343" width="18.7109375" style="63" customWidth="1"/>
    <col min="14344" max="14344" width="13.140625" style="63" customWidth="1"/>
    <col min="14345" max="14346" width="13.28515625" style="63" customWidth="1"/>
    <col min="14347" max="14347" width="12.7109375" style="63" customWidth="1"/>
    <col min="14348" max="14348" width="16.28515625" style="63" customWidth="1"/>
    <col min="14349" max="14349" width="13.28515625" style="63" bestFit="1" customWidth="1"/>
    <col min="14350" max="14350" width="13.28515625" style="63" customWidth="1"/>
    <col min="14351" max="14351" width="11.140625" style="63" customWidth="1"/>
    <col min="14352" max="14352" width="12.7109375" style="63" bestFit="1" customWidth="1"/>
    <col min="14353" max="14355" width="10.85546875" style="63" bestFit="1" customWidth="1"/>
    <col min="14356" max="14356" width="13.140625" style="63" customWidth="1"/>
    <col min="14357" max="14357" width="13" style="63" customWidth="1"/>
    <col min="14358" max="14358" width="12.85546875" style="63" customWidth="1"/>
    <col min="14359" max="14359" width="13.140625" style="63" customWidth="1"/>
    <col min="14360" max="14598" width="11.42578125" style="63"/>
    <col min="14599" max="14599" width="18.7109375" style="63" customWidth="1"/>
    <col min="14600" max="14600" width="13.140625" style="63" customWidth="1"/>
    <col min="14601" max="14602" width="13.28515625" style="63" customWidth="1"/>
    <col min="14603" max="14603" width="12.7109375" style="63" customWidth="1"/>
    <col min="14604" max="14604" width="16.28515625" style="63" customWidth="1"/>
    <col min="14605" max="14605" width="13.28515625" style="63" bestFit="1" customWidth="1"/>
    <col min="14606" max="14606" width="13.28515625" style="63" customWidth="1"/>
    <col min="14607" max="14607" width="11.140625" style="63" customWidth="1"/>
    <col min="14608" max="14608" width="12.7109375" style="63" bestFit="1" customWidth="1"/>
    <col min="14609" max="14611" width="10.85546875" style="63" bestFit="1" customWidth="1"/>
    <col min="14612" max="14612" width="13.140625" style="63" customWidth="1"/>
    <col min="14613" max="14613" width="13" style="63" customWidth="1"/>
    <col min="14614" max="14614" width="12.85546875" style="63" customWidth="1"/>
    <col min="14615" max="14615" width="13.140625" style="63" customWidth="1"/>
    <col min="14616" max="14854" width="11.42578125" style="63"/>
    <col min="14855" max="14855" width="18.7109375" style="63" customWidth="1"/>
    <col min="14856" max="14856" width="13.140625" style="63" customWidth="1"/>
    <col min="14857" max="14858" width="13.28515625" style="63" customWidth="1"/>
    <col min="14859" max="14859" width="12.7109375" style="63" customWidth="1"/>
    <col min="14860" max="14860" width="16.28515625" style="63" customWidth="1"/>
    <col min="14861" max="14861" width="13.28515625" style="63" bestFit="1" customWidth="1"/>
    <col min="14862" max="14862" width="13.28515625" style="63" customWidth="1"/>
    <col min="14863" max="14863" width="11.140625" style="63" customWidth="1"/>
    <col min="14864" max="14864" width="12.7109375" style="63" bestFit="1" customWidth="1"/>
    <col min="14865" max="14867" width="10.85546875" style="63" bestFit="1" customWidth="1"/>
    <col min="14868" max="14868" width="13.140625" style="63" customWidth="1"/>
    <col min="14869" max="14869" width="13" style="63" customWidth="1"/>
    <col min="14870" max="14870" width="12.85546875" style="63" customWidth="1"/>
    <col min="14871" max="14871" width="13.140625" style="63" customWidth="1"/>
    <col min="14872" max="15110" width="11.42578125" style="63"/>
    <col min="15111" max="15111" width="18.7109375" style="63" customWidth="1"/>
    <col min="15112" max="15112" width="13.140625" style="63" customWidth="1"/>
    <col min="15113" max="15114" width="13.28515625" style="63" customWidth="1"/>
    <col min="15115" max="15115" width="12.7109375" style="63" customWidth="1"/>
    <col min="15116" max="15116" width="16.28515625" style="63" customWidth="1"/>
    <col min="15117" max="15117" width="13.28515625" style="63" bestFit="1" customWidth="1"/>
    <col min="15118" max="15118" width="13.28515625" style="63" customWidth="1"/>
    <col min="15119" max="15119" width="11.140625" style="63" customWidth="1"/>
    <col min="15120" max="15120" width="12.7109375" style="63" bestFit="1" customWidth="1"/>
    <col min="15121" max="15123" width="10.85546875" style="63" bestFit="1" customWidth="1"/>
    <col min="15124" max="15124" width="13.140625" style="63" customWidth="1"/>
    <col min="15125" max="15125" width="13" style="63" customWidth="1"/>
    <col min="15126" max="15126" width="12.85546875" style="63" customWidth="1"/>
    <col min="15127" max="15127" width="13.140625" style="63" customWidth="1"/>
    <col min="15128" max="15366" width="11.42578125" style="63"/>
    <col min="15367" max="15367" width="18.7109375" style="63" customWidth="1"/>
    <col min="15368" max="15368" width="13.140625" style="63" customWidth="1"/>
    <col min="15369" max="15370" width="13.28515625" style="63" customWidth="1"/>
    <col min="15371" max="15371" width="12.7109375" style="63" customWidth="1"/>
    <col min="15372" max="15372" width="16.28515625" style="63" customWidth="1"/>
    <col min="15373" max="15373" width="13.28515625" style="63" bestFit="1" customWidth="1"/>
    <col min="15374" max="15374" width="13.28515625" style="63" customWidth="1"/>
    <col min="15375" max="15375" width="11.140625" style="63" customWidth="1"/>
    <col min="15376" max="15376" width="12.7109375" style="63" bestFit="1" customWidth="1"/>
    <col min="15377" max="15379" width="10.85546875" style="63" bestFit="1" customWidth="1"/>
    <col min="15380" max="15380" width="13.140625" style="63" customWidth="1"/>
    <col min="15381" max="15381" width="13" style="63" customWidth="1"/>
    <col min="15382" max="15382" width="12.85546875" style="63" customWidth="1"/>
    <col min="15383" max="15383" width="13.140625" style="63" customWidth="1"/>
    <col min="15384" max="15622" width="11.42578125" style="63"/>
    <col min="15623" max="15623" width="18.7109375" style="63" customWidth="1"/>
    <col min="15624" max="15624" width="13.140625" style="63" customWidth="1"/>
    <col min="15625" max="15626" width="13.28515625" style="63" customWidth="1"/>
    <col min="15627" max="15627" width="12.7109375" style="63" customWidth="1"/>
    <col min="15628" max="15628" width="16.28515625" style="63" customWidth="1"/>
    <col min="15629" max="15629" width="13.28515625" style="63" bestFit="1" customWidth="1"/>
    <col min="15630" max="15630" width="13.28515625" style="63" customWidth="1"/>
    <col min="15631" max="15631" width="11.140625" style="63" customWidth="1"/>
    <col min="15632" max="15632" width="12.7109375" style="63" bestFit="1" customWidth="1"/>
    <col min="15633" max="15635" width="10.85546875" style="63" bestFit="1" customWidth="1"/>
    <col min="15636" max="15636" width="13.140625" style="63" customWidth="1"/>
    <col min="15637" max="15637" width="13" style="63" customWidth="1"/>
    <col min="15638" max="15638" width="12.85546875" style="63" customWidth="1"/>
    <col min="15639" max="15639" width="13.140625" style="63" customWidth="1"/>
    <col min="15640" max="15878" width="11.42578125" style="63"/>
    <col min="15879" max="15879" width="18.7109375" style="63" customWidth="1"/>
    <col min="15880" max="15880" width="13.140625" style="63" customWidth="1"/>
    <col min="15881" max="15882" width="13.28515625" style="63" customWidth="1"/>
    <col min="15883" max="15883" width="12.7109375" style="63" customWidth="1"/>
    <col min="15884" max="15884" width="16.28515625" style="63" customWidth="1"/>
    <col min="15885" max="15885" width="13.28515625" style="63" bestFit="1" customWidth="1"/>
    <col min="15886" max="15886" width="13.28515625" style="63" customWidth="1"/>
    <col min="15887" max="15887" width="11.140625" style="63" customWidth="1"/>
    <col min="15888" max="15888" width="12.7109375" style="63" bestFit="1" customWidth="1"/>
    <col min="15889" max="15891" width="10.85546875" style="63" bestFit="1" customWidth="1"/>
    <col min="15892" max="15892" width="13.140625" style="63" customWidth="1"/>
    <col min="15893" max="15893" width="13" style="63" customWidth="1"/>
    <col min="15894" max="15894" width="12.85546875" style="63" customWidth="1"/>
    <col min="15895" max="15895" width="13.140625" style="63" customWidth="1"/>
    <col min="15896" max="16134" width="11.42578125" style="63"/>
    <col min="16135" max="16135" width="18.7109375" style="63" customWidth="1"/>
    <col min="16136" max="16136" width="13.140625" style="63" customWidth="1"/>
    <col min="16137" max="16138" width="13.28515625" style="63" customWidth="1"/>
    <col min="16139" max="16139" width="12.7109375" style="63" customWidth="1"/>
    <col min="16140" max="16140" width="16.28515625" style="63" customWidth="1"/>
    <col min="16141" max="16141" width="13.28515625" style="63" bestFit="1" customWidth="1"/>
    <col min="16142" max="16142" width="13.28515625" style="63" customWidth="1"/>
    <col min="16143" max="16143" width="11.140625" style="63" customWidth="1"/>
    <col min="16144" max="16144" width="12.7109375" style="63" bestFit="1" customWidth="1"/>
    <col min="16145" max="16147" width="10.85546875" style="63" bestFit="1" customWidth="1"/>
    <col min="16148" max="16148" width="13.140625" style="63" customWidth="1"/>
    <col min="16149" max="16149" width="13" style="63" customWidth="1"/>
    <col min="16150" max="16150" width="12.85546875" style="63" customWidth="1"/>
    <col min="16151" max="16151" width="13.140625" style="63" customWidth="1"/>
    <col min="16152" max="16384" width="11.42578125" style="63"/>
  </cols>
  <sheetData>
    <row r="2" spans="1:19" x14ac:dyDescent="0.2">
      <c r="B2" s="64" t="s">
        <v>112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4" spans="1:19" ht="38.25" x14ac:dyDescent="0.2">
      <c r="B4" s="96" t="s">
        <v>67</v>
      </c>
      <c r="C4" s="97" t="s">
        <v>68</v>
      </c>
      <c r="E4" s="96" t="s">
        <v>67</v>
      </c>
      <c r="F4" s="97" t="s">
        <v>69</v>
      </c>
      <c r="G4" s="113"/>
      <c r="H4" s="96" t="s">
        <v>70</v>
      </c>
      <c r="I4" s="98">
        <f>SUMPRODUCT(($F$5:$F$28&gt;0)*($F$5:$F$28))</f>
        <v>4956457491.9512415</v>
      </c>
      <c r="J4" s="113"/>
      <c r="K4" s="113"/>
      <c r="L4" s="113"/>
      <c r="M4" s="113"/>
      <c r="N4" s="113"/>
      <c r="R4" s="67"/>
      <c r="S4" s="84"/>
    </row>
    <row r="5" spans="1:19" x14ac:dyDescent="0.2">
      <c r="B5" s="85" t="s">
        <v>3</v>
      </c>
      <c r="C5" s="86">
        <f>VLOOKUP(B5,'Diferencia de Pagos TD'!$C$89:$D$122,2,0)</f>
        <v>165550807.16595542</v>
      </c>
      <c r="E5" s="85" t="s">
        <v>3</v>
      </c>
      <c r="F5" s="68">
        <f>VLOOKUP(E5,$B$5:$C$38,2,0)</f>
        <v>165550807.16595542</v>
      </c>
      <c r="G5" s="69"/>
      <c r="H5" s="115"/>
      <c r="I5" s="115"/>
      <c r="J5" s="115"/>
      <c r="K5" s="115"/>
      <c r="L5" s="115"/>
      <c r="M5" s="115"/>
      <c r="N5" s="115"/>
      <c r="O5" s="115"/>
      <c r="Q5" s="84"/>
      <c r="R5" s="84"/>
    </row>
    <row r="6" spans="1:19" x14ac:dyDescent="0.2">
      <c r="B6" s="87" t="s">
        <v>4</v>
      </c>
      <c r="C6" s="88">
        <f>VLOOKUP(B6,'Diferencia de Pagos TD'!$C$89:$D$122,2,0)</f>
        <v>64659599.01682803</v>
      </c>
      <c r="E6" s="87" t="s">
        <v>4</v>
      </c>
      <c r="F6" s="68">
        <f>VLOOKUP(E6,$B$5:$C$38,2,0)</f>
        <v>64659599.01682803</v>
      </c>
      <c r="G6" s="69"/>
      <c r="H6" s="115"/>
      <c r="I6" s="115"/>
      <c r="J6" s="115"/>
      <c r="K6" s="115"/>
      <c r="L6" s="115"/>
      <c r="M6" s="115"/>
      <c r="N6" s="115"/>
      <c r="O6" s="115"/>
      <c r="Q6" s="84"/>
      <c r="R6" s="84"/>
    </row>
    <row r="7" spans="1:19" x14ac:dyDescent="0.2">
      <c r="B7" s="87" t="s">
        <v>5</v>
      </c>
      <c r="C7" s="88">
        <f>VLOOKUP(B7,'Diferencia de Pagos TD'!$C$89:$D$122,2,0)</f>
        <v>62516093.873197913</v>
      </c>
      <c r="E7" s="87" t="s">
        <v>5</v>
      </c>
      <c r="F7" s="68">
        <f>VLOOKUP(E7,$B$5:$C$38,2,0)</f>
        <v>62516093.873197913</v>
      </c>
      <c r="G7" s="69"/>
      <c r="H7" s="115"/>
      <c r="I7" s="115"/>
      <c r="J7" s="115"/>
      <c r="K7" s="115"/>
      <c r="L7" s="115"/>
      <c r="M7" s="115"/>
      <c r="N7" s="115"/>
      <c r="O7" s="115"/>
      <c r="Q7" s="84"/>
      <c r="R7" s="84"/>
    </row>
    <row r="8" spans="1:19" x14ac:dyDescent="0.2">
      <c r="B8" s="87" t="s">
        <v>6</v>
      </c>
      <c r="C8" s="88">
        <f>VLOOKUP(B8,'Diferencia de Pagos TD'!$C$89:$D$122,2,0)</f>
        <v>6625777.3911250038</v>
      </c>
      <c r="E8" s="87" t="s">
        <v>6</v>
      </c>
      <c r="F8" s="68">
        <f>VLOOKUP(E8,$B$5:$C$38,2,0)</f>
        <v>6625777.3911250038</v>
      </c>
      <c r="G8" s="69"/>
      <c r="H8" s="115"/>
      <c r="I8" s="115"/>
      <c r="J8" s="115"/>
      <c r="K8" s="115"/>
      <c r="L8" s="115"/>
      <c r="M8" s="115"/>
      <c r="N8" s="115"/>
      <c r="O8" s="115"/>
      <c r="P8" s="84"/>
      <c r="Q8" s="84"/>
      <c r="R8" s="84"/>
    </row>
    <row r="9" spans="1:19" x14ac:dyDescent="0.2">
      <c r="B9" s="87" t="s">
        <v>7</v>
      </c>
      <c r="C9" s="88">
        <f>VLOOKUP(B9,'Diferencia de Pagos TD'!$C$89:$D$122,2,0)</f>
        <v>3561270874.8477268</v>
      </c>
      <c r="E9" s="87" t="s">
        <v>71</v>
      </c>
      <c r="F9" s="68">
        <f>C9+C10+C11+C12+C13+C15+C16+C17+C34+C35+C36</f>
        <v>3621639182.2778969</v>
      </c>
      <c r="G9" s="69"/>
      <c r="H9" s="115"/>
      <c r="I9" s="115"/>
      <c r="J9" s="115"/>
      <c r="K9" s="115"/>
      <c r="L9" s="115"/>
      <c r="M9" s="115"/>
      <c r="N9" s="115"/>
      <c r="O9" s="115"/>
      <c r="P9" s="84"/>
      <c r="Q9" s="84"/>
      <c r="R9" s="84"/>
    </row>
    <row r="10" spans="1:19" x14ac:dyDescent="0.2">
      <c r="B10" s="87" t="s">
        <v>8</v>
      </c>
      <c r="C10" s="88">
        <f>VLOOKUP(B10,'Diferencia de Pagos TD'!$C$89:$D$122,2,0)</f>
        <v>11503329.638467904</v>
      </c>
      <c r="E10" s="87" t="s">
        <v>72</v>
      </c>
      <c r="F10" s="68">
        <f>C14</f>
        <v>-3677606941.1562581</v>
      </c>
      <c r="G10" s="69"/>
      <c r="H10" s="115"/>
      <c r="I10" s="115"/>
      <c r="J10" s="115"/>
      <c r="K10" s="115"/>
      <c r="L10" s="115"/>
      <c r="M10" s="115"/>
      <c r="N10" s="115"/>
      <c r="O10" s="115"/>
      <c r="P10" s="84"/>
      <c r="Q10" s="84"/>
      <c r="R10" s="84"/>
    </row>
    <row r="11" spans="1:19" x14ac:dyDescent="0.2">
      <c r="B11" s="87" t="s">
        <v>9</v>
      </c>
      <c r="C11" s="88">
        <f>VLOOKUP(B11,'Diferencia de Pagos TD'!$C$89:$D$122,2,0)</f>
        <v>-450029002.80999011</v>
      </c>
      <c r="E11" s="87" t="s">
        <v>15</v>
      </c>
      <c r="F11" s="68">
        <f t="shared" ref="F11:F28" si="0">VLOOKUP(E11,$B$5:$C$38,2,0)</f>
        <v>217032389.92528504</v>
      </c>
      <c r="G11" s="69"/>
      <c r="H11" s="115"/>
      <c r="I11" s="115"/>
      <c r="J11" s="115"/>
      <c r="K11" s="115"/>
      <c r="L11" s="115"/>
      <c r="M11" s="115"/>
      <c r="N11" s="115"/>
      <c r="O11" s="115"/>
      <c r="P11" s="84"/>
      <c r="Q11" s="84"/>
      <c r="R11" s="84"/>
    </row>
    <row r="12" spans="1:19" x14ac:dyDescent="0.2">
      <c r="B12" s="87" t="s">
        <v>10</v>
      </c>
      <c r="C12" s="88">
        <f>VLOOKUP(B12,'Diferencia de Pagos TD'!$C$89:$D$122,2,0)</f>
        <v>589078734.35459995</v>
      </c>
      <c r="E12" s="87" t="s">
        <v>16</v>
      </c>
      <c r="F12" s="68">
        <f t="shared" si="0"/>
        <v>176683263.3866511</v>
      </c>
      <c r="G12" s="69"/>
      <c r="H12" s="115"/>
      <c r="I12" s="115"/>
      <c r="J12" s="115"/>
      <c r="K12" s="115"/>
      <c r="L12" s="115"/>
      <c r="M12" s="115"/>
      <c r="N12" s="115"/>
      <c r="O12" s="115"/>
      <c r="P12" s="84"/>
      <c r="Q12" s="84"/>
      <c r="R12" s="84"/>
    </row>
    <row r="13" spans="1:19" x14ac:dyDescent="0.2">
      <c r="A13" s="84"/>
      <c r="B13" s="87" t="s">
        <v>11</v>
      </c>
      <c r="C13" s="88">
        <f>VLOOKUP(B13,'Diferencia de Pagos TD'!$C$89:$D$122,2,0)</f>
        <v>66158513.792887039</v>
      </c>
      <c r="D13" s="84"/>
      <c r="E13" s="87" t="s">
        <v>17</v>
      </c>
      <c r="F13" s="68">
        <f t="shared" si="0"/>
        <v>113943996.65928465</v>
      </c>
      <c r="G13" s="69"/>
      <c r="H13" s="115"/>
      <c r="I13" s="115"/>
      <c r="J13" s="115"/>
      <c r="K13" s="115"/>
      <c r="L13" s="115"/>
      <c r="M13" s="115"/>
      <c r="N13" s="115"/>
      <c r="O13" s="115"/>
      <c r="P13" s="84"/>
      <c r="Q13" s="84"/>
      <c r="R13" s="84"/>
    </row>
    <row r="14" spans="1:19" x14ac:dyDescent="0.2">
      <c r="B14" s="87" t="s">
        <v>58</v>
      </c>
      <c r="C14" s="88">
        <f>VLOOKUP(B14,'Diferencia de Pagos TD'!$C$89:$D$122,2,0)</f>
        <v>-3677606941.1562581</v>
      </c>
      <c r="E14" s="87" t="s">
        <v>18</v>
      </c>
      <c r="F14" s="68">
        <f t="shared" si="0"/>
        <v>45328678.444142543</v>
      </c>
      <c r="G14" s="69"/>
      <c r="H14" s="115"/>
      <c r="I14" s="115"/>
      <c r="J14" s="115"/>
      <c r="K14" s="115"/>
      <c r="L14" s="115"/>
      <c r="M14" s="115"/>
      <c r="N14" s="115"/>
      <c r="O14" s="115"/>
      <c r="P14" s="84"/>
      <c r="Q14" s="84"/>
      <c r="R14" s="84"/>
    </row>
    <row r="15" spans="1:19" x14ac:dyDescent="0.2">
      <c r="B15" s="87" t="s">
        <v>12</v>
      </c>
      <c r="C15" s="88">
        <f>VLOOKUP(B15,'Diferencia de Pagos TD'!$C$89:$D$122,2,0)</f>
        <v>-1452726350.6556208</v>
      </c>
      <c r="E15" s="87" t="s">
        <v>19</v>
      </c>
      <c r="F15" s="68">
        <f t="shared" si="0"/>
        <v>7404710.4956048504</v>
      </c>
      <c r="G15" s="69"/>
      <c r="H15" s="115"/>
      <c r="I15" s="115"/>
      <c r="J15" s="115"/>
      <c r="K15" s="115"/>
      <c r="L15" s="115"/>
      <c r="M15" s="115"/>
      <c r="N15" s="115"/>
      <c r="O15" s="115"/>
      <c r="P15" s="84"/>
      <c r="Q15" s="84"/>
      <c r="R15" s="84"/>
    </row>
    <row r="16" spans="1:19" x14ac:dyDescent="0.2">
      <c r="B16" s="87" t="s">
        <v>13</v>
      </c>
      <c r="C16" s="88">
        <f>VLOOKUP(B16,'Diferencia de Pagos TD'!$C$89:$D$122,2,0)</f>
        <v>-328918117.55353695</v>
      </c>
      <c r="E16" s="87" t="s">
        <v>20</v>
      </c>
      <c r="F16" s="68">
        <f t="shared" si="0"/>
        <v>40390579.22164917</v>
      </c>
      <c r="G16" s="69"/>
      <c r="H16" s="115"/>
      <c r="I16" s="115"/>
      <c r="J16" s="115"/>
      <c r="K16" s="115"/>
      <c r="L16" s="115"/>
      <c r="M16" s="115"/>
      <c r="N16" s="115"/>
      <c r="O16" s="115"/>
      <c r="P16" s="84"/>
      <c r="Q16" s="84"/>
      <c r="R16" s="84"/>
    </row>
    <row r="17" spans="1:18" x14ac:dyDescent="0.2">
      <c r="B17" s="87" t="s">
        <v>14</v>
      </c>
      <c r="C17" s="88">
        <f>VLOOKUP(B17,'Diferencia de Pagos TD'!$C$89:$D$122,2,0)</f>
        <v>-49935247.341375537</v>
      </c>
      <c r="E17" s="87" t="s">
        <v>21</v>
      </c>
      <c r="F17" s="68">
        <f t="shared" si="0"/>
        <v>-208083.15776507277</v>
      </c>
      <c r="G17" s="69"/>
      <c r="H17" s="115"/>
      <c r="I17" s="115"/>
      <c r="J17" s="115"/>
      <c r="K17" s="115"/>
      <c r="L17" s="115"/>
      <c r="M17" s="115"/>
      <c r="N17" s="115"/>
      <c r="O17" s="115"/>
      <c r="P17" s="84"/>
      <c r="Q17" s="84"/>
      <c r="R17" s="84"/>
    </row>
    <row r="18" spans="1:18" x14ac:dyDescent="0.2">
      <c r="B18" s="87" t="s">
        <v>15</v>
      </c>
      <c r="C18" s="88">
        <f>VLOOKUP(B18,'Diferencia de Pagos TD'!$C$89:$D$122,2,0)</f>
        <v>217032389.92528504</v>
      </c>
      <c r="E18" s="87" t="s">
        <v>22</v>
      </c>
      <c r="F18" s="68">
        <f t="shared" si="0"/>
        <v>-116362189.37473926</v>
      </c>
      <c r="G18" s="69"/>
      <c r="H18" s="115"/>
      <c r="I18" s="115"/>
      <c r="J18" s="115"/>
      <c r="K18" s="115"/>
      <c r="L18" s="115"/>
      <c r="M18" s="115"/>
      <c r="N18" s="115"/>
      <c r="O18" s="115"/>
      <c r="P18" s="84"/>
      <c r="Q18" s="84"/>
      <c r="R18" s="84"/>
    </row>
    <row r="19" spans="1:18" x14ac:dyDescent="0.2">
      <c r="B19" s="87" t="s">
        <v>16</v>
      </c>
      <c r="C19" s="88">
        <f>VLOOKUP(B19,'Diferencia de Pagos TD'!$C$89:$D$122,2,0)</f>
        <v>176683263.3866511</v>
      </c>
      <c r="E19" s="87" t="s">
        <v>23</v>
      </c>
      <c r="F19" s="68">
        <f t="shared" si="0"/>
        <v>-1146529369.2210469</v>
      </c>
      <c r="G19" s="69"/>
      <c r="H19" s="115"/>
      <c r="I19" s="115"/>
      <c r="J19" s="115"/>
      <c r="K19" s="115"/>
      <c r="L19" s="115"/>
      <c r="M19" s="115"/>
      <c r="N19" s="115"/>
      <c r="O19" s="115"/>
      <c r="P19" s="84"/>
      <c r="Q19" s="84"/>
      <c r="R19" s="84"/>
    </row>
    <row r="20" spans="1:18" x14ac:dyDescent="0.2">
      <c r="B20" s="87" t="s">
        <v>17</v>
      </c>
      <c r="C20" s="88">
        <f>VLOOKUP(B20,'Diferencia de Pagos TD'!$C$89:$D$122,2,0)</f>
        <v>113943996.65928465</v>
      </c>
      <c r="E20" s="87" t="s">
        <v>24</v>
      </c>
      <c r="F20" s="68">
        <f t="shared" si="0"/>
        <v>12810927.864937093</v>
      </c>
      <c r="G20" s="69"/>
      <c r="H20" s="115"/>
      <c r="I20" s="115"/>
      <c r="J20" s="115"/>
      <c r="K20" s="115"/>
      <c r="L20" s="115"/>
      <c r="M20" s="115"/>
      <c r="N20" s="115"/>
      <c r="O20" s="115"/>
      <c r="P20" s="84"/>
      <c r="Q20" s="84"/>
      <c r="R20" s="84"/>
    </row>
    <row r="21" spans="1:18" x14ac:dyDescent="0.2">
      <c r="B21" s="87" t="s">
        <v>18</v>
      </c>
      <c r="C21" s="88">
        <f>VLOOKUP(B21,'Diferencia de Pagos TD'!$C$89:$D$122,2,0)</f>
        <v>45328678.444142543</v>
      </c>
      <c r="E21" s="87" t="s">
        <v>25</v>
      </c>
      <c r="F21" s="68">
        <f t="shared" si="0"/>
        <v>76995905.38613221</v>
      </c>
      <c r="G21" s="69"/>
      <c r="H21" s="115"/>
      <c r="I21" s="115"/>
      <c r="J21" s="115"/>
      <c r="K21" s="115"/>
      <c r="L21" s="115"/>
      <c r="M21" s="115"/>
      <c r="N21" s="115"/>
      <c r="O21" s="115"/>
      <c r="P21" s="84"/>
      <c r="Q21" s="84"/>
      <c r="R21" s="84"/>
    </row>
    <row r="22" spans="1:18" x14ac:dyDescent="0.2">
      <c r="B22" s="87" t="s">
        <v>19</v>
      </c>
      <c r="C22" s="88">
        <f>VLOOKUP(B22,'Diferencia de Pagos TD'!$C$89:$D$122,2,0)</f>
        <v>7404710.4956048504</v>
      </c>
      <c r="E22" s="87" t="s">
        <v>26</v>
      </c>
      <c r="F22" s="68">
        <f t="shared" si="0"/>
        <v>37524032.740401343</v>
      </c>
      <c r="G22" s="69"/>
      <c r="H22" s="115"/>
      <c r="I22" s="115"/>
      <c r="J22" s="115"/>
      <c r="K22" s="115"/>
      <c r="L22" s="115"/>
      <c r="M22" s="115"/>
      <c r="N22" s="115"/>
      <c r="O22" s="115"/>
      <c r="P22" s="84"/>
      <c r="Q22" s="84"/>
      <c r="R22" s="84"/>
    </row>
    <row r="23" spans="1:18" x14ac:dyDescent="0.2">
      <c r="B23" s="87" t="s">
        <v>20</v>
      </c>
      <c r="C23" s="88">
        <f>VLOOKUP(B23,'Diferencia de Pagos TD'!$C$89:$D$122,2,0)</f>
        <v>40390579.22164917</v>
      </c>
      <c r="E23" s="87" t="s">
        <v>27</v>
      </c>
      <c r="F23" s="68">
        <f t="shared" si="0"/>
        <v>46017714.596937068</v>
      </c>
      <c r="G23" s="69"/>
      <c r="H23" s="115"/>
      <c r="I23" s="115"/>
      <c r="J23" s="115"/>
      <c r="K23" s="115"/>
      <c r="L23" s="115"/>
      <c r="M23" s="115"/>
      <c r="N23" s="115"/>
      <c r="O23" s="115"/>
      <c r="P23" s="84"/>
      <c r="Q23" s="84"/>
      <c r="R23" s="84"/>
    </row>
    <row r="24" spans="1:18" x14ac:dyDescent="0.2">
      <c r="B24" s="87" t="s">
        <v>21</v>
      </c>
      <c r="C24" s="88">
        <f>VLOOKUP(B24,'Diferencia de Pagos TD'!$C$89:$D$122,2,0)</f>
        <v>-208083.15776507277</v>
      </c>
      <c r="E24" s="87" t="s">
        <v>28</v>
      </c>
      <c r="F24" s="68">
        <f t="shared" si="0"/>
        <v>184307256.9542411</v>
      </c>
      <c r="G24" s="69"/>
      <c r="H24" s="115"/>
      <c r="I24" s="115"/>
      <c r="J24" s="115"/>
      <c r="K24" s="115"/>
      <c r="L24" s="115"/>
      <c r="M24" s="115"/>
      <c r="N24" s="115"/>
      <c r="O24" s="115"/>
      <c r="P24" s="84"/>
      <c r="Q24" s="84"/>
      <c r="R24" s="84"/>
    </row>
    <row r="25" spans="1:18" x14ac:dyDescent="0.2">
      <c r="B25" s="87" t="s">
        <v>22</v>
      </c>
      <c r="C25" s="88">
        <f>VLOOKUP(B25,'Diferencia de Pagos TD'!$C$89:$D$122,2,0)</f>
        <v>-116362189.37473926</v>
      </c>
      <c r="E25" s="87" t="s">
        <v>29</v>
      </c>
      <c r="F25" s="68">
        <f t="shared" si="0"/>
        <v>77026576.55097267</v>
      </c>
      <c r="G25" s="69"/>
      <c r="H25" s="115"/>
      <c r="I25" s="115"/>
      <c r="J25" s="115"/>
      <c r="K25" s="115"/>
      <c r="L25" s="115"/>
      <c r="M25" s="115"/>
      <c r="N25" s="115"/>
      <c r="O25" s="115"/>
      <c r="P25" s="84"/>
      <c r="Q25" s="84"/>
      <c r="R25" s="84"/>
    </row>
    <row r="26" spans="1:18" x14ac:dyDescent="0.2">
      <c r="A26" s="84"/>
      <c r="B26" s="87" t="s">
        <v>23</v>
      </c>
      <c r="C26" s="88">
        <f>VLOOKUP(B26,'Diferencia de Pagos TD'!$C$89:$D$122,2,0)</f>
        <v>-1146529369.2210469</v>
      </c>
      <c r="D26" s="84"/>
      <c r="E26" s="87" t="s">
        <v>30</v>
      </c>
      <c r="F26" s="68">
        <f t="shared" si="0"/>
        <v>-8360008.4887488075</v>
      </c>
      <c r="G26" s="69"/>
      <c r="H26" s="115"/>
      <c r="I26" s="115"/>
      <c r="J26" s="115"/>
      <c r="K26" s="115"/>
      <c r="L26" s="115"/>
      <c r="M26" s="115"/>
      <c r="N26" s="115"/>
      <c r="O26" s="115"/>
      <c r="P26" s="84"/>
      <c r="Q26" s="84"/>
      <c r="R26" s="84"/>
    </row>
    <row r="27" spans="1:18" x14ac:dyDescent="0.2">
      <c r="B27" s="87" t="s">
        <v>24</v>
      </c>
      <c r="C27" s="88">
        <f>VLOOKUP(B27,'Diferencia de Pagos TD'!$C$89:$D$122,2,0)</f>
        <v>12810927.864937093</v>
      </c>
      <c r="E27" s="87" t="s">
        <v>34</v>
      </c>
      <c r="F27" s="68">
        <f t="shared" si="0"/>
        <v>-1682850.6015958223</v>
      </c>
      <c r="G27" s="69"/>
      <c r="H27" s="115"/>
      <c r="I27" s="115"/>
      <c r="J27" s="115"/>
      <c r="K27" s="115"/>
      <c r="L27" s="115"/>
      <c r="M27" s="115"/>
      <c r="N27" s="115"/>
      <c r="O27" s="115"/>
      <c r="P27" s="84"/>
      <c r="Q27" s="84"/>
      <c r="R27" s="84"/>
    </row>
    <row r="28" spans="1:18" x14ac:dyDescent="0.2">
      <c r="A28" s="84"/>
      <c r="B28" s="87" t="s">
        <v>25</v>
      </c>
      <c r="C28" s="88">
        <f>VLOOKUP(B28,'Diferencia de Pagos TD'!$C$89:$D$122,2,0)</f>
        <v>76995905.38613221</v>
      </c>
      <c r="D28" s="84"/>
      <c r="E28" s="89" t="s">
        <v>89</v>
      </c>
      <c r="F28" s="68">
        <f t="shared" si="0"/>
        <v>-5708049.951090239</v>
      </c>
      <c r="G28" s="69"/>
      <c r="H28" s="115"/>
      <c r="I28" s="115"/>
      <c r="J28" s="115"/>
      <c r="K28" s="115"/>
      <c r="L28" s="115"/>
      <c r="M28" s="115"/>
      <c r="N28" s="115"/>
      <c r="O28" s="115"/>
      <c r="P28" s="84"/>
      <c r="Q28" s="84"/>
      <c r="R28" s="84"/>
    </row>
    <row r="29" spans="1:18" x14ac:dyDescent="0.2">
      <c r="A29" s="84"/>
      <c r="B29" s="87" t="s">
        <v>26</v>
      </c>
      <c r="C29" s="88">
        <f>VLOOKUP(B29,'Diferencia de Pagos TD'!$C$89:$D$122,2,0)</f>
        <v>37524032.740401343</v>
      </c>
      <c r="D29" s="84"/>
      <c r="E29" s="70" t="s">
        <v>73</v>
      </c>
      <c r="F29" s="90">
        <f>SUM(F6:F28)</f>
        <v>-165550807.16595772</v>
      </c>
      <c r="G29" s="114"/>
      <c r="H29" s="114"/>
      <c r="I29" s="114"/>
      <c r="J29" s="114"/>
      <c r="K29" s="114"/>
      <c r="L29" s="114"/>
      <c r="M29" s="114"/>
      <c r="N29" s="114"/>
      <c r="O29" s="115"/>
      <c r="P29" s="84"/>
      <c r="Q29" s="84"/>
      <c r="R29" s="84"/>
    </row>
    <row r="30" spans="1:18" x14ac:dyDescent="0.2">
      <c r="A30" s="84"/>
      <c r="B30" s="87" t="s">
        <v>27</v>
      </c>
      <c r="C30" s="88">
        <f>VLOOKUP(B30,'Diferencia de Pagos TD'!$C$89:$D$122,2,0)</f>
        <v>46017714.596937068</v>
      </c>
      <c r="D30" s="84"/>
      <c r="E30" s="71"/>
      <c r="F30" s="91"/>
      <c r="G30" s="91"/>
      <c r="H30" s="91"/>
      <c r="I30" s="91"/>
      <c r="J30" s="91"/>
      <c r="K30" s="91"/>
      <c r="L30" s="91"/>
      <c r="M30" s="91"/>
      <c r="N30" s="91"/>
      <c r="O30" s="72"/>
      <c r="P30" s="84"/>
      <c r="Q30" s="84"/>
      <c r="R30" s="84"/>
    </row>
    <row r="31" spans="1:18" x14ac:dyDescent="0.2">
      <c r="B31" s="87" t="s">
        <v>28</v>
      </c>
      <c r="C31" s="88">
        <f>VLOOKUP(B31,'Diferencia de Pagos TD'!$C$89:$D$122,2,0)</f>
        <v>184307256.9542411</v>
      </c>
      <c r="E31" s="71"/>
      <c r="F31" s="91"/>
      <c r="G31" s="91"/>
      <c r="H31" s="91"/>
      <c r="I31" s="91"/>
      <c r="J31" s="91"/>
      <c r="K31" s="91"/>
      <c r="L31" s="91"/>
      <c r="M31" s="91"/>
      <c r="N31" s="91"/>
      <c r="O31" s="72"/>
      <c r="P31" s="84"/>
      <c r="Q31" s="84"/>
      <c r="R31" s="84"/>
    </row>
    <row r="32" spans="1:18" x14ac:dyDescent="0.2">
      <c r="A32" s="84"/>
      <c r="B32" s="87" t="s">
        <v>29</v>
      </c>
      <c r="C32" s="88">
        <f>VLOOKUP(B32,'Diferencia de Pagos TD'!$C$89:$D$122,2,0)</f>
        <v>77026576.55097267</v>
      </c>
      <c r="D32" s="84"/>
      <c r="E32" s="71"/>
      <c r="F32" s="91"/>
      <c r="G32" s="91"/>
      <c r="H32" s="91"/>
      <c r="I32" s="91"/>
      <c r="J32" s="91"/>
      <c r="K32" s="91"/>
      <c r="L32" s="91"/>
      <c r="M32" s="91"/>
      <c r="N32" s="91"/>
      <c r="O32" s="72"/>
      <c r="P32" s="84"/>
      <c r="Q32" s="84"/>
      <c r="R32" s="84"/>
    </row>
    <row r="33" spans="1:21" x14ac:dyDescent="0.2">
      <c r="A33" s="84"/>
      <c r="B33" s="87" t="s">
        <v>30</v>
      </c>
      <c r="C33" s="88">
        <f>VLOOKUP(B33,'Diferencia de Pagos TD'!$C$89:$D$122,2,0)</f>
        <v>-8360008.4887488075</v>
      </c>
      <c r="D33" s="84"/>
      <c r="E33" s="71"/>
      <c r="F33" s="91"/>
      <c r="G33" s="91"/>
      <c r="H33" s="91"/>
      <c r="I33" s="91"/>
      <c r="J33" s="91"/>
      <c r="K33" s="91"/>
      <c r="L33" s="91"/>
      <c r="M33" s="91"/>
      <c r="N33" s="91"/>
      <c r="O33" s="72"/>
      <c r="P33" s="84"/>
      <c r="Q33" s="84"/>
      <c r="R33" s="84"/>
    </row>
    <row r="34" spans="1:21" x14ac:dyDescent="0.2">
      <c r="B34" s="87" t="s">
        <v>31</v>
      </c>
      <c r="C34" s="88">
        <f>VLOOKUP(B34,'Diferencia de Pagos TD'!$C$89:$D$122,2,0)</f>
        <v>386023739.79339927</v>
      </c>
      <c r="E34" s="71"/>
      <c r="F34" s="91"/>
      <c r="G34" s="91"/>
      <c r="H34" s="91"/>
      <c r="I34" s="91"/>
      <c r="J34" s="91"/>
      <c r="K34" s="91"/>
      <c r="L34" s="91"/>
      <c r="M34" s="91"/>
      <c r="N34" s="91"/>
      <c r="O34" s="72"/>
      <c r="P34" s="84"/>
      <c r="Q34" s="84"/>
      <c r="R34" s="84"/>
    </row>
    <row r="35" spans="1:21" x14ac:dyDescent="0.2">
      <c r="B35" s="87" t="s">
        <v>32</v>
      </c>
      <c r="C35" s="88">
        <f>VLOOKUP(B35,'Diferencia de Pagos TD'!$C$89:$D$122,2,0)</f>
        <v>550093829.36002505</v>
      </c>
      <c r="E35" s="71"/>
      <c r="F35" s="91"/>
      <c r="G35" s="91"/>
      <c r="H35" s="91"/>
      <c r="I35" s="91"/>
      <c r="J35" s="91"/>
      <c r="K35" s="91"/>
      <c r="L35" s="91"/>
      <c r="M35" s="91"/>
      <c r="N35" s="91"/>
      <c r="O35" s="72"/>
      <c r="P35" s="84"/>
      <c r="Q35" s="84"/>
      <c r="R35" s="84"/>
    </row>
    <row r="36" spans="1:21" x14ac:dyDescent="0.2">
      <c r="B36" s="87" t="s">
        <v>33</v>
      </c>
      <c r="C36" s="88">
        <f>VLOOKUP(B36,'Diferencia de Pagos TD'!$C$89:$D$122,2,0)</f>
        <v>739118878.85131466</v>
      </c>
      <c r="E36" s="71"/>
      <c r="F36" s="91"/>
      <c r="G36" s="91"/>
      <c r="H36" s="91"/>
      <c r="I36" s="91"/>
      <c r="J36" s="91"/>
      <c r="K36" s="91"/>
      <c r="L36" s="91"/>
      <c r="M36" s="91"/>
      <c r="N36" s="91"/>
      <c r="O36" s="72"/>
      <c r="P36" s="84"/>
      <c r="Q36" s="84"/>
      <c r="R36" s="84"/>
      <c r="S36" s="84"/>
    </row>
    <row r="37" spans="1:21" x14ac:dyDescent="0.2">
      <c r="B37" s="87" t="s">
        <v>34</v>
      </c>
      <c r="C37" s="88">
        <f>VLOOKUP(B37,'Diferencia de Pagos TD'!$C$89:$D$122,2,0)</f>
        <v>-1682850.6015958223</v>
      </c>
      <c r="E37" s="71"/>
      <c r="F37" s="91"/>
      <c r="G37" s="91"/>
      <c r="H37" s="91"/>
      <c r="I37" s="91"/>
      <c r="J37" s="91"/>
      <c r="K37" s="91"/>
      <c r="L37" s="91"/>
      <c r="M37" s="91"/>
      <c r="N37" s="91"/>
      <c r="O37" s="72"/>
      <c r="P37" s="84"/>
      <c r="Q37" s="84"/>
      <c r="R37" s="84"/>
      <c r="S37" s="84"/>
    </row>
    <row r="38" spans="1:21" x14ac:dyDescent="0.2">
      <c r="B38" s="89" t="s">
        <v>89</v>
      </c>
      <c r="C38" s="92">
        <f>VLOOKUP(B38,'Diferencia de Pagos TD'!$C$89:$D$122,2,0)</f>
        <v>-5708049.951090239</v>
      </c>
      <c r="E38" s="84"/>
      <c r="O38" s="72"/>
      <c r="P38" s="84"/>
      <c r="Q38" s="84"/>
      <c r="R38" s="84"/>
    </row>
    <row r="39" spans="1:21" x14ac:dyDescent="0.2">
      <c r="B39" s="70" t="s">
        <v>73</v>
      </c>
      <c r="C39" s="93">
        <f>SUM(C5:C38)</f>
        <v>-1.516193151473999E-6</v>
      </c>
      <c r="E39" s="84"/>
      <c r="O39" s="72"/>
      <c r="P39" s="84"/>
      <c r="Q39" s="84"/>
      <c r="R39" s="84"/>
    </row>
    <row r="40" spans="1:21" x14ac:dyDescent="0.2">
      <c r="B40" s="71"/>
      <c r="C40" s="94"/>
      <c r="D40" s="94"/>
      <c r="E40" s="91"/>
      <c r="O40" s="84"/>
      <c r="Q40" s="84"/>
      <c r="R40" s="84"/>
    </row>
    <row r="41" spans="1:21" x14ac:dyDescent="0.2">
      <c r="B41" s="71"/>
      <c r="C41" s="94"/>
      <c r="D41" s="94"/>
      <c r="E41" s="91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21" x14ac:dyDescent="0.2">
      <c r="B42" s="73" t="s">
        <v>74</v>
      </c>
      <c r="C42" s="84"/>
      <c r="D42" s="84"/>
      <c r="E42" s="91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spans="1:21" x14ac:dyDescent="0.2">
      <c r="B43" s="8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</row>
    <row r="44" spans="1:21" x14ac:dyDescent="0.2">
      <c r="B44" s="122" t="s">
        <v>118</v>
      </c>
      <c r="C44" s="74" t="s">
        <v>119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124" t="s">
        <v>35</v>
      </c>
    </row>
    <row r="45" spans="1:21" x14ac:dyDescent="0.2">
      <c r="B45" s="123"/>
      <c r="C45" s="76" t="s">
        <v>3</v>
      </c>
      <c r="D45" s="76" t="s">
        <v>4</v>
      </c>
      <c r="E45" s="76" t="s">
        <v>6</v>
      </c>
      <c r="F45" s="76" t="s">
        <v>71</v>
      </c>
      <c r="G45" s="77" t="s">
        <v>5</v>
      </c>
      <c r="H45" s="77" t="s">
        <v>15</v>
      </c>
      <c r="I45" s="77" t="s">
        <v>16</v>
      </c>
      <c r="J45" s="77" t="s">
        <v>18</v>
      </c>
      <c r="K45" s="77" t="s">
        <v>19</v>
      </c>
      <c r="L45" s="77" t="s">
        <v>20</v>
      </c>
      <c r="M45" s="77" t="s">
        <v>24</v>
      </c>
      <c r="N45" s="77" t="s">
        <v>27</v>
      </c>
      <c r="O45" s="76" t="s">
        <v>17</v>
      </c>
      <c r="P45" s="76" t="s">
        <v>25</v>
      </c>
      <c r="Q45" s="76" t="s">
        <v>26</v>
      </c>
      <c r="R45" s="76" t="s">
        <v>28</v>
      </c>
      <c r="S45" s="76" t="s">
        <v>29</v>
      </c>
      <c r="T45" s="125"/>
    </row>
    <row r="46" spans="1:21" x14ac:dyDescent="0.2">
      <c r="B46" s="116" t="s">
        <v>72</v>
      </c>
      <c r="C46" s="99">
        <f t="shared" ref="C46:R50" si="1">(VLOOKUP($B46,$E$5:$F$28,2,0)*(-(VLOOKUP(C$45,$E$5:$F$28,2,0))))/SUMPRODUCT(($F$5:$F$28&gt;0)*($F$5:$F$28))</f>
        <v>122835875.93280384</v>
      </c>
      <c r="D46" s="99">
        <f t="shared" si="1"/>
        <v>47976319.89032831</v>
      </c>
      <c r="E46" s="99">
        <f t="shared" si="1"/>
        <v>4916213.8409795575</v>
      </c>
      <c r="F46" s="99">
        <f t="shared" si="1"/>
        <v>2687194516.7969761</v>
      </c>
      <c r="G46" s="99">
        <f t="shared" si="1"/>
        <v>46385875.624959476</v>
      </c>
      <c r="H46" s="99">
        <f t="shared" si="1"/>
        <v>161034332.4725545</v>
      </c>
      <c r="I46" s="99">
        <f t="shared" si="1"/>
        <v>131095968.61711156</v>
      </c>
      <c r="J46" s="99">
        <f t="shared" si="1"/>
        <v>33633106.457651138</v>
      </c>
      <c r="K46" s="99">
        <f t="shared" si="1"/>
        <v>5494168.9220799794</v>
      </c>
      <c r="L46" s="99">
        <f t="shared" si="1"/>
        <v>29969121.039386082</v>
      </c>
      <c r="M46" s="99">
        <f t="shared" si="1"/>
        <v>9505490.0229149889</v>
      </c>
      <c r="N46" s="99">
        <f t="shared" si="1"/>
        <v>34144359.533530377</v>
      </c>
      <c r="O46" s="99">
        <f t="shared" si="1"/>
        <v>84544502.539918676</v>
      </c>
      <c r="P46" s="99">
        <f t="shared" si="1"/>
        <v>57129648.856763743</v>
      </c>
      <c r="Q46" s="99">
        <f t="shared" si="1"/>
        <v>27842192.430858076</v>
      </c>
      <c r="R46" s="99">
        <f t="shared" si="1"/>
        <v>136752841.83937371</v>
      </c>
      <c r="S46" s="99">
        <f t="shared" ref="H46:S50" si="2">(VLOOKUP($B46,$E$5:$F$28,2,0)*(-(VLOOKUP(S$45,$E$5:$F$28,2,0))))/SUMPRODUCT(($F$5:$F$28&gt;0)*($F$5:$F$28))</f>
        <v>57152406.338068448</v>
      </c>
      <c r="T46" s="92">
        <f>SUM(C46:S46)</f>
        <v>3677606941.1562591</v>
      </c>
    </row>
    <row r="47" spans="1:21" x14ac:dyDescent="0.2">
      <c r="B47" s="116" t="s">
        <v>21</v>
      </c>
      <c r="C47" s="99">
        <f t="shared" si="1"/>
        <v>6950.1927095287438</v>
      </c>
      <c r="D47" s="99">
        <f t="shared" si="1"/>
        <v>2714.5544100991006</v>
      </c>
      <c r="E47" s="99">
        <f t="shared" si="1"/>
        <v>278.16493623371105</v>
      </c>
      <c r="F47" s="99">
        <f t="shared" si="1"/>
        <v>152044.50326828592</v>
      </c>
      <c r="G47" s="99">
        <f t="shared" si="1"/>
        <v>2624.5652757836078</v>
      </c>
      <c r="H47" s="99">
        <f t="shared" si="2"/>
        <v>9111.5045587075401</v>
      </c>
      <c r="I47" s="99">
        <f t="shared" si="2"/>
        <v>7417.5580905181905</v>
      </c>
      <c r="J47" s="99">
        <f t="shared" si="2"/>
        <v>1902.9991810262766</v>
      </c>
      <c r="K47" s="99">
        <f t="shared" si="2"/>
        <v>310.86628802198385</v>
      </c>
      <c r="L47" s="99">
        <f t="shared" si="2"/>
        <v>1695.6867444236671</v>
      </c>
      <c r="M47" s="99">
        <f t="shared" si="2"/>
        <v>537.83137016014905</v>
      </c>
      <c r="N47" s="99">
        <f t="shared" si="2"/>
        <v>1931.9264579615901</v>
      </c>
      <c r="O47" s="99">
        <f t="shared" si="2"/>
        <v>4783.6235197697315</v>
      </c>
      <c r="P47" s="99">
        <f t="shared" si="2"/>
        <v>3232.4601096134597</v>
      </c>
      <c r="Q47" s="99">
        <f t="shared" si="2"/>
        <v>1575.3427195496465</v>
      </c>
      <c r="R47" s="99">
        <f t="shared" si="2"/>
        <v>7737.6303717595629</v>
      </c>
      <c r="S47" s="99">
        <f t="shared" si="2"/>
        <v>3233.7477536299175</v>
      </c>
      <c r="T47" s="92">
        <f>SUM(C47:S47)</f>
        <v>208083.1577650728</v>
      </c>
    </row>
    <row r="48" spans="1:21" x14ac:dyDescent="0.2">
      <c r="B48" s="116" t="s">
        <v>22</v>
      </c>
      <c r="C48" s="99">
        <f t="shared" si="1"/>
        <v>3886617.4895816809</v>
      </c>
      <c r="D48" s="99">
        <f t="shared" si="1"/>
        <v>1518006.0593496286</v>
      </c>
      <c r="E48" s="99">
        <f t="shared" si="1"/>
        <v>155552.62297577635</v>
      </c>
      <c r="F48" s="99">
        <f t="shared" si="1"/>
        <v>85024811.583583772</v>
      </c>
      <c r="G48" s="99">
        <f t="shared" si="1"/>
        <v>1467683.232642479</v>
      </c>
      <c r="H48" s="99">
        <f t="shared" si="2"/>
        <v>5095244.7585697379</v>
      </c>
      <c r="I48" s="99">
        <f t="shared" si="2"/>
        <v>4147972.8993803468</v>
      </c>
      <c r="J48" s="99">
        <f t="shared" si="2"/>
        <v>1064176.2334871779</v>
      </c>
      <c r="K48" s="99">
        <f t="shared" si="2"/>
        <v>173839.54696552598</v>
      </c>
      <c r="L48" s="99">
        <f t="shared" si="2"/>
        <v>948245.03911859309</v>
      </c>
      <c r="M48" s="99">
        <f t="shared" si="2"/>
        <v>300760.69787881448</v>
      </c>
      <c r="N48" s="99">
        <f t="shared" si="2"/>
        <v>1080352.6569565041</v>
      </c>
      <c r="O48" s="99">
        <f t="shared" si="2"/>
        <v>2675050.2629979518</v>
      </c>
      <c r="P48" s="99">
        <f t="shared" si="2"/>
        <v>1807624.1223030265</v>
      </c>
      <c r="Q48" s="99">
        <f t="shared" si="2"/>
        <v>880947.45308176859</v>
      </c>
      <c r="R48" s="99">
        <f t="shared" si="2"/>
        <v>4326960.5301114339</v>
      </c>
      <c r="S48" s="99">
        <f t="shared" si="2"/>
        <v>1808344.1857550594</v>
      </c>
      <c r="T48" s="92">
        <f>SUM(C48:S48)</f>
        <v>116362189.37473924</v>
      </c>
    </row>
    <row r="49" spans="2:20" x14ac:dyDescent="0.2">
      <c r="B49" s="116" t="s">
        <v>23</v>
      </c>
      <c r="C49" s="99">
        <f t="shared" si="1"/>
        <v>38295266.896215171</v>
      </c>
      <c r="D49" s="99">
        <f t="shared" si="1"/>
        <v>14957079.606802961</v>
      </c>
      <c r="E49" s="99">
        <f t="shared" si="1"/>
        <v>1532676.9946442135</v>
      </c>
      <c r="F49" s="99">
        <f t="shared" si="1"/>
        <v>837758760.95905662</v>
      </c>
      <c r="G49" s="99">
        <f t="shared" si="1"/>
        <v>14461243.2954376</v>
      </c>
      <c r="H49" s="99">
        <f t="shared" si="2"/>
        <v>50204003.469343424</v>
      </c>
      <c r="I49" s="99">
        <f t="shared" si="2"/>
        <v>40870430.312691957</v>
      </c>
      <c r="J49" s="99">
        <f t="shared" si="2"/>
        <v>10485444.733175101</v>
      </c>
      <c r="K49" s="99">
        <f t="shared" si="2"/>
        <v>1712860.0553069792</v>
      </c>
      <c r="L49" s="99">
        <f t="shared" si="2"/>
        <v>9343162.0048534665</v>
      </c>
      <c r="M49" s="99">
        <f t="shared" si="2"/>
        <v>2963428.0265642498</v>
      </c>
      <c r="N49" s="99">
        <f t="shared" si="2"/>
        <v>10644832.801551936</v>
      </c>
      <c r="O49" s="99">
        <f t="shared" si="2"/>
        <v>26357562.599586572</v>
      </c>
      <c r="P49" s="99">
        <f t="shared" si="2"/>
        <v>17810718.033660077</v>
      </c>
      <c r="Q49" s="99">
        <f t="shared" si="2"/>
        <v>8680071.5346285254</v>
      </c>
      <c r="R49" s="99">
        <f t="shared" si="2"/>
        <v>42634014.999978989</v>
      </c>
      <c r="S49" s="99">
        <f t="shared" si="2"/>
        <v>17817812.897549238</v>
      </c>
      <c r="T49" s="92">
        <f>SUM(C49:S49)</f>
        <v>1146529369.2210472</v>
      </c>
    </row>
    <row r="50" spans="2:20" x14ac:dyDescent="0.2">
      <c r="B50" s="116" t="s">
        <v>30</v>
      </c>
      <c r="C50" s="99">
        <f t="shared" si="1"/>
        <v>279232.93107508391</v>
      </c>
      <c r="D50" s="99">
        <f t="shared" si="1"/>
        <v>109060.71474184531</v>
      </c>
      <c r="E50" s="99">
        <f t="shared" si="1"/>
        <v>11175.634074198142</v>
      </c>
      <c r="F50" s="99">
        <f t="shared" si="1"/>
        <v>6108583.4703909038</v>
      </c>
      <c r="G50" s="99">
        <f t="shared" si="1"/>
        <v>105445.28553146184</v>
      </c>
      <c r="H50" s="99">
        <f t="shared" si="2"/>
        <v>366066.41438067495</v>
      </c>
      <c r="I50" s="99">
        <f t="shared" si="2"/>
        <v>298009.9363569353</v>
      </c>
      <c r="J50" s="99">
        <f t="shared" si="2"/>
        <v>76455.439634490584</v>
      </c>
      <c r="K50" s="99">
        <f t="shared" si="2"/>
        <v>12489.452941038742</v>
      </c>
      <c r="L50" s="99">
        <f t="shared" si="2"/>
        <v>68126.395859704469</v>
      </c>
      <c r="M50" s="99">
        <f t="shared" si="2"/>
        <v>21608.06702640764</v>
      </c>
      <c r="N50" s="99">
        <f t="shared" si="2"/>
        <v>77617.630190098353</v>
      </c>
      <c r="O50" s="99">
        <f t="shared" si="2"/>
        <v>192188.22734996965</v>
      </c>
      <c r="P50" s="99">
        <f t="shared" si="2"/>
        <v>129868.24232271605</v>
      </c>
      <c r="Q50" s="99">
        <f t="shared" si="2"/>
        <v>63291.419880279558</v>
      </c>
      <c r="R50" s="99">
        <f t="shared" si="2"/>
        <v>310869.2519158239</v>
      </c>
      <c r="S50" s="99">
        <f t="shared" si="2"/>
        <v>129919.97507717677</v>
      </c>
      <c r="T50" s="92">
        <f>SUM(C50:S50)</f>
        <v>8360008.4887488093</v>
      </c>
    </row>
    <row r="51" spans="2:20" x14ac:dyDescent="0.2">
      <c r="B51" s="116" t="s">
        <v>34</v>
      </c>
      <c r="C51" s="99">
        <f t="shared" ref="C51:S51" si="3">(VLOOKUP($B51,$E$5:$F$28,2,0)*(-(VLOOKUP(C$45,$E$5:$F$28,2,0))))/SUMPRODUCT(($F$5:$F$28&gt;0)*($F$5:$F$28))</f>
        <v>56208.950825526968</v>
      </c>
      <c r="D51" s="99">
        <f t="shared" si="3"/>
        <v>21953.672614183313</v>
      </c>
      <c r="E51" s="99">
        <f t="shared" si="3"/>
        <v>2249.629596703177</v>
      </c>
      <c r="F51" s="99">
        <f t="shared" si="3"/>
        <v>1229643.8911372623</v>
      </c>
      <c r="G51" s="99">
        <f t="shared" si="3"/>
        <v>21225.894977365206</v>
      </c>
      <c r="H51" s="99">
        <f t="shared" si="3"/>
        <v>73688.332552966429</v>
      </c>
      <c r="I51" s="99">
        <f t="shared" si="3"/>
        <v>59988.719073042317</v>
      </c>
      <c r="J51" s="99">
        <f t="shared" si="3"/>
        <v>15390.305255949781</v>
      </c>
      <c r="K51" s="99">
        <f t="shared" si="3"/>
        <v>2514.0983318038925</v>
      </c>
      <c r="L51" s="99">
        <f t="shared" si="3"/>
        <v>13713.687780503351</v>
      </c>
      <c r="M51" s="99">
        <f t="shared" si="3"/>
        <v>4349.6545061708666</v>
      </c>
      <c r="N51" s="99">
        <f t="shared" si="3"/>
        <v>15624.251558552902</v>
      </c>
      <c r="O51" s="99">
        <f t="shared" si="3"/>
        <v>38687.050910391597</v>
      </c>
      <c r="P51" s="99">
        <f t="shared" si="3"/>
        <v>26142.180359637845</v>
      </c>
      <c r="Q51" s="99">
        <f t="shared" si="3"/>
        <v>12740.418166408221</v>
      </c>
      <c r="R51" s="99">
        <f t="shared" si="3"/>
        <v>62577.269904481131</v>
      </c>
      <c r="S51" s="99">
        <f t="shared" si="3"/>
        <v>26152.594044873164</v>
      </c>
      <c r="T51" s="92">
        <f t="shared" ref="T51" si="4">SUM(C51:S51)</f>
        <v>1682850.6015958225</v>
      </c>
    </row>
    <row r="52" spans="2:20" x14ac:dyDescent="0.2">
      <c r="B52" s="116" t="s">
        <v>89</v>
      </c>
      <c r="C52" s="99">
        <f t="shared" ref="C52:S52" si="5">(VLOOKUP($B52,$E$5:$F$28,2,0)*(-(VLOOKUP(C$45,$E$5:$F$28,2,0))))/SUMPRODUCT(($F$5:$F$28&gt;0)*($F$5:$F$28))</f>
        <v>190654.7727446701</v>
      </c>
      <c r="D52" s="99">
        <f t="shared" si="5"/>
        <v>74464.518581036275</v>
      </c>
      <c r="E52" s="99">
        <f t="shared" si="5"/>
        <v>7630.5039183251292</v>
      </c>
      <c r="F52" s="99">
        <f t="shared" si="5"/>
        <v>4170821.0734860082</v>
      </c>
      <c r="G52" s="99">
        <f t="shared" si="5"/>
        <v>71995.974373781748</v>
      </c>
      <c r="H52" s="99">
        <f t="shared" si="5"/>
        <v>249942.97332515242</v>
      </c>
      <c r="I52" s="99">
        <f t="shared" si="5"/>
        <v>203475.34394683331</v>
      </c>
      <c r="J52" s="99">
        <f t="shared" si="5"/>
        <v>52202.275757683085</v>
      </c>
      <c r="K52" s="99">
        <f t="shared" si="5"/>
        <v>8527.5536915046414</v>
      </c>
      <c r="L52" s="99">
        <f t="shared" si="5"/>
        <v>46515.367906419437</v>
      </c>
      <c r="M52" s="99">
        <f t="shared" si="5"/>
        <v>14753.564676308155</v>
      </c>
      <c r="N52" s="99">
        <f t="shared" si="5"/>
        <v>52995.796691665688</v>
      </c>
      <c r="O52" s="99">
        <f t="shared" si="5"/>
        <v>131222.35500137613</v>
      </c>
      <c r="P52" s="99">
        <f t="shared" si="5"/>
        <v>88671.490613438335</v>
      </c>
      <c r="Q52" s="99">
        <f t="shared" si="5"/>
        <v>43214.141066755154</v>
      </c>
      <c r="R52" s="99">
        <f t="shared" si="5"/>
        <v>212255.43258499133</v>
      </c>
      <c r="S52" s="99">
        <f t="shared" si="5"/>
        <v>88706.812724291056</v>
      </c>
      <c r="T52" s="92">
        <f>SUM(C52:S52)</f>
        <v>5708049.9510902409</v>
      </c>
    </row>
    <row r="53" spans="2:20" x14ac:dyDescent="0.2">
      <c r="B53" s="79" t="s">
        <v>35</v>
      </c>
      <c r="C53" s="80">
        <f>SUM(C46:C52)</f>
        <v>165550807.16595548</v>
      </c>
      <c r="D53" s="80">
        <f>SUM(D46:D52)</f>
        <v>64659599.016828068</v>
      </c>
      <c r="E53" s="80">
        <f>SUM(E46:E52)</f>
        <v>6625777.3911250066</v>
      </c>
      <c r="F53" s="80">
        <f>SUM(F46:F52)</f>
        <v>3621639182.2778988</v>
      </c>
      <c r="G53" s="80">
        <f t="shared" ref="G53" si="6">SUM(G46:G52)</f>
        <v>62516093.873197943</v>
      </c>
      <c r="H53" s="80">
        <f t="shared" ref="H53" si="7">SUM(H46:H52)</f>
        <v>217032389.92528519</v>
      </c>
      <c r="I53" s="80">
        <f t="shared" ref="I53" si="8">SUM(I46:I52)</f>
        <v>176683263.38665122</v>
      </c>
      <c r="J53" s="80">
        <f t="shared" ref="J53" si="9">SUM(J46:J52)</f>
        <v>45328678.444142565</v>
      </c>
      <c r="K53" s="80">
        <f t="shared" ref="K53" si="10">SUM(K46:K52)</f>
        <v>7404710.4956048541</v>
      </c>
      <c r="L53" s="80">
        <f t="shared" ref="L53" si="11">SUM(L46:L52)</f>
        <v>40390579.2216492</v>
      </c>
      <c r="M53" s="80">
        <f t="shared" ref="M53" si="12">SUM(M46:M52)</f>
        <v>12810927.864937102</v>
      </c>
      <c r="N53" s="80">
        <f t="shared" ref="N53" si="13">SUM(N46:N52)</f>
        <v>46017714.59693709</v>
      </c>
      <c r="O53" s="80">
        <f t="shared" ref="O53" si="14">SUM(O46:O52)</f>
        <v>113943996.65928471</v>
      </c>
      <c r="P53" s="80">
        <f t="shared" ref="P53" si="15">SUM(P46:P52)</f>
        <v>76995905.386132255</v>
      </c>
      <c r="Q53" s="80">
        <f>SUM(Q46:Q52)</f>
        <v>37524032.740401357</v>
      </c>
      <c r="R53" s="80">
        <f>SUM(R46:R52)</f>
        <v>184307256.95424119</v>
      </c>
      <c r="S53" s="80">
        <f>SUM(S46:S52)</f>
        <v>77026576.55097273</v>
      </c>
      <c r="T53" s="80">
        <f>SUM(T46:T52)</f>
        <v>4956457491.9512444</v>
      </c>
    </row>
    <row r="54" spans="2:20" x14ac:dyDescent="0.2">
      <c r="B54" s="84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 x14ac:dyDescent="0.2">
      <c r="B55" s="73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2">
        <f>-SUMPRODUCT(($F$5:$F$28&lt;0)*($F$5:$F$28))</f>
        <v>4956457491.9512434</v>
      </c>
    </row>
    <row r="56" spans="2:20" x14ac:dyDescent="0.2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3">
        <f>T53-T55</f>
        <v>0</v>
      </c>
    </row>
    <row r="57" spans="2:20" x14ac:dyDescent="0.2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3">
        <f>T53-I4</f>
        <v>0</v>
      </c>
    </row>
  </sheetData>
  <mergeCells count="2">
    <mergeCell ref="B44:B45"/>
    <mergeCell ref="T44:T4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82EA6-6DD9-4CB7-B09C-CFD8497BEF62}">
  <sheetPr>
    <tabColor theme="5" tint="0.59999389629810485"/>
  </sheetPr>
  <dimension ref="B2:L283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3.5703125" style="2" customWidth="1"/>
    <col min="2" max="2" width="3.42578125" style="2" customWidth="1"/>
    <col min="3" max="3" width="18.7109375" style="2" customWidth="1"/>
    <col min="4" max="8" width="15" style="2" customWidth="1"/>
    <col min="9" max="9" width="17" style="2" customWidth="1"/>
    <col min="10" max="10" width="13.5703125" style="2" customWidth="1"/>
    <col min="11" max="11" width="15.5703125" style="2" customWidth="1"/>
    <col min="12" max="12" width="12.28515625" style="2" customWidth="1"/>
    <col min="13" max="13" width="11.42578125" style="2"/>
    <col min="14" max="16" width="13.28515625" style="2" bestFit="1" customWidth="1"/>
    <col min="17" max="19" width="10.7109375" style="2" bestFit="1" customWidth="1"/>
    <col min="20" max="250" width="11.42578125" style="2"/>
    <col min="251" max="251" width="3.5703125" style="2" customWidth="1"/>
    <col min="252" max="252" width="3.42578125" style="2" customWidth="1"/>
    <col min="253" max="253" width="18.7109375" style="2" customWidth="1"/>
    <col min="254" max="260" width="15" style="2" customWidth="1"/>
    <col min="261" max="261" width="14" style="2" customWidth="1"/>
    <col min="262" max="262" width="15.85546875" style="2" customWidth="1"/>
    <col min="263" max="263" width="13.28515625" style="2" customWidth="1"/>
    <col min="264" max="265" width="13.28515625" style="2" bestFit="1" customWidth="1"/>
    <col min="266" max="266" width="12.85546875" style="2" bestFit="1" customWidth="1"/>
    <col min="267" max="506" width="11.42578125" style="2"/>
    <col min="507" max="507" width="3.5703125" style="2" customWidth="1"/>
    <col min="508" max="508" width="3.42578125" style="2" customWidth="1"/>
    <col min="509" max="509" width="18.7109375" style="2" customWidth="1"/>
    <col min="510" max="516" width="15" style="2" customWidth="1"/>
    <col min="517" max="517" width="14" style="2" customWidth="1"/>
    <col min="518" max="518" width="15.85546875" style="2" customWidth="1"/>
    <col min="519" max="519" width="13.28515625" style="2" customWidth="1"/>
    <col min="520" max="521" width="13.28515625" style="2" bestFit="1" customWidth="1"/>
    <col min="522" max="522" width="12.85546875" style="2" bestFit="1" customWidth="1"/>
    <col min="523" max="762" width="11.42578125" style="2"/>
    <col min="763" max="763" width="3.5703125" style="2" customWidth="1"/>
    <col min="764" max="764" width="3.42578125" style="2" customWidth="1"/>
    <col min="765" max="765" width="18.7109375" style="2" customWidth="1"/>
    <col min="766" max="772" width="15" style="2" customWidth="1"/>
    <col min="773" max="773" width="14" style="2" customWidth="1"/>
    <col min="774" max="774" width="15.85546875" style="2" customWidth="1"/>
    <col min="775" max="775" width="13.28515625" style="2" customWidth="1"/>
    <col min="776" max="777" width="13.28515625" style="2" bestFit="1" customWidth="1"/>
    <col min="778" max="778" width="12.85546875" style="2" bestFit="1" customWidth="1"/>
    <col min="779" max="1018" width="11.42578125" style="2"/>
    <col min="1019" max="1019" width="3.5703125" style="2" customWidth="1"/>
    <col min="1020" max="1020" width="3.42578125" style="2" customWidth="1"/>
    <col min="1021" max="1021" width="18.7109375" style="2" customWidth="1"/>
    <col min="1022" max="1028" width="15" style="2" customWidth="1"/>
    <col min="1029" max="1029" width="14" style="2" customWidth="1"/>
    <col min="1030" max="1030" width="15.85546875" style="2" customWidth="1"/>
    <col min="1031" max="1031" width="13.28515625" style="2" customWidth="1"/>
    <col min="1032" max="1033" width="13.28515625" style="2" bestFit="1" customWidth="1"/>
    <col min="1034" max="1034" width="12.85546875" style="2" bestFit="1" customWidth="1"/>
    <col min="1035" max="1274" width="11.42578125" style="2"/>
    <col min="1275" max="1275" width="3.5703125" style="2" customWidth="1"/>
    <col min="1276" max="1276" width="3.42578125" style="2" customWidth="1"/>
    <col min="1277" max="1277" width="18.7109375" style="2" customWidth="1"/>
    <col min="1278" max="1284" width="15" style="2" customWidth="1"/>
    <col min="1285" max="1285" width="14" style="2" customWidth="1"/>
    <col min="1286" max="1286" width="15.85546875" style="2" customWidth="1"/>
    <col min="1287" max="1287" width="13.28515625" style="2" customWidth="1"/>
    <col min="1288" max="1289" width="13.28515625" style="2" bestFit="1" customWidth="1"/>
    <col min="1290" max="1290" width="12.85546875" style="2" bestFit="1" customWidth="1"/>
    <col min="1291" max="1530" width="11.42578125" style="2"/>
    <col min="1531" max="1531" width="3.5703125" style="2" customWidth="1"/>
    <col min="1532" max="1532" width="3.42578125" style="2" customWidth="1"/>
    <col min="1533" max="1533" width="18.7109375" style="2" customWidth="1"/>
    <col min="1534" max="1540" width="15" style="2" customWidth="1"/>
    <col min="1541" max="1541" width="14" style="2" customWidth="1"/>
    <col min="1542" max="1542" width="15.85546875" style="2" customWidth="1"/>
    <col min="1543" max="1543" width="13.28515625" style="2" customWidth="1"/>
    <col min="1544" max="1545" width="13.28515625" style="2" bestFit="1" customWidth="1"/>
    <col min="1546" max="1546" width="12.85546875" style="2" bestFit="1" customWidth="1"/>
    <col min="1547" max="1786" width="11.42578125" style="2"/>
    <col min="1787" max="1787" width="3.5703125" style="2" customWidth="1"/>
    <col min="1788" max="1788" width="3.42578125" style="2" customWidth="1"/>
    <col min="1789" max="1789" width="18.7109375" style="2" customWidth="1"/>
    <col min="1790" max="1796" width="15" style="2" customWidth="1"/>
    <col min="1797" max="1797" width="14" style="2" customWidth="1"/>
    <col min="1798" max="1798" width="15.85546875" style="2" customWidth="1"/>
    <col min="1799" max="1799" width="13.28515625" style="2" customWidth="1"/>
    <col min="1800" max="1801" width="13.28515625" style="2" bestFit="1" customWidth="1"/>
    <col min="1802" max="1802" width="12.85546875" style="2" bestFit="1" customWidth="1"/>
    <col min="1803" max="2042" width="11.42578125" style="2"/>
    <col min="2043" max="2043" width="3.5703125" style="2" customWidth="1"/>
    <col min="2044" max="2044" width="3.42578125" style="2" customWidth="1"/>
    <col min="2045" max="2045" width="18.7109375" style="2" customWidth="1"/>
    <col min="2046" max="2052" width="15" style="2" customWidth="1"/>
    <col min="2053" max="2053" width="14" style="2" customWidth="1"/>
    <col min="2054" max="2054" width="15.85546875" style="2" customWidth="1"/>
    <col min="2055" max="2055" width="13.28515625" style="2" customWidth="1"/>
    <col min="2056" max="2057" width="13.28515625" style="2" bestFit="1" customWidth="1"/>
    <col min="2058" max="2058" width="12.85546875" style="2" bestFit="1" customWidth="1"/>
    <col min="2059" max="2298" width="11.42578125" style="2"/>
    <col min="2299" max="2299" width="3.5703125" style="2" customWidth="1"/>
    <col min="2300" max="2300" width="3.42578125" style="2" customWidth="1"/>
    <col min="2301" max="2301" width="18.7109375" style="2" customWidth="1"/>
    <col min="2302" max="2308" width="15" style="2" customWidth="1"/>
    <col min="2309" max="2309" width="14" style="2" customWidth="1"/>
    <col min="2310" max="2310" width="15.85546875" style="2" customWidth="1"/>
    <col min="2311" max="2311" width="13.28515625" style="2" customWidth="1"/>
    <col min="2312" max="2313" width="13.28515625" style="2" bestFit="1" customWidth="1"/>
    <col min="2314" max="2314" width="12.85546875" style="2" bestFit="1" customWidth="1"/>
    <col min="2315" max="2554" width="11.42578125" style="2"/>
    <col min="2555" max="2555" width="3.5703125" style="2" customWidth="1"/>
    <col min="2556" max="2556" width="3.42578125" style="2" customWidth="1"/>
    <col min="2557" max="2557" width="18.7109375" style="2" customWidth="1"/>
    <col min="2558" max="2564" width="15" style="2" customWidth="1"/>
    <col min="2565" max="2565" width="14" style="2" customWidth="1"/>
    <col min="2566" max="2566" width="15.85546875" style="2" customWidth="1"/>
    <col min="2567" max="2567" width="13.28515625" style="2" customWidth="1"/>
    <col min="2568" max="2569" width="13.28515625" style="2" bestFit="1" customWidth="1"/>
    <col min="2570" max="2570" width="12.85546875" style="2" bestFit="1" customWidth="1"/>
    <col min="2571" max="2810" width="11.42578125" style="2"/>
    <col min="2811" max="2811" width="3.5703125" style="2" customWidth="1"/>
    <col min="2812" max="2812" width="3.42578125" style="2" customWidth="1"/>
    <col min="2813" max="2813" width="18.7109375" style="2" customWidth="1"/>
    <col min="2814" max="2820" width="15" style="2" customWidth="1"/>
    <col min="2821" max="2821" width="14" style="2" customWidth="1"/>
    <col min="2822" max="2822" width="15.85546875" style="2" customWidth="1"/>
    <col min="2823" max="2823" width="13.28515625" style="2" customWidth="1"/>
    <col min="2824" max="2825" width="13.28515625" style="2" bestFit="1" customWidth="1"/>
    <col min="2826" max="2826" width="12.85546875" style="2" bestFit="1" customWidth="1"/>
    <col min="2827" max="3066" width="11.42578125" style="2"/>
    <col min="3067" max="3067" width="3.5703125" style="2" customWidth="1"/>
    <col min="3068" max="3068" width="3.42578125" style="2" customWidth="1"/>
    <col min="3069" max="3069" width="18.7109375" style="2" customWidth="1"/>
    <col min="3070" max="3076" width="15" style="2" customWidth="1"/>
    <col min="3077" max="3077" width="14" style="2" customWidth="1"/>
    <col min="3078" max="3078" width="15.85546875" style="2" customWidth="1"/>
    <col min="3079" max="3079" width="13.28515625" style="2" customWidth="1"/>
    <col min="3080" max="3081" width="13.28515625" style="2" bestFit="1" customWidth="1"/>
    <col min="3082" max="3082" width="12.85546875" style="2" bestFit="1" customWidth="1"/>
    <col min="3083" max="3322" width="11.42578125" style="2"/>
    <col min="3323" max="3323" width="3.5703125" style="2" customWidth="1"/>
    <col min="3324" max="3324" width="3.42578125" style="2" customWidth="1"/>
    <col min="3325" max="3325" width="18.7109375" style="2" customWidth="1"/>
    <col min="3326" max="3332" width="15" style="2" customWidth="1"/>
    <col min="3333" max="3333" width="14" style="2" customWidth="1"/>
    <col min="3334" max="3334" width="15.85546875" style="2" customWidth="1"/>
    <col min="3335" max="3335" width="13.28515625" style="2" customWidth="1"/>
    <col min="3336" max="3337" width="13.28515625" style="2" bestFit="1" customWidth="1"/>
    <col min="3338" max="3338" width="12.85546875" style="2" bestFit="1" customWidth="1"/>
    <col min="3339" max="3578" width="11.42578125" style="2"/>
    <col min="3579" max="3579" width="3.5703125" style="2" customWidth="1"/>
    <col min="3580" max="3580" width="3.42578125" style="2" customWidth="1"/>
    <col min="3581" max="3581" width="18.7109375" style="2" customWidth="1"/>
    <col min="3582" max="3588" width="15" style="2" customWidth="1"/>
    <col min="3589" max="3589" width="14" style="2" customWidth="1"/>
    <col min="3590" max="3590" width="15.85546875" style="2" customWidth="1"/>
    <col min="3591" max="3591" width="13.28515625" style="2" customWidth="1"/>
    <col min="3592" max="3593" width="13.28515625" style="2" bestFit="1" customWidth="1"/>
    <col min="3594" max="3594" width="12.85546875" style="2" bestFit="1" customWidth="1"/>
    <col min="3595" max="3834" width="11.42578125" style="2"/>
    <col min="3835" max="3835" width="3.5703125" style="2" customWidth="1"/>
    <col min="3836" max="3836" width="3.42578125" style="2" customWidth="1"/>
    <col min="3837" max="3837" width="18.7109375" style="2" customWidth="1"/>
    <col min="3838" max="3844" width="15" style="2" customWidth="1"/>
    <col min="3845" max="3845" width="14" style="2" customWidth="1"/>
    <col min="3846" max="3846" width="15.85546875" style="2" customWidth="1"/>
    <col min="3847" max="3847" width="13.28515625" style="2" customWidth="1"/>
    <col min="3848" max="3849" width="13.28515625" style="2" bestFit="1" customWidth="1"/>
    <col min="3850" max="3850" width="12.85546875" style="2" bestFit="1" customWidth="1"/>
    <col min="3851" max="4090" width="11.42578125" style="2"/>
    <col min="4091" max="4091" width="3.5703125" style="2" customWidth="1"/>
    <col min="4092" max="4092" width="3.42578125" style="2" customWidth="1"/>
    <col min="4093" max="4093" width="18.7109375" style="2" customWidth="1"/>
    <col min="4094" max="4100" width="15" style="2" customWidth="1"/>
    <col min="4101" max="4101" width="14" style="2" customWidth="1"/>
    <col min="4102" max="4102" width="15.85546875" style="2" customWidth="1"/>
    <col min="4103" max="4103" width="13.28515625" style="2" customWidth="1"/>
    <col min="4104" max="4105" width="13.28515625" style="2" bestFit="1" customWidth="1"/>
    <col min="4106" max="4106" width="12.85546875" style="2" bestFit="1" customWidth="1"/>
    <col min="4107" max="4346" width="11.42578125" style="2"/>
    <col min="4347" max="4347" width="3.5703125" style="2" customWidth="1"/>
    <col min="4348" max="4348" width="3.42578125" style="2" customWidth="1"/>
    <col min="4349" max="4349" width="18.7109375" style="2" customWidth="1"/>
    <col min="4350" max="4356" width="15" style="2" customWidth="1"/>
    <col min="4357" max="4357" width="14" style="2" customWidth="1"/>
    <col min="4358" max="4358" width="15.85546875" style="2" customWidth="1"/>
    <col min="4359" max="4359" width="13.28515625" style="2" customWidth="1"/>
    <col min="4360" max="4361" width="13.28515625" style="2" bestFit="1" customWidth="1"/>
    <col min="4362" max="4362" width="12.85546875" style="2" bestFit="1" customWidth="1"/>
    <col min="4363" max="4602" width="11.42578125" style="2"/>
    <col min="4603" max="4603" width="3.5703125" style="2" customWidth="1"/>
    <col min="4604" max="4604" width="3.42578125" style="2" customWidth="1"/>
    <col min="4605" max="4605" width="18.7109375" style="2" customWidth="1"/>
    <col min="4606" max="4612" width="15" style="2" customWidth="1"/>
    <col min="4613" max="4613" width="14" style="2" customWidth="1"/>
    <col min="4614" max="4614" width="15.85546875" style="2" customWidth="1"/>
    <col min="4615" max="4615" width="13.28515625" style="2" customWidth="1"/>
    <col min="4616" max="4617" width="13.28515625" style="2" bestFit="1" customWidth="1"/>
    <col min="4618" max="4618" width="12.85546875" style="2" bestFit="1" customWidth="1"/>
    <col min="4619" max="4858" width="11.42578125" style="2"/>
    <col min="4859" max="4859" width="3.5703125" style="2" customWidth="1"/>
    <col min="4860" max="4860" width="3.42578125" style="2" customWidth="1"/>
    <col min="4861" max="4861" width="18.7109375" style="2" customWidth="1"/>
    <col min="4862" max="4868" width="15" style="2" customWidth="1"/>
    <col min="4869" max="4869" width="14" style="2" customWidth="1"/>
    <col min="4870" max="4870" width="15.85546875" style="2" customWidth="1"/>
    <col min="4871" max="4871" width="13.28515625" style="2" customWidth="1"/>
    <col min="4872" max="4873" width="13.28515625" style="2" bestFit="1" customWidth="1"/>
    <col min="4874" max="4874" width="12.85546875" style="2" bestFit="1" customWidth="1"/>
    <col min="4875" max="5114" width="11.42578125" style="2"/>
    <col min="5115" max="5115" width="3.5703125" style="2" customWidth="1"/>
    <col min="5116" max="5116" width="3.42578125" style="2" customWidth="1"/>
    <col min="5117" max="5117" width="18.7109375" style="2" customWidth="1"/>
    <col min="5118" max="5124" width="15" style="2" customWidth="1"/>
    <col min="5125" max="5125" width="14" style="2" customWidth="1"/>
    <col min="5126" max="5126" width="15.85546875" style="2" customWidth="1"/>
    <col min="5127" max="5127" width="13.28515625" style="2" customWidth="1"/>
    <col min="5128" max="5129" width="13.28515625" style="2" bestFit="1" customWidth="1"/>
    <col min="5130" max="5130" width="12.85546875" style="2" bestFit="1" customWidth="1"/>
    <col min="5131" max="5370" width="11.42578125" style="2"/>
    <col min="5371" max="5371" width="3.5703125" style="2" customWidth="1"/>
    <col min="5372" max="5372" width="3.42578125" style="2" customWidth="1"/>
    <col min="5373" max="5373" width="18.7109375" style="2" customWidth="1"/>
    <col min="5374" max="5380" width="15" style="2" customWidth="1"/>
    <col min="5381" max="5381" width="14" style="2" customWidth="1"/>
    <col min="5382" max="5382" width="15.85546875" style="2" customWidth="1"/>
    <col min="5383" max="5383" width="13.28515625" style="2" customWidth="1"/>
    <col min="5384" max="5385" width="13.28515625" style="2" bestFit="1" customWidth="1"/>
    <col min="5386" max="5386" width="12.85546875" style="2" bestFit="1" customWidth="1"/>
    <col min="5387" max="5626" width="11.42578125" style="2"/>
    <col min="5627" max="5627" width="3.5703125" style="2" customWidth="1"/>
    <col min="5628" max="5628" width="3.42578125" style="2" customWidth="1"/>
    <col min="5629" max="5629" width="18.7109375" style="2" customWidth="1"/>
    <col min="5630" max="5636" width="15" style="2" customWidth="1"/>
    <col min="5637" max="5637" width="14" style="2" customWidth="1"/>
    <col min="5638" max="5638" width="15.85546875" style="2" customWidth="1"/>
    <col min="5639" max="5639" width="13.28515625" style="2" customWidth="1"/>
    <col min="5640" max="5641" width="13.28515625" style="2" bestFit="1" customWidth="1"/>
    <col min="5642" max="5642" width="12.85546875" style="2" bestFit="1" customWidth="1"/>
    <col min="5643" max="5882" width="11.42578125" style="2"/>
    <col min="5883" max="5883" width="3.5703125" style="2" customWidth="1"/>
    <col min="5884" max="5884" width="3.42578125" style="2" customWidth="1"/>
    <col min="5885" max="5885" width="18.7109375" style="2" customWidth="1"/>
    <col min="5886" max="5892" width="15" style="2" customWidth="1"/>
    <col min="5893" max="5893" width="14" style="2" customWidth="1"/>
    <col min="5894" max="5894" width="15.85546875" style="2" customWidth="1"/>
    <col min="5895" max="5895" width="13.28515625" style="2" customWidth="1"/>
    <col min="5896" max="5897" width="13.28515625" style="2" bestFit="1" customWidth="1"/>
    <col min="5898" max="5898" width="12.85546875" style="2" bestFit="1" customWidth="1"/>
    <col min="5899" max="6138" width="11.42578125" style="2"/>
    <col min="6139" max="6139" width="3.5703125" style="2" customWidth="1"/>
    <col min="6140" max="6140" width="3.42578125" style="2" customWidth="1"/>
    <col min="6141" max="6141" width="18.7109375" style="2" customWidth="1"/>
    <col min="6142" max="6148" width="15" style="2" customWidth="1"/>
    <col min="6149" max="6149" width="14" style="2" customWidth="1"/>
    <col min="6150" max="6150" width="15.85546875" style="2" customWidth="1"/>
    <col min="6151" max="6151" width="13.28515625" style="2" customWidth="1"/>
    <col min="6152" max="6153" width="13.28515625" style="2" bestFit="1" customWidth="1"/>
    <col min="6154" max="6154" width="12.85546875" style="2" bestFit="1" customWidth="1"/>
    <col min="6155" max="6394" width="11.42578125" style="2"/>
    <col min="6395" max="6395" width="3.5703125" style="2" customWidth="1"/>
    <col min="6396" max="6396" width="3.42578125" style="2" customWidth="1"/>
    <col min="6397" max="6397" width="18.7109375" style="2" customWidth="1"/>
    <col min="6398" max="6404" width="15" style="2" customWidth="1"/>
    <col min="6405" max="6405" width="14" style="2" customWidth="1"/>
    <col min="6406" max="6406" width="15.85546875" style="2" customWidth="1"/>
    <col min="6407" max="6407" width="13.28515625" style="2" customWidth="1"/>
    <col min="6408" max="6409" width="13.28515625" style="2" bestFit="1" customWidth="1"/>
    <col min="6410" max="6410" width="12.85546875" style="2" bestFit="1" customWidth="1"/>
    <col min="6411" max="6650" width="11.42578125" style="2"/>
    <col min="6651" max="6651" width="3.5703125" style="2" customWidth="1"/>
    <col min="6652" max="6652" width="3.42578125" style="2" customWidth="1"/>
    <col min="6653" max="6653" width="18.7109375" style="2" customWidth="1"/>
    <col min="6654" max="6660" width="15" style="2" customWidth="1"/>
    <col min="6661" max="6661" width="14" style="2" customWidth="1"/>
    <col min="6662" max="6662" width="15.85546875" style="2" customWidth="1"/>
    <col min="6663" max="6663" width="13.28515625" style="2" customWidth="1"/>
    <col min="6664" max="6665" width="13.28515625" style="2" bestFit="1" customWidth="1"/>
    <col min="6666" max="6666" width="12.85546875" style="2" bestFit="1" customWidth="1"/>
    <col min="6667" max="6906" width="11.42578125" style="2"/>
    <col min="6907" max="6907" width="3.5703125" style="2" customWidth="1"/>
    <col min="6908" max="6908" width="3.42578125" style="2" customWidth="1"/>
    <col min="6909" max="6909" width="18.7109375" style="2" customWidth="1"/>
    <col min="6910" max="6916" width="15" style="2" customWidth="1"/>
    <col min="6917" max="6917" width="14" style="2" customWidth="1"/>
    <col min="6918" max="6918" width="15.85546875" style="2" customWidth="1"/>
    <col min="6919" max="6919" width="13.28515625" style="2" customWidth="1"/>
    <col min="6920" max="6921" width="13.28515625" style="2" bestFit="1" customWidth="1"/>
    <col min="6922" max="6922" width="12.85546875" style="2" bestFit="1" customWidth="1"/>
    <col min="6923" max="7162" width="11.42578125" style="2"/>
    <col min="7163" max="7163" width="3.5703125" style="2" customWidth="1"/>
    <col min="7164" max="7164" width="3.42578125" style="2" customWidth="1"/>
    <col min="7165" max="7165" width="18.7109375" style="2" customWidth="1"/>
    <col min="7166" max="7172" width="15" style="2" customWidth="1"/>
    <col min="7173" max="7173" width="14" style="2" customWidth="1"/>
    <col min="7174" max="7174" width="15.85546875" style="2" customWidth="1"/>
    <col min="7175" max="7175" width="13.28515625" style="2" customWidth="1"/>
    <col min="7176" max="7177" width="13.28515625" style="2" bestFit="1" customWidth="1"/>
    <col min="7178" max="7178" width="12.85546875" style="2" bestFit="1" customWidth="1"/>
    <col min="7179" max="7418" width="11.42578125" style="2"/>
    <col min="7419" max="7419" width="3.5703125" style="2" customWidth="1"/>
    <col min="7420" max="7420" width="3.42578125" style="2" customWidth="1"/>
    <col min="7421" max="7421" width="18.7109375" style="2" customWidth="1"/>
    <col min="7422" max="7428" width="15" style="2" customWidth="1"/>
    <col min="7429" max="7429" width="14" style="2" customWidth="1"/>
    <col min="7430" max="7430" width="15.85546875" style="2" customWidth="1"/>
    <col min="7431" max="7431" width="13.28515625" style="2" customWidth="1"/>
    <col min="7432" max="7433" width="13.28515625" style="2" bestFit="1" customWidth="1"/>
    <col min="7434" max="7434" width="12.85546875" style="2" bestFit="1" customWidth="1"/>
    <col min="7435" max="7674" width="11.42578125" style="2"/>
    <col min="7675" max="7675" width="3.5703125" style="2" customWidth="1"/>
    <col min="7676" max="7676" width="3.42578125" style="2" customWidth="1"/>
    <col min="7677" max="7677" width="18.7109375" style="2" customWidth="1"/>
    <col min="7678" max="7684" width="15" style="2" customWidth="1"/>
    <col min="7685" max="7685" width="14" style="2" customWidth="1"/>
    <col min="7686" max="7686" width="15.85546875" style="2" customWidth="1"/>
    <col min="7687" max="7687" width="13.28515625" style="2" customWidth="1"/>
    <col min="7688" max="7689" width="13.28515625" style="2" bestFit="1" customWidth="1"/>
    <col min="7690" max="7690" width="12.85546875" style="2" bestFit="1" customWidth="1"/>
    <col min="7691" max="7930" width="11.42578125" style="2"/>
    <col min="7931" max="7931" width="3.5703125" style="2" customWidth="1"/>
    <col min="7932" max="7932" width="3.42578125" style="2" customWidth="1"/>
    <col min="7933" max="7933" width="18.7109375" style="2" customWidth="1"/>
    <col min="7934" max="7940" width="15" style="2" customWidth="1"/>
    <col min="7941" max="7941" width="14" style="2" customWidth="1"/>
    <col min="7942" max="7942" width="15.85546875" style="2" customWidth="1"/>
    <col min="7943" max="7943" width="13.28515625" style="2" customWidth="1"/>
    <col min="7944" max="7945" width="13.28515625" style="2" bestFit="1" customWidth="1"/>
    <col min="7946" max="7946" width="12.85546875" style="2" bestFit="1" customWidth="1"/>
    <col min="7947" max="8186" width="11.42578125" style="2"/>
    <col min="8187" max="8187" width="3.5703125" style="2" customWidth="1"/>
    <col min="8188" max="8188" width="3.42578125" style="2" customWidth="1"/>
    <col min="8189" max="8189" width="18.7109375" style="2" customWidth="1"/>
    <col min="8190" max="8196" width="15" style="2" customWidth="1"/>
    <col min="8197" max="8197" width="14" style="2" customWidth="1"/>
    <col min="8198" max="8198" width="15.85546875" style="2" customWidth="1"/>
    <col min="8199" max="8199" width="13.28515625" style="2" customWidth="1"/>
    <col min="8200" max="8201" width="13.28515625" style="2" bestFit="1" customWidth="1"/>
    <col min="8202" max="8202" width="12.85546875" style="2" bestFit="1" customWidth="1"/>
    <col min="8203" max="8442" width="11.42578125" style="2"/>
    <col min="8443" max="8443" width="3.5703125" style="2" customWidth="1"/>
    <col min="8444" max="8444" width="3.42578125" style="2" customWidth="1"/>
    <col min="8445" max="8445" width="18.7109375" style="2" customWidth="1"/>
    <col min="8446" max="8452" width="15" style="2" customWidth="1"/>
    <col min="8453" max="8453" width="14" style="2" customWidth="1"/>
    <col min="8454" max="8454" width="15.85546875" style="2" customWidth="1"/>
    <col min="8455" max="8455" width="13.28515625" style="2" customWidth="1"/>
    <col min="8456" max="8457" width="13.28515625" style="2" bestFit="1" customWidth="1"/>
    <col min="8458" max="8458" width="12.85546875" style="2" bestFit="1" customWidth="1"/>
    <col min="8459" max="8698" width="11.42578125" style="2"/>
    <col min="8699" max="8699" width="3.5703125" style="2" customWidth="1"/>
    <col min="8700" max="8700" width="3.42578125" style="2" customWidth="1"/>
    <col min="8701" max="8701" width="18.7109375" style="2" customWidth="1"/>
    <col min="8702" max="8708" width="15" style="2" customWidth="1"/>
    <col min="8709" max="8709" width="14" style="2" customWidth="1"/>
    <col min="8710" max="8710" width="15.85546875" style="2" customWidth="1"/>
    <col min="8711" max="8711" width="13.28515625" style="2" customWidth="1"/>
    <col min="8712" max="8713" width="13.28515625" style="2" bestFit="1" customWidth="1"/>
    <col min="8714" max="8714" width="12.85546875" style="2" bestFit="1" customWidth="1"/>
    <col min="8715" max="8954" width="11.42578125" style="2"/>
    <col min="8955" max="8955" width="3.5703125" style="2" customWidth="1"/>
    <col min="8956" max="8956" width="3.42578125" style="2" customWidth="1"/>
    <col min="8957" max="8957" width="18.7109375" style="2" customWidth="1"/>
    <col min="8958" max="8964" width="15" style="2" customWidth="1"/>
    <col min="8965" max="8965" width="14" style="2" customWidth="1"/>
    <col min="8966" max="8966" width="15.85546875" style="2" customWidth="1"/>
    <col min="8967" max="8967" width="13.28515625" style="2" customWidth="1"/>
    <col min="8968" max="8969" width="13.28515625" style="2" bestFit="1" customWidth="1"/>
    <col min="8970" max="8970" width="12.85546875" style="2" bestFit="1" customWidth="1"/>
    <col min="8971" max="9210" width="11.42578125" style="2"/>
    <col min="9211" max="9211" width="3.5703125" style="2" customWidth="1"/>
    <col min="9212" max="9212" width="3.42578125" style="2" customWidth="1"/>
    <col min="9213" max="9213" width="18.7109375" style="2" customWidth="1"/>
    <col min="9214" max="9220" width="15" style="2" customWidth="1"/>
    <col min="9221" max="9221" width="14" style="2" customWidth="1"/>
    <col min="9222" max="9222" width="15.85546875" style="2" customWidth="1"/>
    <col min="9223" max="9223" width="13.28515625" style="2" customWidth="1"/>
    <col min="9224" max="9225" width="13.28515625" style="2" bestFit="1" customWidth="1"/>
    <col min="9226" max="9226" width="12.85546875" style="2" bestFit="1" customWidth="1"/>
    <col min="9227" max="9466" width="11.42578125" style="2"/>
    <col min="9467" max="9467" width="3.5703125" style="2" customWidth="1"/>
    <col min="9468" max="9468" width="3.42578125" style="2" customWidth="1"/>
    <col min="9469" max="9469" width="18.7109375" style="2" customWidth="1"/>
    <col min="9470" max="9476" width="15" style="2" customWidth="1"/>
    <col min="9477" max="9477" width="14" style="2" customWidth="1"/>
    <col min="9478" max="9478" width="15.85546875" style="2" customWidth="1"/>
    <col min="9479" max="9479" width="13.28515625" style="2" customWidth="1"/>
    <col min="9480" max="9481" width="13.28515625" style="2" bestFit="1" customWidth="1"/>
    <col min="9482" max="9482" width="12.85546875" style="2" bestFit="1" customWidth="1"/>
    <col min="9483" max="9722" width="11.42578125" style="2"/>
    <col min="9723" max="9723" width="3.5703125" style="2" customWidth="1"/>
    <col min="9724" max="9724" width="3.42578125" style="2" customWidth="1"/>
    <col min="9725" max="9725" width="18.7109375" style="2" customWidth="1"/>
    <col min="9726" max="9732" width="15" style="2" customWidth="1"/>
    <col min="9733" max="9733" width="14" style="2" customWidth="1"/>
    <col min="9734" max="9734" width="15.85546875" style="2" customWidth="1"/>
    <col min="9735" max="9735" width="13.28515625" style="2" customWidth="1"/>
    <col min="9736" max="9737" width="13.28515625" style="2" bestFit="1" customWidth="1"/>
    <col min="9738" max="9738" width="12.85546875" style="2" bestFit="1" customWidth="1"/>
    <col min="9739" max="9978" width="11.42578125" style="2"/>
    <col min="9979" max="9979" width="3.5703125" style="2" customWidth="1"/>
    <col min="9980" max="9980" width="3.42578125" style="2" customWidth="1"/>
    <col min="9981" max="9981" width="18.7109375" style="2" customWidth="1"/>
    <col min="9982" max="9988" width="15" style="2" customWidth="1"/>
    <col min="9989" max="9989" width="14" style="2" customWidth="1"/>
    <col min="9990" max="9990" width="15.85546875" style="2" customWidth="1"/>
    <col min="9991" max="9991" width="13.28515625" style="2" customWidth="1"/>
    <col min="9992" max="9993" width="13.28515625" style="2" bestFit="1" customWidth="1"/>
    <col min="9994" max="9994" width="12.85546875" style="2" bestFit="1" customWidth="1"/>
    <col min="9995" max="10234" width="11.42578125" style="2"/>
    <col min="10235" max="10235" width="3.5703125" style="2" customWidth="1"/>
    <col min="10236" max="10236" width="3.42578125" style="2" customWidth="1"/>
    <col min="10237" max="10237" width="18.7109375" style="2" customWidth="1"/>
    <col min="10238" max="10244" width="15" style="2" customWidth="1"/>
    <col min="10245" max="10245" width="14" style="2" customWidth="1"/>
    <col min="10246" max="10246" width="15.85546875" style="2" customWidth="1"/>
    <col min="10247" max="10247" width="13.28515625" style="2" customWidth="1"/>
    <col min="10248" max="10249" width="13.28515625" style="2" bestFit="1" customWidth="1"/>
    <col min="10250" max="10250" width="12.85546875" style="2" bestFit="1" customWidth="1"/>
    <col min="10251" max="10490" width="11.42578125" style="2"/>
    <col min="10491" max="10491" width="3.5703125" style="2" customWidth="1"/>
    <col min="10492" max="10492" width="3.42578125" style="2" customWidth="1"/>
    <col min="10493" max="10493" width="18.7109375" style="2" customWidth="1"/>
    <col min="10494" max="10500" width="15" style="2" customWidth="1"/>
    <col min="10501" max="10501" width="14" style="2" customWidth="1"/>
    <col min="10502" max="10502" width="15.85546875" style="2" customWidth="1"/>
    <col min="10503" max="10503" width="13.28515625" style="2" customWidth="1"/>
    <col min="10504" max="10505" width="13.28515625" style="2" bestFit="1" customWidth="1"/>
    <col min="10506" max="10506" width="12.85546875" style="2" bestFit="1" customWidth="1"/>
    <col min="10507" max="10746" width="11.42578125" style="2"/>
    <col min="10747" max="10747" width="3.5703125" style="2" customWidth="1"/>
    <col min="10748" max="10748" width="3.42578125" style="2" customWidth="1"/>
    <col min="10749" max="10749" width="18.7109375" style="2" customWidth="1"/>
    <col min="10750" max="10756" width="15" style="2" customWidth="1"/>
    <col min="10757" max="10757" width="14" style="2" customWidth="1"/>
    <col min="10758" max="10758" width="15.85546875" style="2" customWidth="1"/>
    <col min="10759" max="10759" width="13.28515625" style="2" customWidth="1"/>
    <col min="10760" max="10761" width="13.28515625" style="2" bestFit="1" customWidth="1"/>
    <col min="10762" max="10762" width="12.85546875" style="2" bestFit="1" customWidth="1"/>
    <col min="10763" max="11002" width="11.42578125" style="2"/>
    <col min="11003" max="11003" width="3.5703125" style="2" customWidth="1"/>
    <col min="11004" max="11004" width="3.42578125" style="2" customWidth="1"/>
    <col min="11005" max="11005" width="18.7109375" style="2" customWidth="1"/>
    <col min="11006" max="11012" width="15" style="2" customWidth="1"/>
    <col min="11013" max="11013" width="14" style="2" customWidth="1"/>
    <col min="11014" max="11014" width="15.85546875" style="2" customWidth="1"/>
    <col min="11015" max="11015" width="13.28515625" style="2" customWidth="1"/>
    <col min="11016" max="11017" width="13.28515625" style="2" bestFit="1" customWidth="1"/>
    <col min="11018" max="11018" width="12.85546875" style="2" bestFit="1" customWidth="1"/>
    <col min="11019" max="11258" width="11.42578125" style="2"/>
    <col min="11259" max="11259" width="3.5703125" style="2" customWidth="1"/>
    <col min="11260" max="11260" width="3.42578125" style="2" customWidth="1"/>
    <col min="11261" max="11261" width="18.7109375" style="2" customWidth="1"/>
    <col min="11262" max="11268" width="15" style="2" customWidth="1"/>
    <col min="11269" max="11269" width="14" style="2" customWidth="1"/>
    <col min="11270" max="11270" width="15.85546875" style="2" customWidth="1"/>
    <col min="11271" max="11271" width="13.28515625" style="2" customWidth="1"/>
    <col min="11272" max="11273" width="13.28515625" style="2" bestFit="1" customWidth="1"/>
    <col min="11274" max="11274" width="12.85546875" style="2" bestFit="1" customWidth="1"/>
    <col min="11275" max="11514" width="11.42578125" style="2"/>
    <col min="11515" max="11515" width="3.5703125" style="2" customWidth="1"/>
    <col min="11516" max="11516" width="3.42578125" style="2" customWidth="1"/>
    <col min="11517" max="11517" width="18.7109375" style="2" customWidth="1"/>
    <col min="11518" max="11524" width="15" style="2" customWidth="1"/>
    <col min="11525" max="11525" width="14" style="2" customWidth="1"/>
    <col min="11526" max="11526" width="15.85546875" style="2" customWidth="1"/>
    <col min="11527" max="11527" width="13.28515625" style="2" customWidth="1"/>
    <col min="11528" max="11529" width="13.28515625" style="2" bestFit="1" customWidth="1"/>
    <col min="11530" max="11530" width="12.85546875" style="2" bestFit="1" customWidth="1"/>
    <col min="11531" max="11770" width="11.42578125" style="2"/>
    <col min="11771" max="11771" width="3.5703125" style="2" customWidth="1"/>
    <col min="11772" max="11772" width="3.42578125" style="2" customWidth="1"/>
    <col min="11773" max="11773" width="18.7109375" style="2" customWidth="1"/>
    <col min="11774" max="11780" width="15" style="2" customWidth="1"/>
    <col min="11781" max="11781" width="14" style="2" customWidth="1"/>
    <col min="11782" max="11782" width="15.85546875" style="2" customWidth="1"/>
    <col min="11783" max="11783" width="13.28515625" style="2" customWidth="1"/>
    <col min="11784" max="11785" width="13.28515625" style="2" bestFit="1" customWidth="1"/>
    <col min="11786" max="11786" width="12.85546875" style="2" bestFit="1" customWidth="1"/>
    <col min="11787" max="12026" width="11.42578125" style="2"/>
    <col min="12027" max="12027" width="3.5703125" style="2" customWidth="1"/>
    <col min="12028" max="12028" width="3.42578125" style="2" customWidth="1"/>
    <col min="12029" max="12029" width="18.7109375" style="2" customWidth="1"/>
    <col min="12030" max="12036" width="15" style="2" customWidth="1"/>
    <col min="12037" max="12037" width="14" style="2" customWidth="1"/>
    <col min="12038" max="12038" width="15.85546875" style="2" customWidth="1"/>
    <col min="12039" max="12039" width="13.28515625" style="2" customWidth="1"/>
    <col min="12040" max="12041" width="13.28515625" style="2" bestFit="1" customWidth="1"/>
    <col min="12042" max="12042" width="12.85546875" style="2" bestFit="1" customWidth="1"/>
    <col min="12043" max="12282" width="11.42578125" style="2"/>
    <col min="12283" max="12283" width="3.5703125" style="2" customWidth="1"/>
    <col min="12284" max="12284" width="3.42578125" style="2" customWidth="1"/>
    <col min="12285" max="12285" width="18.7109375" style="2" customWidth="1"/>
    <col min="12286" max="12292" width="15" style="2" customWidth="1"/>
    <col min="12293" max="12293" width="14" style="2" customWidth="1"/>
    <col min="12294" max="12294" width="15.85546875" style="2" customWidth="1"/>
    <col min="12295" max="12295" width="13.28515625" style="2" customWidth="1"/>
    <col min="12296" max="12297" width="13.28515625" style="2" bestFit="1" customWidth="1"/>
    <col min="12298" max="12298" width="12.85546875" style="2" bestFit="1" customWidth="1"/>
    <col min="12299" max="12538" width="11.42578125" style="2"/>
    <col min="12539" max="12539" width="3.5703125" style="2" customWidth="1"/>
    <col min="12540" max="12540" width="3.42578125" style="2" customWidth="1"/>
    <col min="12541" max="12541" width="18.7109375" style="2" customWidth="1"/>
    <col min="12542" max="12548" width="15" style="2" customWidth="1"/>
    <col min="12549" max="12549" width="14" style="2" customWidth="1"/>
    <col min="12550" max="12550" width="15.85546875" style="2" customWidth="1"/>
    <col min="12551" max="12551" width="13.28515625" style="2" customWidth="1"/>
    <col min="12552" max="12553" width="13.28515625" style="2" bestFit="1" customWidth="1"/>
    <col min="12554" max="12554" width="12.85546875" style="2" bestFit="1" customWidth="1"/>
    <col min="12555" max="12794" width="11.42578125" style="2"/>
    <col min="12795" max="12795" width="3.5703125" style="2" customWidth="1"/>
    <col min="12796" max="12796" width="3.42578125" style="2" customWidth="1"/>
    <col min="12797" max="12797" width="18.7109375" style="2" customWidth="1"/>
    <col min="12798" max="12804" width="15" style="2" customWidth="1"/>
    <col min="12805" max="12805" width="14" style="2" customWidth="1"/>
    <col min="12806" max="12806" width="15.85546875" style="2" customWidth="1"/>
    <col min="12807" max="12807" width="13.28515625" style="2" customWidth="1"/>
    <col min="12808" max="12809" width="13.28515625" style="2" bestFit="1" customWidth="1"/>
    <col min="12810" max="12810" width="12.85546875" style="2" bestFit="1" customWidth="1"/>
    <col min="12811" max="13050" width="11.42578125" style="2"/>
    <col min="13051" max="13051" width="3.5703125" style="2" customWidth="1"/>
    <col min="13052" max="13052" width="3.42578125" style="2" customWidth="1"/>
    <col min="13053" max="13053" width="18.7109375" style="2" customWidth="1"/>
    <col min="13054" max="13060" width="15" style="2" customWidth="1"/>
    <col min="13061" max="13061" width="14" style="2" customWidth="1"/>
    <col min="13062" max="13062" width="15.85546875" style="2" customWidth="1"/>
    <col min="13063" max="13063" width="13.28515625" style="2" customWidth="1"/>
    <col min="13064" max="13065" width="13.28515625" style="2" bestFit="1" customWidth="1"/>
    <col min="13066" max="13066" width="12.85546875" style="2" bestFit="1" customWidth="1"/>
    <col min="13067" max="13306" width="11.42578125" style="2"/>
    <col min="13307" max="13307" width="3.5703125" style="2" customWidth="1"/>
    <col min="13308" max="13308" width="3.42578125" style="2" customWidth="1"/>
    <col min="13309" max="13309" width="18.7109375" style="2" customWidth="1"/>
    <col min="13310" max="13316" width="15" style="2" customWidth="1"/>
    <col min="13317" max="13317" width="14" style="2" customWidth="1"/>
    <col min="13318" max="13318" width="15.85546875" style="2" customWidth="1"/>
    <col min="13319" max="13319" width="13.28515625" style="2" customWidth="1"/>
    <col min="13320" max="13321" width="13.28515625" style="2" bestFit="1" customWidth="1"/>
    <col min="13322" max="13322" width="12.85546875" style="2" bestFit="1" customWidth="1"/>
    <col min="13323" max="13562" width="11.42578125" style="2"/>
    <col min="13563" max="13563" width="3.5703125" style="2" customWidth="1"/>
    <col min="13564" max="13564" width="3.42578125" style="2" customWidth="1"/>
    <col min="13565" max="13565" width="18.7109375" style="2" customWidth="1"/>
    <col min="13566" max="13572" width="15" style="2" customWidth="1"/>
    <col min="13573" max="13573" width="14" style="2" customWidth="1"/>
    <col min="13574" max="13574" width="15.85546875" style="2" customWidth="1"/>
    <col min="13575" max="13575" width="13.28515625" style="2" customWidth="1"/>
    <col min="13576" max="13577" width="13.28515625" style="2" bestFit="1" customWidth="1"/>
    <col min="13578" max="13578" width="12.85546875" style="2" bestFit="1" customWidth="1"/>
    <col min="13579" max="13818" width="11.42578125" style="2"/>
    <col min="13819" max="13819" width="3.5703125" style="2" customWidth="1"/>
    <col min="13820" max="13820" width="3.42578125" style="2" customWidth="1"/>
    <col min="13821" max="13821" width="18.7109375" style="2" customWidth="1"/>
    <col min="13822" max="13828" width="15" style="2" customWidth="1"/>
    <col min="13829" max="13829" width="14" style="2" customWidth="1"/>
    <col min="13830" max="13830" width="15.85546875" style="2" customWidth="1"/>
    <col min="13831" max="13831" width="13.28515625" style="2" customWidth="1"/>
    <col min="13832" max="13833" width="13.28515625" style="2" bestFit="1" customWidth="1"/>
    <col min="13834" max="13834" width="12.85546875" style="2" bestFit="1" customWidth="1"/>
    <col min="13835" max="14074" width="11.42578125" style="2"/>
    <col min="14075" max="14075" width="3.5703125" style="2" customWidth="1"/>
    <col min="14076" max="14076" width="3.42578125" style="2" customWidth="1"/>
    <col min="14077" max="14077" width="18.7109375" style="2" customWidth="1"/>
    <col min="14078" max="14084" width="15" style="2" customWidth="1"/>
    <col min="14085" max="14085" width="14" style="2" customWidth="1"/>
    <col min="14086" max="14086" width="15.85546875" style="2" customWidth="1"/>
    <col min="14087" max="14087" width="13.28515625" style="2" customWidth="1"/>
    <col min="14088" max="14089" width="13.28515625" style="2" bestFit="1" customWidth="1"/>
    <col min="14090" max="14090" width="12.85546875" style="2" bestFit="1" customWidth="1"/>
    <col min="14091" max="14330" width="11.42578125" style="2"/>
    <col min="14331" max="14331" width="3.5703125" style="2" customWidth="1"/>
    <col min="14332" max="14332" width="3.42578125" style="2" customWidth="1"/>
    <col min="14333" max="14333" width="18.7109375" style="2" customWidth="1"/>
    <col min="14334" max="14340" width="15" style="2" customWidth="1"/>
    <col min="14341" max="14341" width="14" style="2" customWidth="1"/>
    <col min="14342" max="14342" width="15.85546875" style="2" customWidth="1"/>
    <col min="14343" max="14343" width="13.28515625" style="2" customWidth="1"/>
    <col min="14344" max="14345" width="13.28515625" style="2" bestFit="1" customWidth="1"/>
    <col min="14346" max="14346" width="12.85546875" style="2" bestFit="1" customWidth="1"/>
    <col min="14347" max="14586" width="11.42578125" style="2"/>
    <col min="14587" max="14587" width="3.5703125" style="2" customWidth="1"/>
    <col min="14588" max="14588" width="3.42578125" style="2" customWidth="1"/>
    <col min="14589" max="14589" width="18.7109375" style="2" customWidth="1"/>
    <col min="14590" max="14596" width="15" style="2" customWidth="1"/>
    <col min="14597" max="14597" width="14" style="2" customWidth="1"/>
    <col min="14598" max="14598" width="15.85546875" style="2" customWidth="1"/>
    <col min="14599" max="14599" width="13.28515625" style="2" customWidth="1"/>
    <col min="14600" max="14601" width="13.28515625" style="2" bestFit="1" customWidth="1"/>
    <col min="14602" max="14602" width="12.85546875" style="2" bestFit="1" customWidth="1"/>
    <col min="14603" max="14842" width="11.42578125" style="2"/>
    <col min="14843" max="14843" width="3.5703125" style="2" customWidth="1"/>
    <col min="14844" max="14844" width="3.42578125" style="2" customWidth="1"/>
    <col min="14845" max="14845" width="18.7109375" style="2" customWidth="1"/>
    <col min="14846" max="14852" width="15" style="2" customWidth="1"/>
    <col min="14853" max="14853" width="14" style="2" customWidth="1"/>
    <col min="14854" max="14854" width="15.85546875" style="2" customWidth="1"/>
    <col min="14855" max="14855" width="13.28515625" style="2" customWidth="1"/>
    <col min="14856" max="14857" width="13.28515625" style="2" bestFit="1" customWidth="1"/>
    <col min="14858" max="14858" width="12.85546875" style="2" bestFit="1" customWidth="1"/>
    <col min="14859" max="15098" width="11.42578125" style="2"/>
    <col min="15099" max="15099" width="3.5703125" style="2" customWidth="1"/>
    <col min="15100" max="15100" width="3.42578125" style="2" customWidth="1"/>
    <col min="15101" max="15101" width="18.7109375" style="2" customWidth="1"/>
    <col min="15102" max="15108" width="15" style="2" customWidth="1"/>
    <col min="15109" max="15109" width="14" style="2" customWidth="1"/>
    <col min="15110" max="15110" width="15.85546875" style="2" customWidth="1"/>
    <col min="15111" max="15111" width="13.28515625" style="2" customWidth="1"/>
    <col min="15112" max="15113" width="13.28515625" style="2" bestFit="1" customWidth="1"/>
    <col min="15114" max="15114" width="12.85546875" style="2" bestFit="1" customWidth="1"/>
    <col min="15115" max="15354" width="11.42578125" style="2"/>
    <col min="15355" max="15355" width="3.5703125" style="2" customWidth="1"/>
    <col min="15356" max="15356" width="3.42578125" style="2" customWidth="1"/>
    <col min="15357" max="15357" width="18.7109375" style="2" customWidth="1"/>
    <col min="15358" max="15364" width="15" style="2" customWidth="1"/>
    <col min="15365" max="15365" width="14" style="2" customWidth="1"/>
    <col min="15366" max="15366" width="15.85546875" style="2" customWidth="1"/>
    <col min="15367" max="15367" width="13.28515625" style="2" customWidth="1"/>
    <col min="15368" max="15369" width="13.28515625" style="2" bestFit="1" customWidth="1"/>
    <col min="15370" max="15370" width="12.85546875" style="2" bestFit="1" customWidth="1"/>
    <col min="15371" max="15610" width="11.42578125" style="2"/>
    <col min="15611" max="15611" width="3.5703125" style="2" customWidth="1"/>
    <col min="15612" max="15612" width="3.42578125" style="2" customWidth="1"/>
    <col min="15613" max="15613" width="18.7109375" style="2" customWidth="1"/>
    <col min="15614" max="15620" width="15" style="2" customWidth="1"/>
    <col min="15621" max="15621" width="14" style="2" customWidth="1"/>
    <col min="15622" max="15622" width="15.85546875" style="2" customWidth="1"/>
    <col min="15623" max="15623" width="13.28515625" style="2" customWidth="1"/>
    <col min="15624" max="15625" width="13.28515625" style="2" bestFit="1" customWidth="1"/>
    <col min="15626" max="15626" width="12.85546875" style="2" bestFit="1" customWidth="1"/>
    <col min="15627" max="15866" width="11.42578125" style="2"/>
    <col min="15867" max="15867" width="3.5703125" style="2" customWidth="1"/>
    <col min="15868" max="15868" width="3.42578125" style="2" customWidth="1"/>
    <col min="15869" max="15869" width="18.7109375" style="2" customWidth="1"/>
    <col min="15870" max="15876" width="15" style="2" customWidth="1"/>
    <col min="15877" max="15877" width="14" style="2" customWidth="1"/>
    <col min="15878" max="15878" width="15.85546875" style="2" customWidth="1"/>
    <col min="15879" max="15879" width="13.28515625" style="2" customWidth="1"/>
    <col min="15880" max="15881" width="13.28515625" style="2" bestFit="1" customWidth="1"/>
    <col min="15882" max="15882" width="12.85546875" style="2" bestFit="1" customWidth="1"/>
    <col min="15883" max="16122" width="11.42578125" style="2"/>
    <col min="16123" max="16123" width="3.5703125" style="2" customWidth="1"/>
    <col min="16124" max="16124" width="3.42578125" style="2" customWidth="1"/>
    <col min="16125" max="16125" width="18.7109375" style="2" customWidth="1"/>
    <col min="16126" max="16132" width="15" style="2" customWidth="1"/>
    <col min="16133" max="16133" width="14" style="2" customWidth="1"/>
    <col min="16134" max="16134" width="15.85546875" style="2" customWidth="1"/>
    <col min="16135" max="16135" width="13.28515625" style="2" customWidth="1"/>
    <col min="16136" max="16137" width="13.28515625" style="2" bestFit="1" customWidth="1"/>
    <col min="16138" max="16138" width="12.85546875" style="2" bestFit="1" customWidth="1"/>
    <col min="16139" max="16384" width="11.42578125" style="2"/>
  </cols>
  <sheetData>
    <row r="2" spans="2:9" x14ac:dyDescent="0.2">
      <c r="B2" s="3" t="s">
        <v>94</v>
      </c>
    </row>
    <row r="4" spans="2:9" x14ac:dyDescent="0.2">
      <c r="B4" s="20" t="s">
        <v>77</v>
      </c>
    </row>
    <row r="5" spans="2:9" x14ac:dyDescent="0.2">
      <c r="B5" s="21" t="s">
        <v>0</v>
      </c>
      <c r="C5" s="16"/>
      <c r="D5" s="22">
        <v>44378</v>
      </c>
      <c r="E5" s="23">
        <v>44409</v>
      </c>
      <c r="F5" s="23">
        <v>44440</v>
      </c>
      <c r="G5" s="23">
        <v>44470</v>
      </c>
      <c r="H5" s="23">
        <v>44501</v>
      </c>
      <c r="I5" s="24">
        <v>44531</v>
      </c>
    </row>
    <row r="6" spans="2:9" x14ac:dyDescent="0.2">
      <c r="B6" s="8">
        <v>1</v>
      </c>
      <c r="C6" s="9" t="s">
        <v>3</v>
      </c>
      <c r="D6" s="31">
        <v>-11205317.055681916</v>
      </c>
      <c r="E6" s="32">
        <v>-10866608.297915477</v>
      </c>
      <c r="F6" s="32">
        <v>-11428164.038044492</v>
      </c>
      <c r="G6" s="32">
        <v>-9574510.0486450419</v>
      </c>
      <c r="H6" s="32">
        <v>-12213075.393657075</v>
      </c>
      <c r="I6" s="33">
        <v>-15993679.48450225</v>
      </c>
    </row>
    <row r="7" spans="2:9" x14ac:dyDescent="0.2">
      <c r="B7" s="11">
        <v>2</v>
      </c>
      <c r="C7" s="2" t="s">
        <v>4</v>
      </c>
      <c r="D7" s="25">
        <v>-9339350.6377340928</v>
      </c>
      <c r="E7" s="47">
        <v>-10174224.346277677</v>
      </c>
      <c r="F7" s="47">
        <v>-10653913.771384111</v>
      </c>
      <c r="G7" s="47">
        <v>-10646620.376320453</v>
      </c>
      <c r="H7" s="47">
        <v>-11810554.04129863</v>
      </c>
      <c r="I7" s="27">
        <v>-11197974.734520696</v>
      </c>
    </row>
    <row r="8" spans="2:9" x14ac:dyDescent="0.2">
      <c r="B8" s="11">
        <v>3</v>
      </c>
      <c r="C8" s="2" t="s">
        <v>5</v>
      </c>
      <c r="D8" s="25">
        <v>32729605.45297005</v>
      </c>
      <c r="E8" s="47">
        <v>34153340.316095784</v>
      </c>
      <c r="F8" s="47">
        <v>9698363.2645309009</v>
      </c>
      <c r="G8" s="47">
        <v>9698363.2645309009</v>
      </c>
      <c r="H8" s="47">
        <v>9698363.2645309009</v>
      </c>
      <c r="I8" s="27">
        <v>35178225.802815594</v>
      </c>
    </row>
    <row r="9" spans="2:9" x14ac:dyDescent="0.2">
      <c r="B9" s="11">
        <v>4</v>
      </c>
      <c r="C9" s="2" t="s">
        <v>6</v>
      </c>
      <c r="D9" s="25">
        <v>-11941347.794894435</v>
      </c>
      <c r="E9" s="47">
        <v>-12557172.738375623</v>
      </c>
      <c r="F9" s="47">
        <v>-11721186.834142767</v>
      </c>
      <c r="G9" s="47">
        <v>-11013476.095892508</v>
      </c>
      <c r="H9" s="47">
        <v>-11357655.976288471</v>
      </c>
      <c r="I9" s="27">
        <v>-10597568.835015425</v>
      </c>
    </row>
    <row r="10" spans="2:9" x14ac:dyDescent="0.2">
      <c r="B10" s="11">
        <v>5</v>
      </c>
      <c r="C10" s="2" t="s">
        <v>7</v>
      </c>
      <c r="D10" s="25">
        <v>-3487563874.2336569</v>
      </c>
      <c r="E10" s="47">
        <v>-3400908269.8609552</v>
      </c>
      <c r="F10" s="47">
        <v>-3281723343.9288163</v>
      </c>
      <c r="G10" s="47">
        <v>-2880213137.1448412</v>
      </c>
      <c r="H10" s="47">
        <v>-2910767958.9047017</v>
      </c>
      <c r="I10" s="27">
        <v>-2928539189.4868159</v>
      </c>
    </row>
    <row r="11" spans="2:9" x14ac:dyDescent="0.2">
      <c r="B11" s="11">
        <v>6</v>
      </c>
      <c r="C11" s="2" t="s">
        <v>8</v>
      </c>
      <c r="D11" s="25">
        <v>10424815.925442215</v>
      </c>
      <c r="E11" s="47">
        <v>10649015.226608129</v>
      </c>
      <c r="F11" s="47">
        <v>9516015.7947363555</v>
      </c>
      <c r="G11" s="47">
        <v>9271777.6676055919</v>
      </c>
      <c r="H11" s="47">
        <v>10619841.434394293</v>
      </c>
      <c r="I11" s="27">
        <v>10311619.117811602</v>
      </c>
    </row>
    <row r="12" spans="2:9" x14ac:dyDescent="0.2">
      <c r="B12" s="11">
        <v>7</v>
      </c>
      <c r="C12" s="2" t="s">
        <v>9</v>
      </c>
      <c r="D12" s="25">
        <v>148017243.42590854</v>
      </c>
      <c r="E12" s="47">
        <v>144857729.53214934</v>
      </c>
      <c r="F12" s="47">
        <v>140945380.13809636</v>
      </c>
      <c r="G12" s="47">
        <v>143750561.92095974</v>
      </c>
      <c r="H12" s="47">
        <v>163431710.25383678</v>
      </c>
      <c r="I12" s="27">
        <v>153179618.10804021</v>
      </c>
    </row>
    <row r="13" spans="2:9" x14ac:dyDescent="0.2">
      <c r="B13" s="11">
        <v>8</v>
      </c>
      <c r="C13" s="2" t="s">
        <v>10</v>
      </c>
      <c r="D13" s="25">
        <v>-508093157.73408639</v>
      </c>
      <c r="E13" s="47">
        <v>-503625409.55923504</v>
      </c>
      <c r="F13" s="47">
        <v>-489573050.68774563</v>
      </c>
      <c r="G13" s="47">
        <v>-456864724.61212635</v>
      </c>
      <c r="H13" s="47">
        <v>-527472153.60610014</v>
      </c>
      <c r="I13" s="27">
        <v>-555147145.19528353</v>
      </c>
    </row>
    <row r="14" spans="2:9" x14ac:dyDescent="0.2">
      <c r="B14" s="11">
        <v>9</v>
      </c>
      <c r="C14" s="2" t="s">
        <v>11</v>
      </c>
      <c r="D14" s="25">
        <v>-53320399.91284553</v>
      </c>
      <c r="E14" s="47">
        <v>-48683448.705848992</v>
      </c>
      <c r="F14" s="47">
        <v>-48084653.50734061</v>
      </c>
      <c r="G14" s="47">
        <v>-46357997.822952479</v>
      </c>
      <c r="H14" s="47">
        <v>-61235975.223783545</v>
      </c>
      <c r="I14" s="27">
        <v>-76040975.309503347</v>
      </c>
    </row>
    <row r="15" spans="2:9" x14ac:dyDescent="0.2">
      <c r="B15" s="11">
        <v>10</v>
      </c>
      <c r="C15" s="2" t="s">
        <v>58</v>
      </c>
      <c r="D15" s="25">
        <v>2779678055.8065076</v>
      </c>
      <c r="E15" s="47">
        <v>2823143240.5927005</v>
      </c>
      <c r="F15" s="47">
        <v>1779975667.8371966</v>
      </c>
      <c r="G15" s="47">
        <v>2958518559.0241318</v>
      </c>
      <c r="H15" s="47">
        <v>3099980577.743248</v>
      </c>
      <c r="I15" s="27">
        <v>2929015231.7984409</v>
      </c>
    </row>
    <row r="16" spans="2:9" x14ac:dyDescent="0.2">
      <c r="B16" s="11">
        <v>11</v>
      </c>
      <c r="C16" s="2" t="s">
        <v>12</v>
      </c>
      <c r="D16" s="25">
        <v>295254465.14844656</v>
      </c>
      <c r="E16" s="47">
        <v>282103770.00631094</v>
      </c>
      <c r="F16" s="47">
        <v>276145285.96822047</v>
      </c>
      <c r="G16" s="47">
        <v>276612408.07580864</v>
      </c>
      <c r="H16" s="47">
        <v>282952250.75300479</v>
      </c>
      <c r="I16" s="27">
        <v>274353543.27494007</v>
      </c>
    </row>
    <row r="17" spans="2:9" x14ac:dyDescent="0.2">
      <c r="B17" s="11">
        <v>12</v>
      </c>
      <c r="C17" s="2" t="s">
        <v>13</v>
      </c>
      <c r="D17" s="25">
        <v>69641545.061415866</v>
      </c>
      <c r="E17" s="47">
        <v>70168029.34640801</v>
      </c>
      <c r="F17" s="47">
        <v>66873380.792054422</v>
      </c>
      <c r="G17" s="47">
        <v>61287128.002733849</v>
      </c>
      <c r="H17" s="47">
        <v>61253720.800902672</v>
      </c>
      <c r="I17" s="27">
        <v>53488193.001598202</v>
      </c>
    </row>
    <row r="18" spans="2:9" x14ac:dyDescent="0.2">
      <c r="B18" s="11">
        <v>13</v>
      </c>
      <c r="C18" s="2" t="s">
        <v>14</v>
      </c>
      <c r="D18" s="25">
        <v>8039927.768885171</v>
      </c>
      <c r="E18" s="47">
        <v>7712326.2028427264</v>
      </c>
      <c r="F18" s="47">
        <v>9298407.7281593308</v>
      </c>
      <c r="G18" s="47">
        <v>9975837.7367981486</v>
      </c>
      <c r="H18" s="47">
        <v>10611732.92105131</v>
      </c>
      <c r="I18" s="27">
        <v>13528224.389802843</v>
      </c>
    </row>
    <row r="19" spans="2:9" x14ac:dyDescent="0.2">
      <c r="B19" s="11">
        <v>14</v>
      </c>
      <c r="C19" s="2" t="s">
        <v>15</v>
      </c>
      <c r="D19" s="25">
        <v>82132072.170970544</v>
      </c>
      <c r="E19" s="47">
        <v>84586987.132369667</v>
      </c>
      <c r="F19" s="47">
        <v>80030705.498981237</v>
      </c>
      <c r="G19" s="47">
        <v>73585308.854352966</v>
      </c>
      <c r="H19" s="47">
        <v>72869108.520910636</v>
      </c>
      <c r="I19" s="27">
        <v>70367947.543948829</v>
      </c>
    </row>
    <row r="20" spans="2:9" x14ac:dyDescent="0.2">
      <c r="B20" s="11">
        <v>15</v>
      </c>
      <c r="C20" s="2" t="s">
        <v>16</v>
      </c>
      <c r="D20" s="25">
        <v>36527274.306489006</v>
      </c>
      <c r="E20" s="47">
        <v>38613286.328365572</v>
      </c>
      <c r="F20" s="47">
        <v>39283710.162498392</v>
      </c>
      <c r="G20" s="47">
        <v>39522069.532326072</v>
      </c>
      <c r="H20" s="47">
        <v>45385727.570779555</v>
      </c>
      <c r="I20" s="27">
        <v>52658731.468895286</v>
      </c>
    </row>
    <row r="21" spans="2:9" x14ac:dyDescent="0.2">
      <c r="B21" s="11">
        <v>16</v>
      </c>
      <c r="C21" s="2" t="s">
        <v>17</v>
      </c>
      <c r="D21" s="25">
        <v>35526798.149611503</v>
      </c>
      <c r="E21" s="47">
        <v>28400401.758665852</v>
      </c>
      <c r="F21" s="47">
        <v>28634205.412015434</v>
      </c>
      <c r="G21" s="47">
        <v>25378992.564572453</v>
      </c>
      <c r="H21" s="47">
        <v>24197177.583624016</v>
      </c>
      <c r="I21" s="27">
        <v>25386042.964479607</v>
      </c>
    </row>
    <row r="22" spans="2:9" x14ac:dyDescent="0.2">
      <c r="B22" s="11">
        <v>17</v>
      </c>
      <c r="C22" s="2" t="s">
        <v>18</v>
      </c>
      <c r="D22" s="25">
        <v>21827072.348831438</v>
      </c>
      <c r="E22" s="47">
        <v>22426983.854165249</v>
      </c>
      <c r="F22" s="47">
        <v>23789146.336433031</v>
      </c>
      <c r="G22" s="47">
        <v>19963855.456024528</v>
      </c>
      <c r="H22" s="47">
        <v>26813566.580282334</v>
      </c>
      <c r="I22" s="27">
        <v>31626328.553221148</v>
      </c>
    </row>
    <row r="23" spans="2:9" x14ac:dyDescent="0.2">
      <c r="B23" s="11">
        <v>18</v>
      </c>
      <c r="C23" s="2" t="s">
        <v>19</v>
      </c>
      <c r="D23" s="25">
        <v>11530296.937828174</v>
      </c>
      <c r="E23" s="47">
        <v>12260814.662346095</v>
      </c>
      <c r="F23" s="47">
        <v>11886558.898252543</v>
      </c>
      <c r="G23" s="47">
        <v>11217534.367200108</v>
      </c>
      <c r="H23" s="47">
        <v>12124726.650840307</v>
      </c>
      <c r="I23" s="27">
        <v>14775231.353572739</v>
      </c>
    </row>
    <row r="24" spans="2:9" x14ac:dyDescent="0.2">
      <c r="B24" s="11">
        <v>19</v>
      </c>
      <c r="C24" s="2" t="s">
        <v>20</v>
      </c>
      <c r="D24" s="25">
        <v>32125816.807215996</v>
      </c>
      <c r="E24" s="47">
        <v>33635161.021586813</v>
      </c>
      <c r="F24" s="47">
        <v>33786834.130937003</v>
      </c>
      <c r="G24" s="47">
        <v>30960462.034681536</v>
      </c>
      <c r="H24" s="47">
        <v>33550987.431177918</v>
      </c>
      <c r="I24" s="27">
        <v>42782955.652538367</v>
      </c>
    </row>
    <row r="25" spans="2:9" x14ac:dyDescent="0.2">
      <c r="B25" s="11">
        <v>20</v>
      </c>
      <c r="C25" s="2" t="s">
        <v>21</v>
      </c>
      <c r="D25" s="25">
        <v>386993317.1344223</v>
      </c>
      <c r="E25" s="47">
        <v>420329638.02432364</v>
      </c>
      <c r="F25" s="47">
        <v>398161700.71840513</v>
      </c>
      <c r="G25" s="47">
        <v>385137702.61618769</v>
      </c>
      <c r="H25" s="47">
        <v>360369484.32964605</v>
      </c>
      <c r="I25" s="27">
        <v>380823457.3785854</v>
      </c>
    </row>
    <row r="26" spans="2:9" x14ac:dyDescent="0.2">
      <c r="B26" s="11">
        <v>21</v>
      </c>
      <c r="C26" s="2" t="s">
        <v>22</v>
      </c>
      <c r="D26" s="25">
        <v>128582948.71002036</v>
      </c>
      <c r="E26" s="47">
        <v>179164432.97145179</v>
      </c>
      <c r="F26" s="47">
        <v>127933580.58372937</v>
      </c>
      <c r="G26" s="47">
        <v>173980286.71779481</v>
      </c>
      <c r="H26" s="47">
        <v>130016196.47746149</v>
      </c>
      <c r="I26" s="27">
        <v>201264251.02630895</v>
      </c>
    </row>
    <row r="27" spans="2:9" x14ac:dyDescent="0.2">
      <c r="B27" s="11">
        <v>22</v>
      </c>
      <c r="C27" s="2" t="s">
        <v>23</v>
      </c>
      <c r="D27" s="25">
        <v>1904375254.8290012</v>
      </c>
      <c r="E27" s="47">
        <v>1909024545.9019914</v>
      </c>
      <c r="F27" s="47">
        <v>1835168460.5658588</v>
      </c>
      <c r="G27" s="47">
        <v>1764457935.5564604</v>
      </c>
      <c r="H27" s="47">
        <v>1669088064.4722998</v>
      </c>
      <c r="I27" s="27">
        <v>1684111030.2211952</v>
      </c>
    </row>
    <row r="28" spans="2:9" x14ac:dyDescent="0.2">
      <c r="B28" s="11">
        <v>23</v>
      </c>
      <c r="C28" s="2" t="s">
        <v>24</v>
      </c>
      <c r="D28" s="25">
        <v>23651463.356078941</v>
      </c>
      <c r="E28" s="47">
        <v>22700321.339368019</v>
      </c>
      <c r="F28" s="47">
        <v>23472442.398356162</v>
      </c>
      <c r="G28" s="47">
        <v>20807379.680171579</v>
      </c>
      <c r="H28" s="47">
        <v>21759553.29088188</v>
      </c>
      <c r="I28" s="27">
        <v>24734871.908748843</v>
      </c>
    </row>
    <row r="29" spans="2:9" x14ac:dyDescent="0.2">
      <c r="B29" s="11">
        <v>24</v>
      </c>
      <c r="C29" s="2" t="s">
        <v>25</v>
      </c>
      <c r="D29" s="25">
        <v>-224135266.06848812</v>
      </c>
      <c r="E29" s="47">
        <v>-229386620.2379294</v>
      </c>
      <c r="F29" s="47">
        <v>-217659620.15959755</v>
      </c>
      <c r="G29" s="47">
        <v>-195155712.75901142</v>
      </c>
      <c r="H29" s="47">
        <v>-209410569.41747388</v>
      </c>
      <c r="I29" s="27">
        <v>-212811781.86684254</v>
      </c>
    </row>
    <row r="30" spans="2:9" x14ac:dyDescent="0.2">
      <c r="B30" s="11">
        <v>25</v>
      </c>
      <c r="C30" s="2" t="s">
        <v>26</v>
      </c>
      <c r="D30" s="25">
        <v>-599547.97125927056</v>
      </c>
      <c r="E30" s="47">
        <v>-769654.35906183347</v>
      </c>
      <c r="F30" s="47">
        <v>-721302.53275481588</v>
      </c>
      <c r="G30" s="47">
        <v>-771754.75785277772</v>
      </c>
      <c r="H30" s="47">
        <v>-864214.01129162242</v>
      </c>
      <c r="I30" s="27">
        <v>-1031474.4105382814</v>
      </c>
    </row>
    <row r="31" spans="2:9" x14ac:dyDescent="0.2">
      <c r="B31" s="11">
        <v>26</v>
      </c>
      <c r="C31" s="2" t="s">
        <v>27</v>
      </c>
      <c r="D31" s="25">
        <v>25887652.409087423</v>
      </c>
      <c r="E31" s="47">
        <v>26850215.931160621</v>
      </c>
      <c r="F31" s="47">
        <v>25303571.61194203</v>
      </c>
      <c r="G31" s="47">
        <v>24795941.982233815</v>
      </c>
      <c r="H31" s="47">
        <v>22071786.742939319</v>
      </c>
      <c r="I31" s="27">
        <v>24682752.443061892</v>
      </c>
    </row>
    <row r="32" spans="2:9" x14ac:dyDescent="0.2">
      <c r="B32" s="11">
        <v>27</v>
      </c>
      <c r="C32" s="2" t="s">
        <v>28</v>
      </c>
      <c r="D32" s="25">
        <v>3270026.4353520814</v>
      </c>
      <c r="E32" s="47">
        <v>3280070.0352013498</v>
      </c>
      <c r="F32" s="47">
        <v>3194767.3155349395</v>
      </c>
      <c r="G32" s="47">
        <v>3110497.0032222811</v>
      </c>
      <c r="H32" s="47">
        <v>3790825.3931943513</v>
      </c>
      <c r="I32" s="27">
        <v>7274636.3146774508</v>
      </c>
    </row>
    <row r="33" spans="2:9" x14ac:dyDescent="0.2">
      <c r="B33" s="11">
        <v>28</v>
      </c>
      <c r="C33" s="2" t="s">
        <v>29</v>
      </c>
      <c r="D33" s="25">
        <v>2491872.0705080857</v>
      </c>
      <c r="E33" s="47">
        <v>2939804.7763372916</v>
      </c>
      <c r="F33" s="47">
        <v>2455636.2595120659</v>
      </c>
      <c r="G33" s="47">
        <v>2628594.0403796569</v>
      </c>
      <c r="H33" s="47">
        <v>3937814.6301546758</v>
      </c>
      <c r="I33" s="27">
        <v>5513381.3124469426</v>
      </c>
    </row>
    <row r="34" spans="2:9" x14ac:dyDescent="0.2">
      <c r="B34" s="11">
        <v>29</v>
      </c>
      <c r="C34" s="2" t="s">
        <v>30</v>
      </c>
      <c r="D34" s="25">
        <v>3396995.2340031364</v>
      </c>
      <c r="E34" s="47">
        <v>3605918.3052413091</v>
      </c>
      <c r="F34" s="47">
        <v>3655948.6982781212</v>
      </c>
      <c r="G34" s="47">
        <v>3398540.3412331585</v>
      </c>
      <c r="H34" s="47">
        <v>3231393.1224767426</v>
      </c>
      <c r="I34" s="27">
        <v>3566646.5928870048</v>
      </c>
    </row>
    <row r="35" spans="2:9" x14ac:dyDescent="0.2">
      <c r="B35" s="11">
        <v>30</v>
      </c>
      <c r="C35" s="2" t="s">
        <v>31</v>
      </c>
      <c r="D35" s="25">
        <v>237215169.43167165</v>
      </c>
      <c r="E35" s="47">
        <v>241449858.8999286</v>
      </c>
      <c r="F35" s="47">
        <v>244102653.28088191</v>
      </c>
      <c r="G35" s="47">
        <v>235378826.94131884</v>
      </c>
      <c r="H35" s="47">
        <v>244796302.05221245</v>
      </c>
      <c r="I35" s="27">
        <v>242088743.8231836</v>
      </c>
    </row>
    <row r="36" spans="2:9" x14ac:dyDescent="0.2">
      <c r="B36" s="11">
        <v>31</v>
      </c>
      <c r="C36" s="2" t="s">
        <v>32</v>
      </c>
      <c r="D36" s="25">
        <v>329198977.72409922</v>
      </c>
      <c r="E36" s="47">
        <v>320086741.38799202</v>
      </c>
      <c r="F36" s="47">
        <v>318181119.40585715</v>
      </c>
      <c r="G36" s="47">
        <v>298154919.05418622</v>
      </c>
      <c r="H36" s="47">
        <v>309599234.59791231</v>
      </c>
      <c r="I36" s="27">
        <v>297438376.63887346</v>
      </c>
    </row>
    <row r="37" spans="2:9" x14ac:dyDescent="0.2">
      <c r="B37" s="11">
        <v>32</v>
      </c>
      <c r="C37" s="2" t="s">
        <v>33</v>
      </c>
      <c r="D37" s="25">
        <v>718437094.72360349</v>
      </c>
      <c r="E37" s="47">
        <v>706846468.79436851</v>
      </c>
      <c r="F37" s="47">
        <v>689895967.77894437</v>
      </c>
      <c r="G37" s="47">
        <v>634876965.09323859</v>
      </c>
      <c r="H37" s="47">
        <v>623461076.58831656</v>
      </c>
      <c r="I37" s="27">
        <v>629447559.42921889</v>
      </c>
    </row>
    <row r="38" spans="2:9" x14ac:dyDescent="0.2">
      <c r="B38" s="11">
        <v>33</v>
      </c>
      <c r="C38" s="2" t="s">
        <v>34</v>
      </c>
      <c r="D38" s="25">
        <v>1639722.5247252865</v>
      </c>
      <c r="E38" s="47">
        <v>1459318.6603754305</v>
      </c>
      <c r="F38" s="47">
        <v>1487085.8231185151</v>
      </c>
      <c r="G38" s="47">
        <v>1386029.5058670144</v>
      </c>
      <c r="H38" s="47">
        <v>1141325.6536792321</v>
      </c>
      <c r="I38" s="27">
        <v>1141768.7943755521</v>
      </c>
    </row>
    <row r="39" spans="2:9" x14ac:dyDescent="0.2">
      <c r="B39" s="11">
        <v>34</v>
      </c>
      <c r="C39" s="14" t="s">
        <v>89</v>
      </c>
      <c r="D39" s="25">
        <v>205015.44331612939</v>
      </c>
      <c r="E39" s="47">
        <v>201367.30584877884</v>
      </c>
      <c r="F39" s="47">
        <v>227478.13236595082</v>
      </c>
      <c r="G39" s="47">
        <v>226583.05383817197</v>
      </c>
      <c r="H39" s="47">
        <v>306250.2988491588</v>
      </c>
      <c r="I39" s="27">
        <v>333407.53394310357</v>
      </c>
    </row>
    <row r="40" spans="2:9" x14ac:dyDescent="0.2">
      <c r="B40" s="16" t="s">
        <v>35</v>
      </c>
      <c r="C40" s="17"/>
      <c r="D40" s="28">
        <f t="shared" ref="D40:I40" si="0">SUM(D6:D39)</f>
        <v>3022602237.9277649</v>
      </c>
      <c r="E40" s="29">
        <f t="shared" si="0"/>
        <v>3213678380.2086043</v>
      </c>
      <c r="F40" s="29">
        <f t="shared" si="0"/>
        <v>2111538839.0750709</v>
      </c>
      <c r="G40" s="29">
        <f>SUM(G6:G39)</f>
        <v>3607485126.4702172</v>
      </c>
      <c r="H40" s="29">
        <f t="shared" si="0"/>
        <v>3501926642.5840125</v>
      </c>
      <c r="I40" s="30">
        <f t="shared" si="0"/>
        <v>3397712987.1245894</v>
      </c>
    </row>
    <row r="43" spans="2:9" x14ac:dyDescent="0.2">
      <c r="B43" s="3" t="s">
        <v>60</v>
      </c>
    </row>
    <row r="44" spans="2:9" x14ac:dyDescent="0.2">
      <c r="B44" s="21" t="s">
        <v>0</v>
      </c>
      <c r="C44" s="16"/>
      <c r="D44" s="22">
        <v>44378</v>
      </c>
      <c r="E44" s="23">
        <v>44409</v>
      </c>
      <c r="F44" s="23">
        <v>44440</v>
      </c>
      <c r="G44" s="23">
        <v>44470</v>
      </c>
      <c r="H44" s="23">
        <v>44501</v>
      </c>
      <c r="I44" s="24">
        <v>44531</v>
      </c>
    </row>
    <row r="45" spans="2:9" x14ac:dyDescent="0.2">
      <c r="B45" s="8">
        <v>1</v>
      </c>
      <c r="C45" s="9" t="s">
        <v>3</v>
      </c>
      <c r="D45" s="31">
        <f t="shared" ref="D45:I54" si="1">D6+D249</f>
        <v>-11205317.055681916</v>
      </c>
      <c r="E45" s="32">
        <f t="shared" si="1"/>
        <v>-10866608.297915477</v>
      </c>
      <c r="F45" s="32">
        <f t="shared" si="1"/>
        <v>-11428164.038044492</v>
      </c>
      <c r="G45" s="32">
        <f t="shared" si="1"/>
        <v>-9574510.0486450419</v>
      </c>
      <c r="H45" s="32">
        <f t="shared" si="1"/>
        <v>-12213075.393657075</v>
      </c>
      <c r="I45" s="33">
        <f t="shared" si="1"/>
        <v>-15993679.48450225</v>
      </c>
    </row>
    <row r="46" spans="2:9" x14ac:dyDescent="0.2">
      <c r="B46" s="11">
        <v>2</v>
      </c>
      <c r="C46" s="2" t="s">
        <v>4</v>
      </c>
      <c r="D46" s="25">
        <f t="shared" si="1"/>
        <v>-9339350.6377340928</v>
      </c>
      <c r="E46" s="47">
        <f t="shared" si="1"/>
        <v>-10174224.346277677</v>
      </c>
      <c r="F46" s="47">
        <f t="shared" si="1"/>
        <v>-10653913.771384111</v>
      </c>
      <c r="G46" s="47">
        <f t="shared" si="1"/>
        <v>-10646620.376320453</v>
      </c>
      <c r="H46" s="47">
        <f t="shared" si="1"/>
        <v>-11810554.04129863</v>
      </c>
      <c r="I46" s="27">
        <f t="shared" si="1"/>
        <v>-11197974.734520696</v>
      </c>
    </row>
    <row r="47" spans="2:9" x14ac:dyDescent="0.2">
      <c r="B47" s="11">
        <v>3</v>
      </c>
      <c r="C47" s="2" t="s">
        <v>5</v>
      </c>
      <c r="D47" s="25">
        <f t="shared" si="1"/>
        <v>32729605.45297005</v>
      </c>
      <c r="E47" s="47">
        <f t="shared" si="1"/>
        <v>34153340.316095784</v>
      </c>
      <c r="F47" s="47">
        <f t="shared" si="1"/>
        <v>9698363.2645309009</v>
      </c>
      <c r="G47" s="47">
        <f t="shared" si="1"/>
        <v>9698363.2645309009</v>
      </c>
      <c r="H47" s="47">
        <f t="shared" si="1"/>
        <v>9698363.2645309009</v>
      </c>
      <c r="I47" s="27">
        <f t="shared" si="1"/>
        <v>35178225.802815594</v>
      </c>
    </row>
    <row r="48" spans="2:9" x14ac:dyDescent="0.2">
      <c r="B48" s="11">
        <v>4</v>
      </c>
      <c r="C48" s="2" t="s">
        <v>6</v>
      </c>
      <c r="D48" s="25">
        <f t="shared" si="1"/>
        <v>-11941347.794894435</v>
      </c>
      <c r="E48" s="47">
        <f t="shared" si="1"/>
        <v>-12557172.738375623</v>
      </c>
      <c r="F48" s="47">
        <f t="shared" si="1"/>
        <v>-11721186.834142767</v>
      </c>
      <c r="G48" s="47">
        <f t="shared" si="1"/>
        <v>-11013476.095892508</v>
      </c>
      <c r="H48" s="47">
        <f t="shared" si="1"/>
        <v>-11357655.976288471</v>
      </c>
      <c r="I48" s="27">
        <f t="shared" si="1"/>
        <v>-10597568.835015425</v>
      </c>
    </row>
    <row r="49" spans="2:9" x14ac:dyDescent="0.2">
      <c r="B49" s="11">
        <v>5</v>
      </c>
      <c r="C49" s="2" t="s">
        <v>7</v>
      </c>
      <c r="D49" s="25">
        <f t="shared" si="1"/>
        <v>-3487563874.2336569</v>
      </c>
      <c r="E49" s="47">
        <f t="shared" si="1"/>
        <v>-3400908269.8609552</v>
      </c>
      <c r="F49" s="47">
        <f t="shared" si="1"/>
        <v>-3281723343.9288163</v>
      </c>
      <c r="G49" s="47">
        <f t="shared" si="1"/>
        <v>-2880213137.1448412</v>
      </c>
      <c r="H49" s="47">
        <f t="shared" si="1"/>
        <v>-2910767958.9047017</v>
      </c>
      <c r="I49" s="27">
        <f t="shared" si="1"/>
        <v>-2928539189.4868159</v>
      </c>
    </row>
    <row r="50" spans="2:9" x14ac:dyDescent="0.2">
      <c r="B50" s="11">
        <v>6</v>
      </c>
      <c r="C50" s="2" t="s">
        <v>8</v>
      </c>
      <c r="D50" s="25">
        <f t="shared" si="1"/>
        <v>10424815.925442215</v>
      </c>
      <c r="E50" s="47">
        <f t="shared" si="1"/>
        <v>10649015.226608129</v>
      </c>
      <c r="F50" s="47">
        <f t="shared" si="1"/>
        <v>9516015.7947363555</v>
      </c>
      <c r="G50" s="47">
        <f t="shared" si="1"/>
        <v>9271777.6676055919</v>
      </c>
      <c r="H50" s="47">
        <f t="shared" si="1"/>
        <v>10619841.434394293</v>
      </c>
      <c r="I50" s="27">
        <f t="shared" si="1"/>
        <v>10311619.117811602</v>
      </c>
    </row>
    <row r="51" spans="2:9" x14ac:dyDescent="0.2">
      <c r="B51" s="11">
        <v>7</v>
      </c>
      <c r="C51" s="2" t="s">
        <v>9</v>
      </c>
      <c r="D51" s="25">
        <f t="shared" si="1"/>
        <v>148017243.42590854</v>
      </c>
      <c r="E51" s="47">
        <f t="shared" si="1"/>
        <v>144857729.53214934</v>
      </c>
      <c r="F51" s="47">
        <f t="shared" si="1"/>
        <v>140945380.13809636</v>
      </c>
      <c r="G51" s="47">
        <f t="shared" si="1"/>
        <v>143750561.92095974</v>
      </c>
      <c r="H51" s="47">
        <f t="shared" si="1"/>
        <v>163431710.25383678</v>
      </c>
      <c r="I51" s="27">
        <f t="shared" si="1"/>
        <v>153179618.10804021</v>
      </c>
    </row>
    <row r="52" spans="2:9" x14ac:dyDescent="0.2">
      <c r="B52" s="11">
        <v>8</v>
      </c>
      <c r="C52" s="2" t="s">
        <v>10</v>
      </c>
      <c r="D52" s="25">
        <f t="shared" si="1"/>
        <v>-508093157.73408639</v>
      </c>
      <c r="E52" s="47">
        <f t="shared" si="1"/>
        <v>-503625409.55923504</v>
      </c>
      <c r="F52" s="47">
        <f t="shared" si="1"/>
        <v>-489573050.68774563</v>
      </c>
      <c r="G52" s="47">
        <f t="shared" si="1"/>
        <v>-456864724.61212635</v>
      </c>
      <c r="H52" s="47">
        <f t="shared" si="1"/>
        <v>-527472153.60610014</v>
      </c>
      <c r="I52" s="27">
        <f t="shared" si="1"/>
        <v>-555147145.19528353</v>
      </c>
    </row>
    <row r="53" spans="2:9" x14ac:dyDescent="0.2">
      <c r="B53" s="11">
        <v>9</v>
      </c>
      <c r="C53" s="2" t="s">
        <v>11</v>
      </c>
      <c r="D53" s="25">
        <f t="shared" si="1"/>
        <v>-53320399.91284553</v>
      </c>
      <c r="E53" s="47">
        <f t="shared" si="1"/>
        <v>-48683448.705848992</v>
      </c>
      <c r="F53" s="47">
        <f t="shared" si="1"/>
        <v>-48084653.50734061</v>
      </c>
      <c r="G53" s="47">
        <f t="shared" si="1"/>
        <v>-46357997.822952479</v>
      </c>
      <c r="H53" s="47">
        <f t="shared" si="1"/>
        <v>-61235975.223783545</v>
      </c>
      <c r="I53" s="27">
        <f t="shared" si="1"/>
        <v>-76040975.309503347</v>
      </c>
    </row>
    <row r="54" spans="2:9" x14ac:dyDescent="0.2">
      <c r="B54" s="11">
        <v>10</v>
      </c>
      <c r="C54" s="2" t="s">
        <v>58</v>
      </c>
      <c r="D54" s="25">
        <f t="shared" si="1"/>
        <v>2779678055.8065076</v>
      </c>
      <c r="E54" s="47">
        <f t="shared" si="1"/>
        <v>2823143240.5927005</v>
      </c>
      <c r="F54" s="47">
        <f t="shared" si="1"/>
        <v>1779975667.8371966</v>
      </c>
      <c r="G54" s="47">
        <f t="shared" si="1"/>
        <v>2958518559.0241318</v>
      </c>
      <c r="H54" s="47">
        <f t="shared" si="1"/>
        <v>3099980577.743248</v>
      </c>
      <c r="I54" s="27">
        <f t="shared" si="1"/>
        <v>2929015231.7984409</v>
      </c>
    </row>
    <row r="55" spans="2:9" x14ac:dyDescent="0.2">
      <c r="B55" s="11">
        <v>11</v>
      </c>
      <c r="C55" s="2" t="s">
        <v>12</v>
      </c>
      <c r="D55" s="25">
        <f t="shared" ref="D55:I64" si="2">D16+D259</f>
        <v>295254465.14844656</v>
      </c>
      <c r="E55" s="47">
        <f t="shared" si="2"/>
        <v>282103770.00631094</v>
      </c>
      <c r="F55" s="47">
        <f t="shared" si="2"/>
        <v>276145285.96822047</v>
      </c>
      <c r="G55" s="47">
        <f t="shared" si="2"/>
        <v>276612408.07580864</v>
      </c>
      <c r="H55" s="47">
        <f t="shared" si="2"/>
        <v>282952250.75300479</v>
      </c>
      <c r="I55" s="27">
        <f t="shared" si="2"/>
        <v>274353543.27494007</v>
      </c>
    </row>
    <row r="56" spans="2:9" x14ac:dyDescent="0.2">
      <c r="B56" s="11">
        <v>12</v>
      </c>
      <c r="C56" s="2" t="s">
        <v>13</v>
      </c>
      <c r="D56" s="25">
        <f t="shared" si="2"/>
        <v>69641545.061415866</v>
      </c>
      <c r="E56" s="47">
        <f t="shared" si="2"/>
        <v>70168029.34640801</v>
      </c>
      <c r="F56" s="47">
        <f t="shared" si="2"/>
        <v>66873380.792054422</v>
      </c>
      <c r="G56" s="47">
        <f t="shared" si="2"/>
        <v>61287128.002733849</v>
      </c>
      <c r="H56" s="47">
        <f t="shared" si="2"/>
        <v>61253720.800902672</v>
      </c>
      <c r="I56" s="27">
        <f t="shared" si="2"/>
        <v>53488193.001598202</v>
      </c>
    </row>
    <row r="57" spans="2:9" x14ac:dyDescent="0.2">
      <c r="B57" s="11">
        <v>13</v>
      </c>
      <c r="C57" s="2" t="s">
        <v>14</v>
      </c>
      <c r="D57" s="25">
        <f t="shared" si="2"/>
        <v>8039927.768885171</v>
      </c>
      <c r="E57" s="47">
        <f t="shared" si="2"/>
        <v>7712326.2028427264</v>
      </c>
      <c r="F57" s="47">
        <f t="shared" si="2"/>
        <v>9298407.7281593308</v>
      </c>
      <c r="G57" s="47">
        <f t="shared" si="2"/>
        <v>9975837.7367981486</v>
      </c>
      <c r="H57" s="47">
        <f t="shared" si="2"/>
        <v>10611732.92105131</v>
      </c>
      <c r="I57" s="27">
        <f t="shared" si="2"/>
        <v>13528224.389802843</v>
      </c>
    </row>
    <row r="58" spans="2:9" x14ac:dyDescent="0.2">
      <c r="B58" s="11">
        <v>14</v>
      </c>
      <c r="C58" s="2" t="s">
        <v>15</v>
      </c>
      <c r="D58" s="25">
        <f t="shared" si="2"/>
        <v>82132072.170970544</v>
      </c>
      <c r="E58" s="47">
        <f t="shared" si="2"/>
        <v>84586987.132369667</v>
      </c>
      <c r="F58" s="47">
        <f t="shared" si="2"/>
        <v>80030705.498981237</v>
      </c>
      <c r="G58" s="47">
        <f t="shared" si="2"/>
        <v>73585308.854352966</v>
      </c>
      <c r="H58" s="47">
        <f t="shared" si="2"/>
        <v>72869108.520910636</v>
      </c>
      <c r="I58" s="27">
        <f t="shared" si="2"/>
        <v>70367947.543948829</v>
      </c>
    </row>
    <row r="59" spans="2:9" x14ac:dyDescent="0.2">
      <c r="B59" s="11">
        <v>15</v>
      </c>
      <c r="C59" s="2" t="s">
        <v>16</v>
      </c>
      <c r="D59" s="25">
        <f t="shared" si="2"/>
        <v>36527274.306489006</v>
      </c>
      <c r="E59" s="47">
        <f t="shared" si="2"/>
        <v>38613286.328365572</v>
      </c>
      <c r="F59" s="47">
        <f t="shared" si="2"/>
        <v>39283710.162498392</v>
      </c>
      <c r="G59" s="47">
        <f t="shared" si="2"/>
        <v>39522069.532326072</v>
      </c>
      <c r="H59" s="47">
        <f t="shared" si="2"/>
        <v>45385727.570779555</v>
      </c>
      <c r="I59" s="27">
        <f t="shared" si="2"/>
        <v>52658731.468895286</v>
      </c>
    </row>
    <row r="60" spans="2:9" x14ac:dyDescent="0.2">
      <c r="B60" s="11">
        <v>16</v>
      </c>
      <c r="C60" s="2" t="s">
        <v>17</v>
      </c>
      <c r="D60" s="25">
        <f t="shared" si="2"/>
        <v>35526798.149611503</v>
      </c>
      <c r="E60" s="47">
        <f t="shared" si="2"/>
        <v>28400401.758665852</v>
      </c>
      <c r="F60" s="47">
        <f t="shared" si="2"/>
        <v>28634205.412015434</v>
      </c>
      <c r="G60" s="47">
        <f t="shared" si="2"/>
        <v>25378992.564572453</v>
      </c>
      <c r="H60" s="47">
        <f t="shared" si="2"/>
        <v>24197177.583624016</v>
      </c>
      <c r="I60" s="27">
        <f t="shared" si="2"/>
        <v>25386042.964479607</v>
      </c>
    </row>
    <row r="61" spans="2:9" x14ac:dyDescent="0.2">
      <c r="B61" s="11">
        <v>17</v>
      </c>
      <c r="C61" s="2" t="s">
        <v>18</v>
      </c>
      <c r="D61" s="25">
        <f t="shared" si="2"/>
        <v>21827072.348831438</v>
      </c>
      <c r="E61" s="47">
        <f t="shared" si="2"/>
        <v>22426983.854165249</v>
      </c>
      <c r="F61" s="47">
        <f t="shared" si="2"/>
        <v>23789146.336433031</v>
      </c>
      <c r="G61" s="47">
        <f t="shared" si="2"/>
        <v>19963855.456024528</v>
      </c>
      <c r="H61" s="47">
        <f t="shared" si="2"/>
        <v>26813566.580282334</v>
      </c>
      <c r="I61" s="27">
        <f t="shared" si="2"/>
        <v>31626328.553221148</v>
      </c>
    </row>
    <row r="62" spans="2:9" x14ac:dyDescent="0.2">
      <c r="B62" s="11">
        <v>18</v>
      </c>
      <c r="C62" s="2" t="s">
        <v>19</v>
      </c>
      <c r="D62" s="25">
        <f t="shared" si="2"/>
        <v>11530296.937828174</v>
      </c>
      <c r="E62" s="47">
        <f t="shared" si="2"/>
        <v>12260814.662346095</v>
      </c>
      <c r="F62" s="47">
        <f t="shared" si="2"/>
        <v>11886558.898252543</v>
      </c>
      <c r="G62" s="47">
        <f t="shared" si="2"/>
        <v>11217534.367200108</v>
      </c>
      <c r="H62" s="47">
        <f t="shared" si="2"/>
        <v>12124726.650840307</v>
      </c>
      <c r="I62" s="27">
        <f t="shared" si="2"/>
        <v>14775231.353572739</v>
      </c>
    </row>
    <row r="63" spans="2:9" x14ac:dyDescent="0.2">
      <c r="B63" s="11">
        <v>19</v>
      </c>
      <c r="C63" s="2" t="s">
        <v>20</v>
      </c>
      <c r="D63" s="25">
        <f t="shared" si="2"/>
        <v>32125816.807215996</v>
      </c>
      <c r="E63" s="47">
        <f t="shared" si="2"/>
        <v>33635161.021586813</v>
      </c>
      <c r="F63" s="47">
        <f t="shared" si="2"/>
        <v>33786834.130937003</v>
      </c>
      <c r="G63" s="47">
        <f t="shared" si="2"/>
        <v>30960462.034681536</v>
      </c>
      <c r="H63" s="47">
        <f t="shared" si="2"/>
        <v>33550987.431177918</v>
      </c>
      <c r="I63" s="27">
        <f t="shared" si="2"/>
        <v>42782955.652538367</v>
      </c>
    </row>
    <row r="64" spans="2:9" x14ac:dyDescent="0.2">
      <c r="B64" s="11">
        <v>20</v>
      </c>
      <c r="C64" s="2" t="s">
        <v>21</v>
      </c>
      <c r="D64" s="25">
        <f t="shared" si="2"/>
        <v>386993317.1344223</v>
      </c>
      <c r="E64" s="47">
        <f t="shared" si="2"/>
        <v>420329638.02432364</v>
      </c>
      <c r="F64" s="47">
        <f t="shared" si="2"/>
        <v>398161700.71840513</v>
      </c>
      <c r="G64" s="47">
        <f t="shared" si="2"/>
        <v>385137702.61618769</v>
      </c>
      <c r="H64" s="47">
        <f t="shared" si="2"/>
        <v>360369484.32964605</v>
      </c>
      <c r="I64" s="27">
        <f t="shared" si="2"/>
        <v>380823457.3785854</v>
      </c>
    </row>
    <row r="65" spans="2:9" x14ac:dyDescent="0.2">
      <c r="B65" s="11">
        <v>21</v>
      </c>
      <c r="C65" s="2" t="s">
        <v>22</v>
      </c>
      <c r="D65" s="25">
        <f t="shared" ref="D65:I74" si="3">D26+D269</f>
        <v>128582948.71002036</v>
      </c>
      <c r="E65" s="47">
        <f t="shared" si="3"/>
        <v>179164432.97145179</v>
      </c>
      <c r="F65" s="47">
        <f t="shared" si="3"/>
        <v>127933580.58372937</v>
      </c>
      <c r="G65" s="47">
        <f t="shared" si="3"/>
        <v>173980286.71779481</v>
      </c>
      <c r="H65" s="47">
        <f t="shared" si="3"/>
        <v>130016196.47746149</v>
      </c>
      <c r="I65" s="27">
        <f t="shared" si="3"/>
        <v>201264251.02630895</v>
      </c>
    </row>
    <row r="66" spans="2:9" x14ac:dyDescent="0.2">
      <c r="B66" s="11">
        <v>22</v>
      </c>
      <c r="C66" s="2" t="s">
        <v>23</v>
      </c>
      <c r="D66" s="25">
        <f t="shared" si="3"/>
        <v>1904375254.8290012</v>
      </c>
      <c r="E66" s="47">
        <f t="shared" si="3"/>
        <v>1909024545.9019914</v>
      </c>
      <c r="F66" s="47">
        <f t="shared" si="3"/>
        <v>1835168460.5658588</v>
      </c>
      <c r="G66" s="47">
        <f t="shared" si="3"/>
        <v>1764457935.5564604</v>
      </c>
      <c r="H66" s="47">
        <f t="shared" si="3"/>
        <v>1669088064.4722998</v>
      </c>
      <c r="I66" s="27">
        <f t="shared" si="3"/>
        <v>1684111030.2211952</v>
      </c>
    </row>
    <row r="67" spans="2:9" x14ac:dyDescent="0.2">
      <c r="B67" s="11">
        <v>23</v>
      </c>
      <c r="C67" s="2" t="s">
        <v>24</v>
      </c>
      <c r="D67" s="25">
        <f t="shared" si="3"/>
        <v>23651463.356078941</v>
      </c>
      <c r="E67" s="47">
        <f t="shared" si="3"/>
        <v>22700321.339368019</v>
      </c>
      <c r="F67" s="47">
        <f t="shared" si="3"/>
        <v>23472442.398356162</v>
      </c>
      <c r="G67" s="47">
        <f t="shared" si="3"/>
        <v>20807379.680171579</v>
      </c>
      <c r="H67" s="47">
        <f t="shared" si="3"/>
        <v>21759553.29088188</v>
      </c>
      <c r="I67" s="27">
        <f t="shared" si="3"/>
        <v>24734871.908748843</v>
      </c>
    </row>
    <row r="68" spans="2:9" x14ac:dyDescent="0.2">
      <c r="B68" s="11">
        <v>24</v>
      </c>
      <c r="C68" s="2" t="s">
        <v>25</v>
      </c>
      <c r="D68" s="25">
        <f t="shared" si="3"/>
        <v>-224135266.06848812</v>
      </c>
      <c r="E68" s="47">
        <f t="shared" si="3"/>
        <v>-229386620.2379294</v>
      </c>
      <c r="F68" s="47">
        <f t="shared" si="3"/>
        <v>-217659620.15959755</v>
      </c>
      <c r="G68" s="47">
        <f t="shared" si="3"/>
        <v>-195155712.75901142</v>
      </c>
      <c r="H68" s="47">
        <f t="shared" si="3"/>
        <v>-209410569.41747388</v>
      </c>
      <c r="I68" s="27">
        <f t="shared" si="3"/>
        <v>-212811781.86684254</v>
      </c>
    </row>
    <row r="69" spans="2:9" x14ac:dyDescent="0.2">
      <c r="B69" s="11">
        <v>25</v>
      </c>
      <c r="C69" s="2" t="s">
        <v>26</v>
      </c>
      <c r="D69" s="25">
        <f t="shared" si="3"/>
        <v>-599547.97125927056</v>
      </c>
      <c r="E69" s="47">
        <f t="shared" si="3"/>
        <v>-769654.35906183347</v>
      </c>
      <c r="F69" s="47">
        <f t="shared" si="3"/>
        <v>-721302.53275481588</v>
      </c>
      <c r="G69" s="47">
        <f t="shared" si="3"/>
        <v>-771754.75785277772</v>
      </c>
      <c r="H69" s="47">
        <f t="shared" si="3"/>
        <v>-864214.01129162242</v>
      </c>
      <c r="I69" s="27">
        <f t="shared" si="3"/>
        <v>-1031474.4105382814</v>
      </c>
    </row>
    <row r="70" spans="2:9" x14ac:dyDescent="0.2">
      <c r="B70" s="11">
        <v>26</v>
      </c>
      <c r="C70" s="2" t="s">
        <v>27</v>
      </c>
      <c r="D70" s="25">
        <f t="shared" si="3"/>
        <v>25887652.409087423</v>
      </c>
      <c r="E70" s="47">
        <f t="shared" si="3"/>
        <v>26850215.931160621</v>
      </c>
      <c r="F70" s="47">
        <f t="shared" si="3"/>
        <v>25303571.61194203</v>
      </c>
      <c r="G70" s="47">
        <f t="shared" si="3"/>
        <v>24795941.982233815</v>
      </c>
      <c r="H70" s="47">
        <f t="shared" si="3"/>
        <v>22071786.742939319</v>
      </c>
      <c r="I70" s="27">
        <f t="shared" si="3"/>
        <v>24682752.443061892</v>
      </c>
    </row>
    <row r="71" spans="2:9" x14ac:dyDescent="0.2">
      <c r="B71" s="11">
        <v>27</v>
      </c>
      <c r="C71" s="2" t="s">
        <v>28</v>
      </c>
      <c r="D71" s="25">
        <f t="shared" si="3"/>
        <v>3270026.4353520814</v>
      </c>
      <c r="E71" s="47">
        <f t="shared" si="3"/>
        <v>3280070.0352013498</v>
      </c>
      <c r="F71" s="47">
        <f t="shared" si="3"/>
        <v>3194767.3155349395</v>
      </c>
      <c r="G71" s="47">
        <f t="shared" si="3"/>
        <v>3110497.0032222811</v>
      </c>
      <c r="H71" s="47">
        <f t="shared" si="3"/>
        <v>3790825.3931943513</v>
      </c>
      <c r="I71" s="27">
        <f t="shared" si="3"/>
        <v>7274636.3146774508</v>
      </c>
    </row>
    <row r="72" spans="2:9" x14ac:dyDescent="0.2">
      <c r="B72" s="11">
        <v>28</v>
      </c>
      <c r="C72" s="2" t="s">
        <v>29</v>
      </c>
      <c r="D72" s="25">
        <f t="shared" si="3"/>
        <v>2491872.0705080857</v>
      </c>
      <c r="E72" s="47">
        <f t="shared" si="3"/>
        <v>2939804.7763372916</v>
      </c>
      <c r="F72" s="47">
        <f t="shared" si="3"/>
        <v>2455636.2595120659</v>
      </c>
      <c r="G72" s="47">
        <f t="shared" si="3"/>
        <v>2628594.0403796569</v>
      </c>
      <c r="H72" s="47">
        <f t="shared" si="3"/>
        <v>3937814.6301546758</v>
      </c>
      <c r="I72" s="27">
        <f t="shared" si="3"/>
        <v>5513381.3124469426</v>
      </c>
    </row>
    <row r="73" spans="2:9" x14ac:dyDescent="0.2">
      <c r="B73" s="11">
        <v>29</v>
      </c>
      <c r="C73" s="2" t="s">
        <v>30</v>
      </c>
      <c r="D73" s="25">
        <f t="shared" si="3"/>
        <v>3396995.2340031364</v>
      </c>
      <c r="E73" s="47">
        <f t="shared" si="3"/>
        <v>3605918.3052413091</v>
      </c>
      <c r="F73" s="47">
        <f t="shared" si="3"/>
        <v>3655948.6982781212</v>
      </c>
      <c r="G73" s="47">
        <f t="shared" si="3"/>
        <v>3398540.3412331585</v>
      </c>
      <c r="H73" s="47">
        <f t="shared" si="3"/>
        <v>3231393.1224767426</v>
      </c>
      <c r="I73" s="27">
        <f t="shared" si="3"/>
        <v>3566646.5928870048</v>
      </c>
    </row>
    <row r="74" spans="2:9" x14ac:dyDescent="0.2">
      <c r="B74" s="11">
        <v>30</v>
      </c>
      <c r="C74" s="2" t="s">
        <v>31</v>
      </c>
      <c r="D74" s="25">
        <f t="shared" si="3"/>
        <v>237215169.43167165</v>
      </c>
      <c r="E74" s="47">
        <f t="shared" si="3"/>
        <v>241449858.8999286</v>
      </c>
      <c r="F74" s="47">
        <f t="shared" si="3"/>
        <v>244102653.28088191</v>
      </c>
      <c r="G74" s="47">
        <f t="shared" si="3"/>
        <v>235378826.94131884</v>
      </c>
      <c r="H74" s="47">
        <f t="shared" si="3"/>
        <v>244796302.05221245</v>
      </c>
      <c r="I74" s="27">
        <f t="shared" si="3"/>
        <v>242088743.8231836</v>
      </c>
    </row>
    <row r="75" spans="2:9" x14ac:dyDescent="0.2">
      <c r="B75" s="11">
        <v>31</v>
      </c>
      <c r="C75" s="2" t="s">
        <v>32</v>
      </c>
      <c r="D75" s="25">
        <f t="shared" ref="D75:I76" si="4">D36+D279</f>
        <v>329198977.72409922</v>
      </c>
      <c r="E75" s="47">
        <f t="shared" si="4"/>
        <v>320086741.38799202</v>
      </c>
      <c r="F75" s="47">
        <f t="shared" si="4"/>
        <v>318181119.40585715</v>
      </c>
      <c r="G75" s="47">
        <f t="shared" si="4"/>
        <v>298154919.05418622</v>
      </c>
      <c r="H75" s="47">
        <f t="shared" si="4"/>
        <v>309599234.59791231</v>
      </c>
      <c r="I75" s="27">
        <f t="shared" si="4"/>
        <v>297438376.63887346</v>
      </c>
    </row>
    <row r="76" spans="2:9" x14ac:dyDescent="0.2">
      <c r="B76" s="11">
        <v>32</v>
      </c>
      <c r="C76" s="2" t="s">
        <v>33</v>
      </c>
      <c r="D76" s="25">
        <f t="shared" si="4"/>
        <v>718437094.72360349</v>
      </c>
      <c r="E76" s="47">
        <f t="shared" si="4"/>
        <v>706846468.79436851</v>
      </c>
      <c r="F76" s="47">
        <f t="shared" si="4"/>
        <v>689895967.77894437</v>
      </c>
      <c r="G76" s="47">
        <f t="shared" si="4"/>
        <v>634876965.09323859</v>
      </c>
      <c r="H76" s="47">
        <f t="shared" si="4"/>
        <v>623461076.58831656</v>
      </c>
      <c r="I76" s="27">
        <f t="shared" si="4"/>
        <v>629447559.42921889</v>
      </c>
    </row>
    <row r="77" spans="2:9" x14ac:dyDescent="0.2">
      <c r="B77" s="11">
        <v>33</v>
      </c>
      <c r="C77" s="2" t="s">
        <v>34</v>
      </c>
      <c r="D77" s="25">
        <f t="shared" ref="D77:I77" si="5">D38+D281</f>
        <v>1639722.5247252865</v>
      </c>
      <c r="E77" s="47">
        <f t="shared" si="5"/>
        <v>1459318.6603754305</v>
      </c>
      <c r="F77" s="47">
        <f t="shared" si="5"/>
        <v>1487085.8231185151</v>
      </c>
      <c r="G77" s="47">
        <f t="shared" si="5"/>
        <v>1386029.5058670144</v>
      </c>
      <c r="H77" s="47">
        <f t="shared" si="5"/>
        <v>1141325.6536792321</v>
      </c>
      <c r="I77" s="27">
        <f t="shared" si="5"/>
        <v>1141768.7943755521</v>
      </c>
    </row>
    <row r="78" spans="2:9" x14ac:dyDescent="0.2">
      <c r="B78" s="11">
        <v>34</v>
      </c>
      <c r="C78" s="14" t="s">
        <v>89</v>
      </c>
      <c r="D78" s="25">
        <f t="shared" ref="D78:I78" si="6">D39+D282</f>
        <v>205015.44331612939</v>
      </c>
      <c r="E78" s="47">
        <f t="shared" si="6"/>
        <v>201367.30584877884</v>
      </c>
      <c r="F78" s="47">
        <f t="shared" si="6"/>
        <v>227478.13236595082</v>
      </c>
      <c r="G78" s="47">
        <f t="shared" si="6"/>
        <v>226583.05383817197</v>
      </c>
      <c r="H78" s="47">
        <f t="shared" si="6"/>
        <v>306250.2988491588</v>
      </c>
      <c r="I78" s="27">
        <f t="shared" si="6"/>
        <v>333407.53394310357</v>
      </c>
    </row>
    <row r="79" spans="2:9" x14ac:dyDescent="0.2">
      <c r="B79" s="16" t="s">
        <v>35</v>
      </c>
      <c r="C79" s="17"/>
      <c r="D79" s="28">
        <f t="shared" ref="D79:I79" si="7">SUM(D45:D78)</f>
        <v>3022602237.9277649</v>
      </c>
      <c r="E79" s="29">
        <f t="shared" si="7"/>
        <v>3213678380.2086043</v>
      </c>
      <c r="F79" s="29">
        <f t="shared" si="7"/>
        <v>2111538839.0750709</v>
      </c>
      <c r="G79" s="29">
        <f t="shared" si="7"/>
        <v>3607485126.4702172</v>
      </c>
      <c r="H79" s="29">
        <f t="shared" si="7"/>
        <v>3501926642.5840125</v>
      </c>
      <c r="I79" s="30">
        <f t="shared" si="7"/>
        <v>3397712987.1245894</v>
      </c>
    </row>
    <row r="82" spans="2:9" x14ac:dyDescent="0.2">
      <c r="B82" s="3" t="s">
        <v>78</v>
      </c>
    </row>
    <row r="83" spans="2:9" x14ac:dyDescent="0.2">
      <c r="B83" s="21" t="s">
        <v>0</v>
      </c>
      <c r="C83" s="16"/>
      <c r="D83" s="22">
        <v>44378</v>
      </c>
      <c r="E83" s="23">
        <v>44409</v>
      </c>
      <c r="F83" s="23">
        <v>44440</v>
      </c>
      <c r="G83" s="23">
        <v>44470</v>
      </c>
      <c r="H83" s="23">
        <v>44501</v>
      </c>
      <c r="I83" s="24">
        <v>44531</v>
      </c>
    </row>
    <row r="84" spans="2:9" x14ac:dyDescent="0.2">
      <c r="B84" s="8">
        <v>1</v>
      </c>
      <c r="C84" s="9" t="s">
        <v>3</v>
      </c>
      <c r="D84" s="31">
        <f t="shared" ref="D84:I93" si="8">IF(D45&lt;0,-D45,0)</f>
        <v>11205317.055681916</v>
      </c>
      <c r="E84" s="32">
        <f t="shared" si="8"/>
        <v>10866608.297915477</v>
      </c>
      <c r="F84" s="32">
        <f t="shared" si="8"/>
        <v>11428164.038044492</v>
      </c>
      <c r="G84" s="32">
        <f t="shared" si="8"/>
        <v>9574510.0486450419</v>
      </c>
      <c r="H84" s="32">
        <f t="shared" si="8"/>
        <v>12213075.393657075</v>
      </c>
      <c r="I84" s="33">
        <f t="shared" si="8"/>
        <v>15993679.48450225</v>
      </c>
    </row>
    <row r="85" spans="2:9" x14ac:dyDescent="0.2">
      <c r="B85" s="11">
        <v>2</v>
      </c>
      <c r="C85" s="2" t="s">
        <v>4</v>
      </c>
      <c r="D85" s="25">
        <f t="shared" si="8"/>
        <v>9339350.6377340928</v>
      </c>
      <c r="E85" s="47">
        <f t="shared" si="8"/>
        <v>10174224.346277677</v>
      </c>
      <c r="F85" s="47">
        <f t="shared" si="8"/>
        <v>10653913.771384111</v>
      </c>
      <c r="G85" s="47">
        <f t="shared" si="8"/>
        <v>10646620.376320453</v>
      </c>
      <c r="H85" s="47">
        <f t="shared" si="8"/>
        <v>11810554.04129863</v>
      </c>
      <c r="I85" s="27">
        <f t="shared" si="8"/>
        <v>11197974.734520696</v>
      </c>
    </row>
    <row r="86" spans="2:9" x14ac:dyDescent="0.2">
      <c r="B86" s="11">
        <v>3</v>
      </c>
      <c r="C86" s="2" t="s">
        <v>5</v>
      </c>
      <c r="D86" s="25">
        <f t="shared" si="8"/>
        <v>0</v>
      </c>
      <c r="E86" s="47">
        <f t="shared" si="8"/>
        <v>0</v>
      </c>
      <c r="F86" s="47">
        <f t="shared" si="8"/>
        <v>0</v>
      </c>
      <c r="G86" s="47">
        <f t="shared" si="8"/>
        <v>0</v>
      </c>
      <c r="H86" s="47">
        <f t="shared" si="8"/>
        <v>0</v>
      </c>
      <c r="I86" s="27">
        <f t="shared" si="8"/>
        <v>0</v>
      </c>
    </row>
    <row r="87" spans="2:9" x14ac:dyDescent="0.2">
      <c r="B87" s="11">
        <v>4</v>
      </c>
      <c r="C87" s="2" t="s">
        <v>6</v>
      </c>
      <c r="D87" s="25">
        <f t="shared" si="8"/>
        <v>11941347.794894435</v>
      </c>
      <c r="E87" s="47">
        <f t="shared" si="8"/>
        <v>12557172.738375623</v>
      </c>
      <c r="F87" s="47">
        <f t="shared" si="8"/>
        <v>11721186.834142767</v>
      </c>
      <c r="G87" s="47">
        <f t="shared" si="8"/>
        <v>11013476.095892508</v>
      </c>
      <c r="H87" s="47">
        <f t="shared" si="8"/>
        <v>11357655.976288471</v>
      </c>
      <c r="I87" s="27">
        <f t="shared" si="8"/>
        <v>10597568.835015425</v>
      </c>
    </row>
    <row r="88" spans="2:9" x14ac:dyDescent="0.2">
      <c r="B88" s="11">
        <v>5</v>
      </c>
      <c r="C88" s="2" t="s">
        <v>7</v>
      </c>
      <c r="D88" s="25">
        <f t="shared" si="8"/>
        <v>3487563874.2336569</v>
      </c>
      <c r="E88" s="47">
        <f t="shared" si="8"/>
        <v>3400908269.8609552</v>
      </c>
      <c r="F88" s="47">
        <f t="shared" si="8"/>
        <v>3281723343.9288163</v>
      </c>
      <c r="G88" s="47">
        <f t="shared" si="8"/>
        <v>2880213137.1448412</v>
      </c>
      <c r="H88" s="47">
        <f t="shared" si="8"/>
        <v>2910767958.9047017</v>
      </c>
      <c r="I88" s="27">
        <f t="shared" si="8"/>
        <v>2928539189.4868159</v>
      </c>
    </row>
    <row r="89" spans="2:9" x14ac:dyDescent="0.2">
      <c r="B89" s="11">
        <v>6</v>
      </c>
      <c r="C89" s="2" t="s">
        <v>8</v>
      </c>
      <c r="D89" s="25">
        <f t="shared" si="8"/>
        <v>0</v>
      </c>
      <c r="E89" s="47">
        <f t="shared" si="8"/>
        <v>0</v>
      </c>
      <c r="F89" s="47">
        <f t="shared" si="8"/>
        <v>0</v>
      </c>
      <c r="G89" s="47">
        <f t="shared" si="8"/>
        <v>0</v>
      </c>
      <c r="H89" s="47">
        <f t="shared" si="8"/>
        <v>0</v>
      </c>
      <c r="I89" s="27">
        <f t="shared" si="8"/>
        <v>0</v>
      </c>
    </row>
    <row r="90" spans="2:9" x14ac:dyDescent="0.2">
      <c r="B90" s="11">
        <v>7</v>
      </c>
      <c r="C90" s="2" t="s">
        <v>9</v>
      </c>
      <c r="D90" s="25">
        <f t="shared" si="8"/>
        <v>0</v>
      </c>
      <c r="E90" s="47">
        <f t="shared" si="8"/>
        <v>0</v>
      </c>
      <c r="F90" s="47">
        <f t="shared" si="8"/>
        <v>0</v>
      </c>
      <c r="G90" s="47">
        <f t="shared" si="8"/>
        <v>0</v>
      </c>
      <c r="H90" s="47">
        <f t="shared" si="8"/>
        <v>0</v>
      </c>
      <c r="I90" s="27">
        <f t="shared" si="8"/>
        <v>0</v>
      </c>
    </row>
    <row r="91" spans="2:9" x14ac:dyDescent="0.2">
      <c r="B91" s="11">
        <v>8</v>
      </c>
      <c r="C91" s="2" t="s">
        <v>10</v>
      </c>
      <c r="D91" s="25">
        <f t="shared" si="8"/>
        <v>508093157.73408639</v>
      </c>
      <c r="E91" s="47">
        <f t="shared" si="8"/>
        <v>503625409.55923504</v>
      </c>
      <c r="F91" s="47">
        <f t="shared" si="8"/>
        <v>489573050.68774563</v>
      </c>
      <c r="G91" s="47">
        <f t="shared" si="8"/>
        <v>456864724.61212635</v>
      </c>
      <c r="H91" s="47">
        <f t="shared" si="8"/>
        <v>527472153.60610014</v>
      </c>
      <c r="I91" s="27">
        <f t="shared" si="8"/>
        <v>555147145.19528353</v>
      </c>
    </row>
    <row r="92" spans="2:9" x14ac:dyDescent="0.2">
      <c r="B92" s="11">
        <v>9</v>
      </c>
      <c r="C92" s="2" t="s">
        <v>11</v>
      </c>
      <c r="D92" s="25">
        <f t="shared" si="8"/>
        <v>53320399.91284553</v>
      </c>
      <c r="E92" s="47">
        <f t="shared" si="8"/>
        <v>48683448.705848992</v>
      </c>
      <c r="F92" s="47">
        <f t="shared" si="8"/>
        <v>48084653.50734061</v>
      </c>
      <c r="G92" s="47">
        <f t="shared" si="8"/>
        <v>46357997.822952479</v>
      </c>
      <c r="H92" s="47">
        <f t="shared" si="8"/>
        <v>61235975.223783545</v>
      </c>
      <c r="I92" s="27">
        <f t="shared" si="8"/>
        <v>76040975.309503347</v>
      </c>
    </row>
    <row r="93" spans="2:9" x14ac:dyDescent="0.2">
      <c r="B93" s="11">
        <v>10</v>
      </c>
      <c r="C93" s="2" t="s">
        <v>58</v>
      </c>
      <c r="D93" s="25">
        <f t="shared" si="8"/>
        <v>0</v>
      </c>
      <c r="E93" s="47">
        <f t="shared" si="8"/>
        <v>0</v>
      </c>
      <c r="F93" s="47">
        <f t="shared" si="8"/>
        <v>0</v>
      </c>
      <c r="G93" s="47">
        <f t="shared" si="8"/>
        <v>0</v>
      </c>
      <c r="H93" s="47">
        <f t="shared" si="8"/>
        <v>0</v>
      </c>
      <c r="I93" s="27">
        <f t="shared" si="8"/>
        <v>0</v>
      </c>
    </row>
    <row r="94" spans="2:9" x14ac:dyDescent="0.2">
      <c r="B94" s="11">
        <v>11</v>
      </c>
      <c r="C94" s="2" t="s">
        <v>12</v>
      </c>
      <c r="D94" s="25">
        <f t="shared" ref="D94:I103" si="9">IF(D55&lt;0,-D55,0)</f>
        <v>0</v>
      </c>
      <c r="E94" s="47">
        <f t="shared" si="9"/>
        <v>0</v>
      </c>
      <c r="F94" s="47">
        <f t="shared" si="9"/>
        <v>0</v>
      </c>
      <c r="G94" s="47">
        <f t="shared" si="9"/>
        <v>0</v>
      </c>
      <c r="H94" s="47">
        <f t="shared" si="9"/>
        <v>0</v>
      </c>
      <c r="I94" s="27">
        <f t="shared" si="9"/>
        <v>0</v>
      </c>
    </row>
    <row r="95" spans="2:9" x14ac:dyDescent="0.2">
      <c r="B95" s="11">
        <v>12</v>
      </c>
      <c r="C95" s="2" t="s">
        <v>13</v>
      </c>
      <c r="D95" s="25">
        <f t="shared" si="9"/>
        <v>0</v>
      </c>
      <c r="E95" s="47">
        <f t="shared" si="9"/>
        <v>0</v>
      </c>
      <c r="F95" s="47">
        <f t="shared" si="9"/>
        <v>0</v>
      </c>
      <c r="G95" s="47">
        <f t="shared" si="9"/>
        <v>0</v>
      </c>
      <c r="H95" s="47">
        <f t="shared" si="9"/>
        <v>0</v>
      </c>
      <c r="I95" s="27">
        <f t="shared" si="9"/>
        <v>0</v>
      </c>
    </row>
    <row r="96" spans="2:9" x14ac:dyDescent="0.2">
      <c r="B96" s="11">
        <v>13</v>
      </c>
      <c r="C96" s="2" t="s">
        <v>14</v>
      </c>
      <c r="D96" s="25">
        <f t="shared" si="9"/>
        <v>0</v>
      </c>
      <c r="E96" s="47">
        <f t="shared" si="9"/>
        <v>0</v>
      </c>
      <c r="F96" s="47">
        <f t="shared" si="9"/>
        <v>0</v>
      </c>
      <c r="G96" s="47">
        <f t="shared" si="9"/>
        <v>0</v>
      </c>
      <c r="H96" s="47">
        <f t="shared" si="9"/>
        <v>0</v>
      </c>
      <c r="I96" s="27">
        <f t="shared" si="9"/>
        <v>0</v>
      </c>
    </row>
    <row r="97" spans="2:9" x14ac:dyDescent="0.2">
      <c r="B97" s="11">
        <v>14</v>
      </c>
      <c r="C97" s="2" t="s">
        <v>15</v>
      </c>
      <c r="D97" s="25">
        <f t="shared" si="9"/>
        <v>0</v>
      </c>
      <c r="E97" s="47">
        <f t="shared" si="9"/>
        <v>0</v>
      </c>
      <c r="F97" s="47">
        <f t="shared" si="9"/>
        <v>0</v>
      </c>
      <c r="G97" s="47">
        <f t="shared" si="9"/>
        <v>0</v>
      </c>
      <c r="H97" s="47">
        <f t="shared" si="9"/>
        <v>0</v>
      </c>
      <c r="I97" s="27">
        <f t="shared" si="9"/>
        <v>0</v>
      </c>
    </row>
    <row r="98" spans="2:9" x14ac:dyDescent="0.2">
      <c r="B98" s="11">
        <v>15</v>
      </c>
      <c r="C98" s="2" t="s">
        <v>16</v>
      </c>
      <c r="D98" s="25">
        <f t="shared" si="9"/>
        <v>0</v>
      </c>
      <c r="E98" s="47">
        <f t="shared" si="9"/>
        <v>0</v>
      </c>
      <c r="F98" s="47">
        <f t="shared" si="9"/>
        <v>0</v>
      </c>
      <c r="G98" s="47">
        <f t="shared" si="9"/>
        <v>0</v>
      </c>
      <c r="H98" s="47">
        <f t="shared" si="9"/>
        <v>0</v>
      </c>
      <c r="I98" s="27">
        <f t="shared" si="9"/>
        <v>0</v>
      </c>
    </row>
    <row r="99" spans="2:9" x14ac:dyDescent="0.2">
      <c r="B99" s="11">
        <v>16</v>
      </c>
      <c r="C99" s="2" t="s">
        <v>17</v>
      </c>
      <c r="D99" s="25">
        <f t="shared" si="9"/>
        <v>0</v>
      </c>
      <c r="E99" s="47">
        <f t="shared" si="9"/>
        <v>0</v>
      </c>
      <c r="F99" s="47">
        <f t="shared" si="9"/>
        <v>0</v>
      </c>
      <c r="G99" s="47">
        <f t="shared" si="9"/>
        <v>0</v>
      </c>
      <c r="H99" s="47">
        <f t="shared" si="9"/>
        <v>0</v>
      </c>
      <c r="I99" s="27">
        <f t="shared" si="9"/>
        <v>0</v>
      </c>
    </row>
    <row r="100" spans="2:9" x14ac:dyDescent="0.2">
      <c r="B100" s="11">
        <v>17</v>
      </c>
      <c r="C100" s="2" t="s">
        <v>18</v>
      </c>
      <c r="D100" s="25">
        <f t="shared" si="9"/>
        <v>0</v>
      </c>
      <c r="E100" s="47">
        <f t="shared" si="9"/>
        <v>0</v>
      </c>
      <c r="F100" s="47">
        <f t="shared" si="9"/>
        <v>0</v>
      </c>
      <c r="G100" s="47">
        <f t="shared" si="9"/>
        <v>0</v>
      </c>
      <c r="H100" s="47">
        <f t="shared" si="9"/>
        <v>0</v>
      </c>
      <c r="I100" s="27">
        <f t="shared" si="9"/>
        <v>0</v>
      </c>
    </row>
    <row r="101" spans="2:9" x14ac:dyDescent="0.2">
      <c r="B101" s="11">
        <v>18</v>
      </c>
      <c r="C101" s="2" t="s">
        <v>19</v>
      </c>
      <c r="D101" s="25">
        <f t="shared" si="9"/>
        <v>0</v>
      </c>
      <c r="E101" s="47">
        <f t="shared" si="9"/>
        <v>0</v>
      </c>
      <c r="F101" s="47">
        <f t="shared" si="9"/>
        <v>0</v>
      </c>
      <c r="G101" s="47">
        <f t="shared" si="9"/>
        <v>0</v>
      </c>
      <c r="H101" s="47">
        <f t="shared" si="9"/>
        <v>0</v>
      </c>
      <c r="I101" s="27">
        <f t="shared" si="9"/>
        <v>0</v>
      </c>
    </row>
    <row r="102" spans="2:9" x14ac:dyDescent="0.2">
      <c r="B102" s="11">
        <v>19</v>
      </c>
      <c r="C102" s="2" t="s">
        <v>20</v>
      </c>
      <c r="D102" s="25">
        <f t="shared" si="9"/>
        <v>0</v>
      </c>
      <c r="E102" s="47">
        <f t="shared" si="9"/>
        <v>0</v>
      </c>
      <c r="F102" s="47">
        <f t="shared" si="9"/>
        <v>0</v>
      </c>
      <c r="G102" s="47">
        <f t="shared" si="9"/>
        <v>0</v>
      </c>
      <c r="H102" s="47">
        <f t="shared" si="9"/>
        <v>0</v>
      </c>
      <c r="I102" s="27">
        <f t="shared" si="9"/>
        <v>0</v>
      </c>
    </row>
    <row r="103" spans="2:9" x14ac:dyDescent="0.2">
      <c r="B103" s="11">
        <v>20</v>
      </c>
      <c r="C103" s="2" t="s">
        <v>21</v>
      </c>
      <c r="D103" s="25">
        <f t="shared" si="9"/>
        <v>0</v>
      </c>
      <c r="E103" s="47">
        <f t="shared" si="9"/>
        <v>0</v>
      </c>
      <c r="F103" s="47">
        <f t="shared" si="9"/>
        <v>0</v>
      </c>
      <c r="G103" s="47">
        <f t="shared" si="9"/>
        <v>0</v>
      </c>
      <c r="H103" s="47">
        <f t="shared" si="9"/>
        <v>0</v>
      </c>
      <c r="I103" s="27">
        <f t="shared" si="9"/>
        <v>0</v>
      </c>
    </row>
    <row r="104" spans="2:9" x14ac:dyDescent="0.2">
      <c r="B104" s="11">
        <v>21</v>
      </c>
      <c r="C104" s="2" t="s">
        <v>22</v>
      </c>
      <c r="D104" s="25">
        <f t="shared" ref="D104:I113" si="10">IF(D65&lt;0,-D65,0)</f>
        <v>0</v>
      </c>
      <c r="E104" s="47">
        <f t="shared" si="10"/>
        <v>0</v>
      </c>
      <c r="F104" s="47">
        <f t="shared" si="10"/>
        <v>0</v>
      </c>
      <c r="G104" s="47">
        <f t="shared" si="10"/>
        <v>0</v>
      </c>
      <c r="H104" s="47">
        <f t="shared" si="10"/>
        <v>0</v>
      </c>
      <c r="I104" s="27">
        <f t="shared" si="10"/>
        <v>0</v>
      </c>
    </row>
    <row r="105" spans="2:9" x14ac:dyDescent="0.2">
      <c r="B105" s="11">
        <v>22</v>
      </c>
      <c r="C105" s="2" t="s">
        <v>23</v>
      </c>
      <c r="D105" s="25">
        <f t="shared" si="10"/>
        <v>0</v>
      </c>
      <c r="E105" s="47">
        <f t="shared" si="10"/>
        <v>0</v>
      </c>
      <c r="F105" s="47">
        <f t="shared" si="10"/>
        <v>0</v>
      </c>
      <c r="G105" s="47">
        <f t="shared" si="10"/>
        <v>0</v>
      </c>
      <c r="H105" s="47">
        <f t="shared" si="10"/>
        <v>0</v>
      </c>
      <c r="I105" s="27">
        <f t="shared" si="10"/>
        <v>0</v>
      </c>
    </row>
    <row r="106" spans="2:9" x14ac:dyDescent="0.2">
      <c r="B106" s="11">
        <v>23</v>
      </c>
      <c r="C106" s="2" t="s">
        <v>24</v>
      </c>
      <c r="D106" s="25">
        <f t="shared" si="10"/>
        <v>0</v>
      </c>
      <c r="E106" s="47">
        <f t="shared" si="10"/>
        <v>0</v>
      </c>
      <c r="F106" s="47">
        <f t="shared" si="10"/>
        <v>0</v>
      </c>
      <c r="G106" s="47">
        <f t="shared" si="10"/>
        <v>0</v>
      </c>
      <c r="H106" s="47">
        <f t="shared" si="10"/>
        <v>0</v>
      </c>
      <c r="I106" s="27">
        <f t="shared" si="10"/>
        <v>0</v>
      </c>
    </row>
    <row r="107" spans="2:9" x14ac:dyDescent="0.2">
      <c r="B107" s="11">
        <v>24</v>
      </c>
      <c r="C107" s="2" t="s">
        <v>25</v>
      </c>
      <c r="D107" s="25">
        <f t="shared" si="10"/>
        <v>224135266.06848812</v>
      </c>
      <c r="E107" s="47">
        <f t="shared" si="10"/>
        <v>229386620.2379294</v>
      </c>
      <c r="F107" s="47">
        <f t="shared" si="10"/>
        <v>217659620.15959755</v>
      </c>
      <c r="G107" s="47">
        <f t="shared" si="10"/>
        <v>195155712.75901142</v>
      </c>
      <c r="H107" s="47">
        <f t="shared" si="10"/>
        <v>209410569.41747388</v>
      </c>
      <c r="I107" s="27">
        <f t="shared" si="10"/>
        <v>212811781.86684254</v>
      </c>
    </row>
    <row r="108" spans="2:9" x14ac:dyDescent="0.2">
      <c r="B108" s="11">
        <v>25</v>
      </c>
      <c r="C108" s="2" t="s">
        <v>26</v>
      </c>
      <c r="D108" s="25">
        <f t="shared" si="10"/>
        <v>599547.97125927056</v>
      </c>
      <c r="E108" s="47">
        <f t="shared" si="10"/>
        <v>769654.35906183347</v>
      </c>
      <c r="F108" s="47">
        <f t="shared" si="10"/>
        <v>721302.53275481588</v>
      </c>
      <c r="G108" s="47">
        <f t="shared" si="10"/>
        <v>771754.75785277772</v>
      </c>
      <c r="H108" s="47">
        <f t="shared" si="10"/>
        <v>864214.01129162242</v>
      </c>
      <c r="I108" s="27">
        <f t="shared" si="10"/>
        <v>1031474.4105382814</v>
      </c>
    </row>
    <row r="109" spans="2:9" x14ac:dyDescent="0.2">
      <c r="B109" s="11">
        <v>26</v>
      </c>
      <c r="C109" s="2" t="s">
        <v>27</v>
      </c>
      <c r="D109" s="25">
        <f t="shared" si="10"/>
        <v>0</v>
      </c>
      <c r="E109" s="47">
        <f t="shared" si="10"/>
        <v>0</v>
      </c>
      <c r="F109" s="47">
        <f t="shared" si="10"/>
        <v>0</v>
      </c>
      <c r="G109" s="47">
        <f t="shared" si="10"/>
        <v>0</v>
      </c>
      <c r="H109" s="47">
        <f t="shared" si="10"/>
        <v>0</v>
      </c>
      <c r="I109" s="27">
        <f t="shared" si="10"/>
        <v>0</v>
      </c>
    </row>
    <row r="110" spans="2:9" x14ac:dyDescent="0.2">
      <c r="B110" s="11">
        <v>27</v>
      </c>
      <c r="C110" s="2" t="s">
        <v>28</v>
      </c>
      <c r="D110" s="25">
        <f t="shared" si="10"/>
        <v>0</v>
      </c>
      <c r="E110" s="47">
        <f t="shared" si="10"/>
        <v>0</v>
      </c>
      <c r="F110" s="47">
        <f t="shared" si="10"/>
        <v>0</v>
      </c>
      <c r="G110" s="47">
        <f t="shared" si="10"/>
        <v>0</v>
      </c>
      <c r="H110" s="47">
        <f t="shared" si="10"/>
        <v>0</v>
      </c>
      <c r="I110" s="27">
        <f t="shared" si="10"/>
        <v>0</v>
      </c>
    </row>
    <row r="111" spans="2:9" x14ac:dyDescent="0.2">
      <c r="B111" s="11">
        <v>28</v>
      </c>
      <c r="C111" s="2" t="s">
        <v>29</v>
      </c>
      <c r="D111" s="25">
        <f t="shared" si="10"/>
        <v>0</v>
      </c>
      <c r="E111" s="47">
        <f t="shared" si="10"/>
        <v>0</v>
      </c>
      <c r="F111" s="47">
        <f t="shared" si="10"/>
        <v>0</v>
      </c>
      <c r="G111" s="47">
        <f t="shared" si="10"/>
        <v>0</v>
      </c>
      <c r="H111" s="47">
        <f t="shared" si="10"/>
        <v>0</v>
      </c>
      <c r="I111" s="27">
        <f t="shared" si="10"/>
        <v>0</v>
      </c>
    </row>
    <row r="112" spans="2:9" x14ac:dyDescent="0.2">
      <c r="B112" s="11">
        <v>29</v>
      </c>
      <c r="C112" s="2" t="s">
        <v>30</v>
      </c>
      <c r="D112" s="25">
        <f t="shared" si="10"/>
        <v>0</v>
      </c>
      <c r="E112" s="47">
        <f t="shared" si="10"/>
        <v>0</v>
      </c>
      <c r="F112" s="47">
        <f t="shared" si="10"/>
        <v>0</v>
      </c>
      <c r="G112" s="47">
        <f t="shared" si="10"/>
        <v>0</v>
      </c>
      <c r="H112" s="47">
        <f t="shared" si="10"/>
        <v>0</v>
      </c>
      <c r="I112" s="27">
        <f t="shared" si="10"/>
        <v>0</v>
      </c>
    </row>
    <row r="113" spans="2:9" x14ac:dyDescent="0.2">
      <c r="B113" s="11">
        <v>30</v>
      </c>
      <c r="C113" s="2" t="s">
        <v>31</v>
      </c>
      <c r="D113" s="25">
        <f t="shared" si="10"/>
        <v>0</v>
      </c>
      <c r="E113" s="47">
        <f t="shared" si="10"/>
        <v>0</v>
      </c>
      <c r="F113" s="47">
        <f t="shared" si="10"/>
        <v>0</v>
      </c>
      <c r="G113" s="47">
        <f t="shared" si="10"/>
        <v>0</v>
      </c>
      <c r="H113" s="47">
        <f t="shared" si="10"/>
        <v>0</v>
      </c>
      <c r="I113" s="27">
        <f t="shared" si="10"/>
        <v>0</v>
      </c>
    </row>
    <row r="114" spans="2:9" x14ac:dyDescent="0.2">
      <c r="B114" s="11">
        <v>31</v>
      </c>
      <c r="C114" s="2" t="s">
        <v>32</v>
      </c>
      <c r="D114" s="25">
        <f t="shared" ref="D114:I115" si="11">IF(D75&lt;0,-D75,0)</f>
        <v>0</v>
      </c>
      <c r="E114" s="47">
        <f t="shared" si="11"/>
        <v>0</v>
      </c>
      <c r="F114" s="47">
        <f t="shared" si="11"/>
        <v>0</v>
      </c>
      <c r="G114" s="47">
        <f t="shared" si="11"/>
        <v>0</v>
      </c>
      <c r="H114" s="47">
        <f t="shared" si="11"/>
        <v>0</v>
      </c>
      <c r="I114" s="27">
        <f t="shared" si="11"/>
        <v>0</v>
      </c>
    </row>
    <row r="115" spans="2:9" x14ac:dyDescent="0.2">
      <c r="B115" s="11">
        <v>32</v>
      </c>
      <c r="C115" s="2" t="s">
        <v>33</v>
      </c>
      <c r="D115" s="25">
        <f t="shared" si="11"/>
        <v>0</v>
      </c>
      <c r="E115" s="47">
        <f t="shared" si="11"/>
        <v>0</v>
      </c>
      <c r="F115" s="47">
        <f t="shared" si="11"/>
        <v>0</v>
      </c>
      <c r="G115" s="47">
        <f t="shared" si="11"/>
        <v>0</v>
      </c>
      <c r="H115" s="47">
        <f t="shared" si="11"/>
        <v>0</v>
      </c>
      <c r="I115" s="27">
        <f t="shared" si="11"/>
        <v>0</v>
      </c>
    </row>
    <row r="116" spans="2:9" x14ac:dyDescent="0.2">
      <c r="B116" s="11">
        <v>33</v>
      </c>
      <c r="C116" s="2" t="s">
        <v>34</v>
      </c>
      <c r="D116" s="25">
        <f t="shared" ref="D116:I116" si="12">IF(D77&lt;0,-D77,0)</f>
        <v>0</v>
      </c>
      <c r="E116" s="47">
        <f t="shared" si="12"/>
        <v>0</v>
      </c>
      <c r="F116" s="47">
        <f t="shared" si="12"/>
        <v>0</v>
      </c>
      <c r="G116" s="47">
        <f t="shared" si="12"/>
        <v>0</v>
      </c>
      <c r="H116" s="47">
        <f t="shared" si="12"/>
        <v>0</v>
      </c>
      <c r="I116" s="27">
        <f t="shared" si="12"/>
        <v>0</v>
      </c>
    </row>
    <row r="117" spans="2:9" x14ac:dyDescent="0.2">
      <c r="B117" s="11">
        <v>34</v>
      </c>
      <c r="C117" s="14" t="s">
        <v>89</v>
      </c>
      <c r="D117" s="25">
        <f t="shared" ref="D117:I117" si="13">IF(D78&lt;0,-D78,0)</f>
        <v>0</v>
      </c>
      <c r="E117" s="47">
        <f t="shared" si="13"/>
        <v>0</v>
      </c>
      <c r="F117" s="47">
        <f t="shared" si="13"/>
        <v>0</v>
      </c>
      <c r="G117" s="47">
        <f t="shared" si="13"/>
        <v>0</v>
      </c>
      <c r="H117" s="47">
        <f t="shared" si="13"/>
        <v>0</v>
      </c>
      <c r="I117" s="27">
        <f t="shared" si="13"/>
        <v>0</v>
      </c>
    </row>
    <row r="118" spans="2:9" x14ac:dyDescent="0.2">
      <c r="B118" s="16" t="s">
        <v>35</v>
      </c>
      <c r="C118" s="17"/>
      <c r="D118" s="28">
        <f t="shared" ref="D118:I118" si="14">SUM(D84:D117)</f>
        <v>4306198261.4086466</v>
      </c>
      <c r="E118" s="29">
        <f t="shared" si="14"/>
        <v>4216971408.1055994</v>
      </c>
      <c r="F118" s="29">
        <f t="shared" si="14"/>
        <v>4071565235.459826</v>
      </c>
      <c r="G118" s="29">
        <f t="shared" si="14"/>
        <v>3610597933.6176414</v>
      </c>
      <c r="H118" s="29">
        <f t="shared" si="14"/>
        <v>3745132156.574595</v>
      </c>
      <c r="I118" s="30">
        <f t="shared" si="14"/>
        <v>3811359789.3230224</v>
      </c>
    </row>
    <row r="119" spans="2:9" x14ac:dyDescent="0.2">
      <c r="B119" s="34" t="s">
        <v>61</v>
      </c>
    </row>
    <row r="121" spans="2:9" x14ac:dyDescent="0.2">
      <c r="B121" s="3" t="s">
        <v>79</v>
      </c>
    </row>
    <row r="122" spans="2:9" x14ac:dyDescent="0.2">
      <c r="B122" s="21" t="s">
        <v>0</v>
      </c>
      <c r="C122" s="16"/>
      <c r="D122" s="22">
        <v>44378</v>
      </c>
      <c r="E122" s="23">
        <v>44409</v>
      </c>
      <c r="F122" s="23">
        <v>44440</v>
      </c>
      <c r="G122" s="23">
        <v>44470</v>
      </c>
      <c r="H122" s="23">
        <v>44501</v>
      </c>
      <c r="I122" s="24">
        <v>44531</v>
      </c>
    </row>
    <row r="123" spans="2:9" x14ac:dyDescent="0.2">
      <c r="B123" s="8">
        <v>1</v>
      </c>
      <c r="C123" s="9" t="s">
        <v>3</v>
      </c>
      <c r="D123" s="31">
        <f t="shared" ref="D123:I132" si="15">IF(D45&gt;0,D45,0)</f>
        <v>0</v>
      </c>
      <c r="E123" s="32">
        <f t="shared" si="15"/>
        <v>0</v>
      </c>
      <c r="F123" s="32">
        <f t="shared" si="15"/>
        <v>0</v>
      </c>
      <c r="G123" s="32">
        <f t="shared" si="15"/>
        <v>0</v>
      </c>
      <c r="H123" s="32">
        <f t="shared" si="15"/>
        <v>0</v>
      </c>
      <c r="I123" s="33">
        <f t="shared" si="15"/>
        <v>0</v>
      </c>
    </row>
    <row r="124" spans="2:9" x14ac:dyDescent="0.2">
      <c r="B124" s="11">
        <v>2</v>
      </c>
      <c r="C124" s="2" t="s">
        <v>4</v>
      </c>
      <c r="D124" s="25">
        <f t="shared" si="15"/>
        <v>0</v>
      </c>
      <c r="E124" s="47">
        <f t="shared" si="15"/>
        <v>0</v>
      </c>
      <c r="F124" s="47">
        <f t="shared" si="15"/>
        <v>0</v>
      </c>
      <c r="G124" s="47">
        <f t="shared" si="15"/>
        <v>0</v>
      </c>
      <c r="H124" s="47">
        <f t="shared" si="15"/>
        <v>0</v>
      </c>
      <c r="I124" s="27">
        <f t="shared" si="15"/>
        <v>0</v>
      </c>
    </row>
    <row r="125" spans="2:9" x14ac:dyDescent="0.2">
      <c r="B125" s="11">
        <v>3</v>
      </c>
      <c r="C125" s="2" t="s">
        <v>5</v>
      </c>
      <c r="D125" s="25">
        <f t="shared" si="15"/>
        <v>32729605.45297005</v>
      </c>
      <c r="E125" s="47">
        <f t="shared" si="15"/>
        <v>34153340.316095784</v>
      </c>
      <c r="F125" s="47">
        <f t="shared" si="15"/>
        <v>9698363.2645309009</v>
      </c>
      <c r="G125" s="47">
        <f t="shared" si="15"/>
        <v>9698363.2645309009</v>
      </c>
      <c r="H125" s="47">
        <f t="shared" si="15"/>
        <v>9698363.2645309009</v>
      </c>
      <c r="I125" s="27">
        <f t="shared" si="15"/>
        <v>35178225.802815594</v>
      </c>
    </row>
    <row r="126" spans="2:9" x14ac:dyDescent="0.2">
      <c r="B126" s="11">
        <v>4</v>
      </c>
      <c r="C126" s="2" t="s">
        <v>6</v>
      </c>
      <c r="D126" s="25">
        <f t="shared" si="15"/>
        <v>0</v>
      </c>
      <c r="E126" s="47">
        <f t="shared" si="15"/>
        <v>0</v>
      </c>
      <c r="F126" s="47">
        <f t="shared" si="15"/>
        <v>0</v>
      </c>
      <c r="G126" s="47">
        <f t="shared" si="15"/>
        <v>0</v>
      </c>
      <c r="H126" s="47">
        <f t="shared" si="15"/>
        <v>0</v>
      </c>
      <c r="I126" s="27">
        <f t="shared" si="15"/>
        <v>0</v>
      </c>
    </row>
    <row r="127" spans="2:9" x14ac:dyDescent="0.2">
      <c r="B127" s="11">
        <v>5</v>
      </c>
      <c r="C127" s="2" t="s">
        <v>7</v>
      </c>
      <c r="D127" s="25">
        <f t="shared" si="15"/>
        <v>0</v>
      </c>
      <c r="E127" s="47">
        <f t="shared" si="15"/>
        <v>0</v>
      </c>
      <c r="F127" s="47">
        <f t="shared" si="15"/>
        <v>0</v>
      </c>
      <c r="G127" s="47">
        <f t="shared" si="15"/>
        <v>0</v>
      </c>
      <c r="H127" s="47">
        <f t="shared" si="15"/>
        <v>0</v>
      </c>
      <c r="I127" s="27">
        <f t="shared" si="15"/>
        <v>0</v>
      </c>
    </row>
    <row r="128" spans="2:9" x14ac:dyDescent="0.2">
      <c r="B128" s="11">
        <v>6</v>
      </c>
      <c r="C128" s="2" t="s">
        <v>8</v>
      </c>
      <c r="D128" s="25">
        <f t="shared" si="15"/>
        <v>10424815.925442215</v>
      </c>
      <c r="E128" s="47">
        <f t="shared" si="15"/>
        <v>10649015.226608129</v>
      </c>
      <c r="F128" s="47">
        <f t="shared" si="15"/>
        <v>9516015.7947363555</v>
      </c>
      <c r="G128" s="47">
        <f t="shared" si="15"/>
        <v>9271777.6676055919</v>
      </c>
      <c r="H128" s="47">
        <f t="shared" si="15"/>
        <v>10619841.434394293</v>
      </c>
      <c r="I128" s="27">
        <f t="shared" si="15"/>
        <v>10311619.117811602</v>
      </c>
    </row>
    <row r="129" spans="2:9" x14ac:dyDescent="0.2">
      <c r="B129" s="11">
        <v>7</v>
      </c>
      <c r="C129" s="2" t="s">
        <v>9</v>
      </c>
      <c r="D129" s="25">
        <f t="shared" si="15"/>
        <v>148017243.42590854</v>
      </c>
      <c r="E129" s="47">
        <f t="shared" si="15"/>
        <v>144857729.53214934</v>
      </c>
      <c r="F129" s="47">
        <f t="shared" si="15"/>
        <v>140945380.13809636</v>
      </c>
      <c r="G129" s="47">
        <f t="shared" si="15"/>
        <v>143750561.92095974</v>
      </c>
      <c r="H129" s="47">
        <f t="shared" si="15"/>
        <v>163431710.25383678</v>
      </c>
      <c r="I129" s="27">
        <f t="shared" si="15"/>
        <v>153179618.10804021</v>
      </c>
    </row>
    <row r="130" spans="2:9" x14ac:dyDescent="0.2">
      <c r="B130" s="11">
        <v>8</v>
      </c>
      <c r="C130" s="2" t="s">
        <v>10</v>
      </c>
      <c r="D130" s="25">
        <f t="shared" si="15"/>
        <v>0</v>
      </c>
      <c r="E130" s="47">
        <f t="shared" si="15"/>
        <v>0</v>
      </c>
      <c r="F130" s="47">
        <f t="shared" si="15"/>
        <v>0</v>
      </c>
      <c r="G130" s="47">
        <f t="shared" si="15"/>
        <v>0</v>
      </c>
      <c r="H130" s="47">
        <f t="shared" si="15"/>
        <v>0</v>
      </c>
      <c r="I130" s="27">
        <f t="shared" si="15"/>
        <v>0</v>
      </c>
    </row>
    <row r="131" spans="2:9" x14ac:dyDescent="0.2">
      <c r="B131" s="11">
        <v>9</v>
      </c>
      <c r="C131" s="2" t="s">
        <v>11</v>
      </c>
      <c r="D131" s="25">
        <f t="shared" si="15"/>
        <v>0</v>
      </c>
      <c r="E131" s="47">
        <f t="shared" si="15"/>
        <v>0</v>
      </c>
      <c r="F131" s="47">
        <f t="shared" si="15"/>
        <v>0</v>
      </c>
      <c r="G131" s="47">
        <f t="shared" si="15"/>
        <v>0</v>
      </c>
      <c r="H131" s="47">
        <f t="shared" si="15"/>
        <v>0</v>
      </c>
      <c r="I131" s="27">
        <f t="shared" si="15"/>
        <v>0</v>
      </c>
    </row>
    <row r="132" spans="2:9" x14ac:dyDescent="0.2">
      <c r="B132" s="11">
        <v>10</v>
      </c>
      <c r="C132" s="2" t="s">
        <v>58</v>
      </c>
      <c r="D132" s="25">
        <f t="shared" si="15"/>
        <v>2779678055.8065076</v>
      </c>
      <c r="E132" s="47">
        <f t="shared" si="15"/>
        <v>2823143240.5927005</v>
      </c>
      <c r="F132" s="47">
        <f t="shared" si="15"/>
        <v>1779975667.8371966</v>
      </c>
      <c r="G132" s="47">
        <f t="shared" si="15"/>
        <v>2958518559.0241318</v>
      </c>
      <c r="H132" s="47">
        <f t="shared" si="15"/>
        <v>3099980577.743248</v>
      </c>
      <c r="I132" s="27">
        <f t="shared" si="15"/>
        <v>2929015231.7984409</v>
      </c>
    </row>
    <row r="133" spans="2:9" x14ac:dyDescent="0.2">
      <c r="B133" s="11">
        <v>11</v>
      </c>
      <c r="C133" s="2" t="s">
        <v>12</v>
      </c>
      <c r="D133" s="25">
        <f t="shared" ref="D133:I142" si="16">IF(D55&gt;0,D55,0)</f>
        <v>295254465.14844656</v>
      </c>
      <c r="E133" s="47">
        <f t="shared" si="16"/>
        <v>282103770.00631094</v>
      </c>
      <c r="F133" s="47">
        <f t="shared" si="16"/>
        <v>276145285.96822047</v>
      </c>
      <c r="G133" s="47">
        <f t="shared" si="16"/>
        <v>276612408.07580864</v>
      </c>
      <c r="H133" s="47">
        <f t="shared" si="16"/>
        <v>282952250.75300479</v>
      </c>
      <c r="I133" s="27">
        <f t="shared" si="16"/>
        <v>274353543.27494007</v>
      </c>
    </row>
    <row r="134" spans="2:9" x14ac:dyDescent="0.2">
      <c r="B134" s="11">
        <v>12</v>
      </c>
      <c r="C134" s="2" t="s">
        <v>13</v>
      </c>
      <c r="D134" s="25">
        <f t="shared" si="16"/>
        <v>69641545.061415866</v>
      </c>
      <c r="E134" s="47">
        <f t="shared" si="16"/>
        <v>70168029.34640801</v>
      </c>
      <c r="F134" s="47">
        <f t="shared" si="16"/>
        <v>66873380.792054422</v>
      </c>
      <c r="G134" s="47">
        <f t="shared" si="16"/>
        <v>61287128.002733849</v>
      </c>
      <c r="H134" s="47">
        <f t="shared" si="16"/>
        <v>61253720.800902672</v>
      </c>
      <c r="I134" s="27">
        <f t="shared" si="16"/>
        <v>53488193.001598202</v>
      </c>
    </row>
    <row r="135" spans="2:9" x14ac:dyDescent="0.2">
      <c r="B135" s="11">
        <v>13</v>
      </c>
      <c r="C135" s="2" t="s">
        <v>14</v>
      </c>
      <c r="D135" s="25">
        <f t="shared" si="16"/>
        <v>8039927.768885171</v>
      </c>
      <c r="E135" s="47">
        <f t="shared" si="16"/>
        <v>7712326.2028427264</v>
      </c>
      <c r="F135" s="47">
        <f t="shared" si="16"/>
        <v>9298407.7281593308</v>
      </c>
      <c r="G135" s="47">
        <f t="shared" si="16"/>
        <v>9975837.7367981486</v>
      </c>
      <c r="H135" s="47">
        <f t="shared" si="16"/>
        <v>10611732.92105131</v>
      </c>
      <c r="I135" s="27">
        <f t="shared" si="16"/>
        <v>13528224.389802843</v>
      </c>
    </row>
    <row r="136" spans="2:9" x14ac:dyDescent="0.2">
      <c r="B136" s="11">
        <v>14</v>
      </c>
      <c r="C136" s="2" t="s">
        <v>15</v>
      </c>
      <c r="D136" s="25">
        <f t="shared" si="16"/>
        <v>82132072.170970544</v>
      </c>
      <c r="E136" s="47">
        <f t="shared" si="16"/>
        <v>84586987.132369667</v>
      </c>
      <c r="F136" s="47">
        <f t="shared" si="16"/>
        <v>80030705.498981237</v>
      </c>
      <c r="G136" s="47">
        <f t="shared" si="16"/>
        <v>73585308.854352966</v>
      </c>
      <c r="H136" s="47">
        <f t="shared" si="16"/>
        <v>72869108.520910636</v>
      </c>
      <c r="I136" s="27">
        <f t="shared" si="16"/>
        <v>70367947.543948829</v>
      </c>
    </row>
    <row r="137" spans="2:9" x14ac:dyDescent="0.2">
      <c r="B137" s="11">
        <v>15</v>
      </c>
      <c r="C137" s="2" t="s">
        <v>16</v>
      </c>
      <c r="D137" s="25">
        <f t="shared" si="16"/>
        <v>36527274.306489006</v>
      </c>
      <c r="E137" s="47">
        <f t="shared" si="16"/>
        <v>38613286.328365572</v>
      </c>
      <c r="F137" s="47">
        <f t="shared" si="16"/>
        <v>39283710.162498392</v>
      </c>
      <c r="G137" s="47">
        <f t="shared" si="16"/>
        <v>39522069.532326072</v>
      </c>
      <c r="H137" s="47">
        <f t="shared" si="16"/>
        <v>45385727.570779555</v>
      </c>
      <c r="I137" s="27">
        <f t="shared" si="16"/>
        <v>52658731.468895286</v>
      </c>
    </row>
    <row r="138" spans="2:9" x14ac:dyDescent="0.2">
      <c r="B138" s="11">
        <v>16</v>
      </c>
      <c r="C138" s="2" t="s">
        <v>17</v>
      </c>
      <c r="D138" s="25">
        <f t="shared" si="16"/>
        <v>35526798.149611503</v>
      </c>
      <c r="E138" s="47">
        <f t="shared" si="16"/>
        <v>28400401.758665852</v>
      </c>
      <c r="F138" s="47">
        <f t="shared" si="16"/>
        <v>28634205.412015434</v>
      </c>
      <c r="G138" s="47">
        <f t="shared" si="16"/>
        <v>25378992.564572453</v>
      </c>
      <c r="H138" s="47">
        <f t="shared" si="16"/>
        <v>24197177.583624016</v>
      </c>
      <c r="I138" s="27">
        <f t="shared" si="16"/>
        <v>25386042.964479607</v>
      </c>
    </row>
    <row r="139" spans="2:9" x14ac:dyDescent="0.2">
      <c r="B139" s="11">
        <v>17</v>
      </c>
      <c r="C139" s="2" t="s">
        <v>18</v>
      </c>
      <c r="D139" s="25">
        <f t="shared" si="16"/>
        <v>21827072.348831438</v>
      </c>
      <c r="E139" s="47">
        <f t="shared" si="16"/>
        <v>22426983.854165249</v>
      </c>
      <c r="F139" s="47">
        <f t="shared" si="16"/>
        <v>23789146.336433031</v>
      </c>
      <c r="G139" s="47">
        <f t="shared" si="16"/>
        <v>19963855.456024528</v>
      </c>
      <c r="H139" s="47">
        <f t="shared" si="16"/>
        <v>26813566.580282334</v>
      </c>
      <c r="I139" s="27">
        <f t="shared" si="16"/>
        <v>31626328.553221148</v>
      </c>
    </row>
    <row r="140" spans="2:9" x14ac:dyDescent="0.2">
      <c r="B140" s="11">
        <v>18</v>
      </c>
      <c r="C140" s="2" t="s">
        <v>19</v>
      </c>
      <c r="D140" s="25">
        <f t="shared" si="16"/>
        <v>11530296.937828174</v>
      </c>
      <c r="E140" s="47">
        <f t="shared" si="16"/>
        <v>12260814.662346095</v>
      </c>
      <c r="F140" s="47">
        <f t="shared" si="16"/>
        <v>11886558.898252543</v>
      </c>
      <c r="G140" s="47">
        <f t="shared" si="16"/>
        <v>11217534.367200108</v>
      </c>
      <c r="H140" s="47">
        <f t="shared" si="16"/>
        <v>12124726.650840307</v>
      </c>
      <c r="I140" s="27">
        <f t="shared" si="16"/>
        <v>14775231.353572739</v>
      </c>
    </row>
    <row r="141" spans="2:9" x14ac:dyDescent="0.2">
      <c r="B141" s="11">
        <v>19</v>
      </c>
      <c r="C141" s="2" t="s">
        <v>20</v>
      </c>
      <c r="D141" s="25">
        <f t="shared" si="16"/>
        <v>32125816.807215996</v>
      </c>
      <c r="E141" s="47">
        <f t="shared" si="16"/>
        <v>33635161.021586813</v>
      </c>
      <c r="F141" s="47">
        <f t="shared" si="16"/>
        <v>33786834.130937003</v>
      </c>
      <c r="G141" s="47">
        <f t="shared" si="16"/>
        <v>30960462.034681536</v>
      </c>
      <c r="H141" s="47">
        <f t="shared" si="16"/>
        <v>33550987.431177918</v>
      </c>
      <c r="I141" s="27">
        <f t="shared" si="16"/>
        <v>42782955.652538367</v>
      </c>
    </row>
    <row r="142" spans="2:9" x14ac:dyDescent="0.2">
      <c r="B142" s="11">
        <v>20</v>
      </c>
      <c r="C142" s="2" t="s">
        <v>21</v>
      </c>
      <c r="D142" s="25">
        <f t="shared" si="16"/>
        <v>386993317.1344223</v>
      </c>
      <c r="E142" s="47">
        <f t="shared" si="16"/>
        <v>420329638.02432364</v>
      </c>
      <c r="F142" s="47">
        <f t="shared" si="16"/>
        <v>398161700.71840513</v>
      </c>
      <c r="G142" s="47">
        <f t="shared" si="16"/>
        <v>385137702.61618769</v>
      </c>
      <c r="H142" s="47">
        <f t="shared" si="16"/>
        <v>360369484.32964605</v>
      </c>
      <c r="I142" s="27">
        <f t="shared" si="16"/>
        <v>380823457.3785854</v>
      </c>
    </row>
    <row r="143" spans="2:9" x14ac:dyDescent="0.2">
      <c r="B143" s="11">
        <v>21</v>
      </c>
      <c r="C143" s="2" t="s">
        <v>22</v>
      </c>
      <c r="D143" s="25">
        <f t="shared" ref="D143:I152" si="17">IF(D65&gt;0,D65,0)</f>
        <v>128582948.71002036</v>
      </c>
      <c r="E143" s="47">
        <f t="shared" si="17"/>
        <v>179164432.97145179</v>
      </c>
      <c r="F143" s="47">
        <f t="shared" si="17"/>
        <v>127933580.58372937</v>
      </c>
      <c r="G143" s="47">
        <f t="shared" si="17"/>
        <v>173980286.71779481</v>
      </c>
      <c r="H143" s="47">
        <f t="shared" si="17"/>
        <v>130016196.47746149</v>
      </c>
      <c r="I143" s="27">
        <f t="shared" si="17"/>
        <v>201264251.02630895</v>
      </c>
    </row>
    <row r="144" spans="2:9" x14ac:dyDescent="0.2">
      <c r="B144" s="11">
        <v>22</v>
      </c>
      <c r="C144" s="2" t="s">
        <v>23</v>
      </c>
      <c r="D144" s="25">
        <f t="shared" si="17"/>
        <v>1904375254.8290012</v>
      </c>
      <c r="E144" s="47">
        <f t="shared" si="17"/>
        <v>1909024545.9019914</v>
      </c>
      <c r="F144" s="47">
        <f t="shared" si="17"/>
        <v>1835168460.5658588</v>
      </c>
      <c r="G144" s="47">
        <f t="shared" si="17"/>
        <v>1764457935.5564604</v>
      </c>
      <c r="H144" s="47">
        <f t="shared" si="17"/>
        <v>1669088064.4722998</v>
      </c>
      <c r="I144" s="27">
        <f t="shared" si="17"/>
        <v>1684111030.2211952</v>
      </c>
    </row>
    <row r="145" spans="2:9" x14ac:dyDescent="0.2">
      <c r="B145" s="11">
        <v>23</v>
      </c>
      <c r="C145" s="2" t="s">
        <v>24</v>
      </c>
      <c r="D145" s="25">
        <f t="shared" si="17"/>
        <v>23651463.356078941</v>
      </c>
      <c r="E145" s="47">
        <f t="shared" si="17"/>
        <v>22700321.339368019</v>
      </c>
      <c r="F145" s="47">
        <f t="shared" si="17"/>
        <v>23472442.398356162</v>
      </c>
      <c r="G145" s="47">
        <f t="shared" si="17"/>
        <v>20807379.680171579</v>
      </c>
      <c r="H145" s="47">
        <f t="shared" si="17"/>
        <v>21759553.29088188</v>
      </c>
      <c r="I145" s="27">
        <f t="shared" si="17"/>
        <v>24734871.908748843</v>
      </c>
    </row>
    <row r="146" spans="2:9" x14ac:dyDescent="0.2">
      <c r="B146" s="11">
        <v>24</v>
      </c>
      <c r="C146" s="2" t="s">
        <v>25</v>
      </c>
      <c r="D146" s="25">
        <f t="shared" si="17"/>
        <v>0</v>
      </c>
      <c r="E146" s="47">
        <f t="shared" si="17"/>
        <v>0</v>
      </c>
      <c r="F146" s="47">
        <f t="shared" si="17"/>
        <v>0</v>
      </c>
      <c r="G146" s="47">
        <f t="shared" si="17"/>
        <v>0</v>
      </c>
      <c r="H146" s="47">
        <f t="shared" si="17"/>
        <v>0</v>
      </c>
      <c r="I146" s="27">
        <f t="shared" si="17"/>
        <v>0</v>
      </c>
    </row>
    <row r="147" spans="2:9" x14ac:dyDescent="0.2">
      <c r="B147" s="11">
        <v>25</v>
      </c>
      <c r="C147" s="2" t="s">
        <v>26</v>
      </c>
      <c r="D147" s="25">
        <f t="shared" si="17"/>
        <v>0</v>
      </c>
      <c r="E147" s="47">
        <f t="shared" si="17"/>
        <v>0</v>
      </c>
      <c r="F147" s="47">
        <f t="shared" si="17"/>
        <v>0</v>
      </c>
      <c r="G147" s="47">
        <f t="shared" si="17"/>
        <v>0</v>
      </c>
      <c r="H147" s="47">
        <f t="shared" si="17"/>
        <v>0</v>
      </c>
      <c r="I147" s="27">
        <f t="shared" si="17"/>
        <v>0</v>
      </c>
    </row>
    <row r="148" spans="2:9" x14ac:dyDescent="0.2">
      <c r="B148" s="11">
        <v>26</v>
      </c>
      <c r="C148" s="2" t="s">
        <v>27</v>
      </c>
      <c r="D148" s="25">
        <f t="shared" si="17"/>
        <v>25887652.409087423</v>
      </c>
      <c r="E148" s="47">
        <f t="shared" si="17"/>
        <v>26850215.931160621</v>
      </c>
      <c r="F148" s="47">
        <f t="shared" si="17"/>
        <v>25303571.61194203</v>
      </c>
      <c r="G148" s="47">
        <f t="shared" si="17"/>
        <v>24795941.982233815</v>
      </c>
      <c r="H148" s="47">
        <f t="shared" si="17"/>
        <v>22071786.742939319</v>
      </c>
      <c r="I148" s="27">
        <f t="shared" si="17"/>
        <v>24682752.443061892</v>
      </c>
    </row>
    <row r="149" spans="2:9" x14ac:dyDescent="0.2">
      <c r="B149" s="11">
        <v>27</v>
      </c>
      <c r="C149" s="2" t="s">
        <v>28</v>
      </c>
      <c r="D149" s="25">
        <f t="shared" si="17"/>
        <v>3270026.4353520814</v>
      </c>
      <c r="E149" s="47">
        <f t="shared" si="17"/>
        <v>3280070.0352013498</v>
      </c>
      <c r="F149" s="47">
        <f t="shared" si="17"/>
        <v>3194767.3155349395</v>
      </c>
      <c r="G149" s="47">
        <f t="shared" si="17"/>
        <v>3110497.0032222811</v>
      </c>
      <c r="H149" s="47">
        <f t="shared" si="17"/>
        <v>3790825.3931943513</v>
      </c>
      <c r="I149" s="27">
        <f t="shared" si="17"/>
        <v>7274636.3146774508</v>
      </c>
    </row>
    <row r="150" spans="2:9" x14ac:dyDescent="0.2">
      <c r="B150" s="11">
        <v>28</v>
      </c>
      <c r="C150" s="2" t="s">
        <v>29</v>
      </c>
      <c r="D150" s="25">
        <f t="shared" si="17"/>
        <v>2491872.0705080857</v>
      </c>
      <c r="E150" s="47">
        <f t="shared" si="17"/>
        <v>2939804.7763372916</v>
      </c>
      <c r="F150" s="47">
        <f t="shared" si="17"/>
        <v>2455636.2595120659</v>
      </c>
      <c r="G150" s="47">
        <f t="shared" si="17"/>
        <v>2628594.0403796569</v>
      </c>
      <c r="H150" s="47">
        <f t="shared" si="17"/>
        <v>3937814.6301546758</v>
      </c>
      <c r="I150" s="27">
        <f t="shared" si="17"/>
        <v>5513381.3124469426</v>
      </c>
    </row>
    <row r="151" spans="2:9" x14ac:dyDescent="0.2">
      <c r="B151" s="11">
        <v>29</v>
      </c>
      <c r="C151" s="2" t="s">
        <v>30</v>
      </c>
      <c r="D151" s="25">
        <f t="shared" si="17"/>
        <v>3396995.2340031364</v>
      </c>
      <c r="E151" s="47">
        <f t="shared" si="17"/>
        <v>3605918.3052413091</v>
      </c>
      <c r="F151" s="47">
        <f t="shared" si="17"/>
        <v>3655948.6982781212</v>
      </c>
      <c r="G151" s="47">
        <f t="shared" si="17"/>
        <v>3398540.3412331585</v>
      </c>
      <c r="H151" s="47">
        <f t="shared" si="17"/>
        <v>3231393.1224767426</v>
      </c>
      <c r="I151" s="27">
        <f t="shared" si="17"/>
        <v>3566646.5928870048</v>
      </c>
    </row>
    <row r="152" spans="2:9" x14ac:dyDescent="0.2">
      <c r="B152" s="11">
        <v>30</v>
      </c>
      <c r="C152" s="2" t="s">
        <v>31</v>
      </c>
      <c r="D152" s="25">
        <f t="shared" si="17"/>
        <v>237215169.43167165</v>
      </c>
      <c r="E152" s="47">
        <f t="shared" si="17"/>
        <v>241449858.8999286</v>
      </c>
      <c r="F152" s="47">
        <f t="shared" si="17"/>
        <v>244102653.28088191</v>
      </c>
      <c r="G152" s="47">
        <f t="shared" si="17"/>
        <v>235378826.94131884</v>
      </c>
      <c r="H152" s="47">
        <f t="shared" si="17"/>
        <v>244796302.05221245</v>
      </c>
      <c r="I152" s="27">
        <f t="shared" si="17"/>
        <v>242088743.8231836</v>
      </c>
    </row>
    <row r="153" spans="2:9" x14ac:dyDescent="0.2">
      <c r="B153" s="11">
        <v>31</v>
      </c>
      <c r="C153" s="2" t="s">
        <v>32</v>
      </c>
      <c r="D153" s="25">
        <f t="shared" ref="D153:I154" si="18">IF(D75&gt;0,D75,0)</f>
        <v>329198977.72409922</v>
      </c>
      <c r="E153" s="47">
        <f t="shared" si="18"/>
        <v>320086741.38799202</v>
      </c>
      <c r="F153" s="47">
        <f t="shared" si="18"/>
        <v>318181119.40585715</v>
      </c>
      <c r="G153" s="47">
        <f t="shared" si="18"/>
        <v>298154919.05418622</v>
      </c>
      <c r="H153" s="47">
        <f t="shared" si="18"/>
        <v>309599234.59791231</v>
      </c>
      <c r="I153" s="27">
        <f t="shared" si="18"/>
        <v>297438376.63887346</v>
      </c>
    </row>
    <row r="154" spans="2:9" x14ac:dyDescent="0.2">
      <c r="B154" s="11">
        <v>32</v>
      </c>
      <c r="C154" s="2" t="s">
        <v>33</v>
      </c>
      <c r="D154" s="25">
        <f t="shared" si="18"/>
        <v>718437094.72360349</v>
      </c>
      <c r="E154" s="47">
        <f t="shared" si="18"/>
        <v>706846468.79436851</v>
      </c>
      <c r="F154" s="47">
        <f t="shared" si="18"/>
        <v>689895967.77894437</v>
      </c>
      <c r="G154" s="47">
        <f t="shared" si="18"/>
        <v>634876965.09323859</v>
      </c>
      <c r="H154" s="47">
        <f t="shared" si="18"/>
        <v>623461076.58831656</v>
      </c>
      <c r="I154" s="27">
        <f t="shared" si="18"/>
        <v>629447559.42921889</v>
      </c>
    </row>
    <row r="155" spans="2:9" x14ac:dyDescent="0.2">
      <c r="B155" s="11">
        <v>33</v>
      </c>
      <c r="C155" s="2" t="s">
        <v>34</v>
      </c>
      <c r="D155" s="25">
        <f t="shared" ref="D155:I155" si="19">IF(D77&gt;0,D77,0)</f>
        <v>1639722.5247252865</v>
      </c>
      <c r="E155" s="47">
        <f t="shared" si="19"/>
        <v>1459318.6603754305</v>
      </c>
      <c r="F155" s="47">
        <f t="shared" si="19"/>
        <v>1487085.8231185151</v>
      </c>
      <c r="G155" s="47">
        <f t="shared" si="19"/>
        <v>1386029.5058670144</v>
      </c>
      <c r="H155" s="47">
        <f t="shared" si="19"/>
        <v>1141325.6536792321</v>
      </c>
      <c r="I155" s="27">
        <f t="shared" si="19"/>
        <v>1141768.7943755521</v>
      </c>
    </row>
    <row r="156" spans="2:9" x14ac:dyDescent="0.2">
      <c r="B156" s="11">
        <v>34</v>
      </c>
      <c r="C156" s="14" t="s">
        <v>89</v>
      </c>
      <c r="D156" s="25">
        <f t="shared" ref="D156:I156" si="20">IF(D78&gt;0,D78,0)</f>
        <v>205015.44331612939</v>
      </c>
      <c r="E156" s="47">
        <f t="shared" si="20"/>
        <v>201367.30584877884</v>
      </c>
      <c r="F156" s="47">
        <f t="shared" si="20"/>
        <v>227478.13236595082</v>
      </c>
      <c r="G156" s="47">
        <f t="shared" si="20"/>
        <v>226583.05383817197</v>
      </c>
      <c r="H156" s="47">
        <f t="shared" si="20"/>
        <v>306250.2988491588</v>
      </c>
      <c r="I156" s="27">
        <f t="shared" si="20"/>
        <v>333407.53394310357</v>
      </c>
    </row>
    <row r="157" spans="2:9" x14ac:dyDescent="0.2">
      <c r="B157" s="16" t="s">
        <v>35</v>
      </c>
      <c r="C157" s="17"/>
      <c r="D157" s="28">
        <f t="shared" ref="D157:I157" si="21">SUM(D123:D156)</f>
        <v>7328800499.3364124</v>
      </c>
      <c r="E157" s="29">
        <f t="shared" si="21"/>
        <v>7430649788.3142052</v>
      </c>
      <c r="F157" s="29">
        <f t="shared" si="21"/>
        <v>6183104074.5348978</v>
      </c>
      <c r="G157" s="29">
        <f t="shared" si="21"/>
        <v>7218083060.0878572</v>
      </c>
      <c r="H157" s="29">
        <f t="shared" si="21"/>
        <v>7247058799.1586065</v>
      </c>
      <c r="I157" s="30">
        <f t="shared" si="21"/>
        <v>7209072776.4476109</v>
      </c>
    </row>
    <row r="158" spans="2:9" x14ac:dyDescent="0.2">
      <c r="B158" s="34" t="s">
        <v>62</v>
      </c>
    </row>
    <row r="160" spans="2:9" x14ac:dyDescent="0.2">
      <c r="B160" s="16" t="s">
        <v>42</v>
      </c>
      <c r="C160" s="17"/>
      <c r="D160" s="28">
        <f t="shared" ref="D160:I160" si="22">IF(D118&lt;D157,D118,D157)</f>
        <v>4306198261.4086466</v>
      </c>
      <c r="E160" s="29">
        <f t="shared" si="22"/>
        <v>4216971408.1055994</v>
      </c>
      <c r="F160" s="29">
        <f t="shared" si="22"/>
        <v>4071565235.459826</v>
      </c>
      <c r="G160" s="29">
        <f t="shared" si="22"/>
        <v>3610597933.6176414</v>
      </c>
      <c r="H160" s="29">
        <f t="shared" si="22"/>
        <v>3745132156.574595</v>
      </c>
      <c r="I160" s="30">
        <f t="shared" si="22"/>
        <v>3811359789.3230224</v>
      </c>
    </row>
    <row r="161" spans="2:9" x14ac:dyDescent="0.2">
      <c r="B161" s="34" t="s">
        <v>43</v>
      </c>
    </row>
    <row r="163" spans="2:9" x14ac:dyDescent="0.2">
      <c r="B163" s="3" t="s">
        <v>95</v>
      </c>
    </row>
    <row r="164" spans="2:9" x14ac:dyDescent="0.2">
      <c r="B164" s="21" t="s">
        <v>0</v>
      </c>
      <c r="C164" s="16"/>
      <c r="D164" s="22">
        <v>44378</v>
      </c>
      <c r="E164" s="23">
        <v>44409</v>
      </c>
      <c r="F164" s="23">
        <v>44440</v>
      </c>
      <c r="G164" s="23">
        <v>44470</v>
      </c>
      <c r="H164" s="23">
        <v>44501</v>
      </c>
      <c r="I164" s="24">
        <v>44531</v>
      </c>
    </row>
    <row r="165" spans="2:9" x14ac:dyDescent="0.2">
      <c r="B165" s="8">
        <v>1</v>
      </c>
      <c r="C165" s="9" t="s">
        <v>3</v>
      </c>
      <c r="D165" s="31">
        <f>IF(D$160=0,0,D84/D$118*D$160-D123/D$157*D$160)</f>
        <v>11205317.055681916</v>
      </c>
      <c r="E165" s="32">
        <f t="shared" ref="E165:I165" si="23">IF(E$160=0,0,E84/E$118*E$160-E123/E$157*E$160)</f>
        <v>10866608.297915477</v>
      </c>
      <c r="F165" s="32">
        <f t="shared" si="23"/>
        <v>11428164.038044492</v>
      </c>
      <c r="G165" s="32">
        <f t="shared" si="23"/>
        <v>9574510.0486450419</v>
      </c>
      <c r="H165" s="32">
        <f t="shared" si="23"/>
        <v>12213075.393657075</v>
      </c>
      <c r="I165" s="33">
        <f t="shared" si="23"/>
        <v>15993679.48450225</v>
      </c>
    </row>
    <row r="166" spans="2:9" x14ac:dyDescent="0.2">
      <c r="B166" s="11">
        <v>2</v>
      </c>
      <c r="C166" s="2" t="s">
        <v>4</v>
      </c>
      <c r="D166" s="25">
        <f t="shared" ref="D166:D198" si="24">IF(D$160=0,0,D85/D$118*D$160-D124/D$157*D$160)</f>
        <v>9339350.6377340928</v>
      </c>
      <c r="E166" s="47">
        <f t="shared" ref="E166:I166" si="25">IF(E$160=0,0,E85/E$118*E$160-E124/E$157*E$160)</f>
        <v>10174224.346277677</v>
      </c>
      <c r="F166" s="47">
        <f t="shared" si="25"/>
        <v>10653913.771384111</v>
      </c>
      <c r="G166" s="47">
        <f t="shared" si="25"/>
        <v>10646620.376320453</v>
      </c>
      <c r="H166" s="47">
        <f t="shared" si="25"/>
        <v>11810554.04129863</v>
      </c>
      <c r="I166" s="27">
        <f t="shared" si="25"/>
        <v>11197974.734520696</v>
      </c>
    </row>
    <row r="167" spans="2:9" x14ac:dyDescent="0.2">
      <c r="B167" s="11">
        <v>3</v>
      </c>
      <c r="C167" s="2" t="s">
        <v>5</v>
      </c>
      <c r="D167" s="25">
        <f t="shared" si="24"/>
        <v>-19231001.05002613</v>
      </c>
      <c r="E167" s="47">
        <f t="shared" ref="E167:I167" si="26">IF(E$160=0,0,E86/E$118*E$160-E125/E$157*E$160)</f>
        <v>-19382377.545335896</v>
      </c>
      <c r="F167" s="47">
        <f t="shared" si="26"/>
        <v>-6386358.4103903333</v>
      </c>
      <c r="G167" s="47">
        <f t="shared" si="26"/>
        <v>-4851272.8477749452</v>
      </c>
      <c r="H167" s="47">
        <f t="shared" si="26"/>
        <v>-5011916.3007692769</v>
      </c>
      <c r="I167" s="27">
        <f t="shared" si="26"/>
        <v>-18598352.304420143</v>
      </c>
    </row>
    <row r="168" spans="2:9" x14ac:dyDescent="0.2">
      <c r="B168" s="11">
        <v>4</v>
      </c>
      <c r="C168" s="2" t="s">
        <v>6</v>
      </c>
      <c r="D168" s="25">
        <f t="shared" si="24"/>
        <v>11941347.794894435</v>
      </c>
      <c r="E168" s="47">
        <f t="shared" ref="E168:I168" si="27">IF(E$160=0,0,E87/E$118*E$160-E126/E$157*E$160)</f>
        <v>12557172.738375623</v>
      </c>
      <c r="F168" s="47">
        <f t="shared" si="27"/>
        <v>11721186.834142767</v>
      </c>
      <c r="G168" s="47">
        <f t="shared" si="27"/>
        <v>11013476.095892508</v>
      </c>
      <c r="H168" s="47">
        <f t="shared" si="27"/>
        <v>11357655.976288471</v>
      </c>
      <c r="I168" s="27">
        <f t="shared" si="27"/>
        <v>10597568.835015425</v>
      </c>
    </row>
    <row r="169" spans="2:9" x14ac:dyDescent="0.2">
      <c r="B169" s="11">
        <v>5</v>
      </c>
      <c r="C169" s="2" t="s">
        <v>7</v>
      </c>
      <c r="D169" s="25">
        <f t="shared" si="24"/>
        <v>3487563874.2336569</v>
      </c>
      <c r="E169" s="47">
        <f t="shared" ref="E169:I169" si="28">IF(E$160=0,0,E88/E$118*E$160-E127/E$157*E$160)</f>
        <v>3400908269.8609552</v>
      </c>
      <c r="F169" s="47">
        <f t="shared" si="28"/>
        <v>3281723343.9288163</v>
      </c>
      <c r="G169" s="47">
        <f t="shared" si="28"/>
        <v>2880213137.1448412</v>
      </c>
      <c r="H169" s="47">
        <f t="shared" si="28"/>
        <v>2910767958.9047017</v>
      </c>
      <c r="I169" s="27">
        <f t="shared" si="28"/>
        <v>2928539189.4868159</v>
      </c>
    </row>
    <row r="170" spans="2:9" x14ac:dyDescent="0.2">
      <c r="B170" s="11">
        <v>6</v>
      </c>
      <c r="C170" s="2" t="s">
        <v>8</v>
      </c>
      <c r="D170" s="25">
        <f t="shared" si="24"/>
        <v>-6125330.3617296079</v>
      </c>
      <c r="E170" s="47">
        <f t="shared" ref="E170:I170" si="29">IF(E$160=0,0,E89/E$118*E$160-E128/E$157*E$160)</f>
        <v>-6043427.4275326375</v>
      </c>
      <c r="F170" s="47">
        <f t="shared" si="29"/>
        <v>-6266282.8609834798</v>
      </c>
      <c r="G170" s="47">
        <f t="shared" si="29"/>
        <v>-4637888.0665320959</v>
      </c>
      <c r="H170" s="47">
        <f t="shared" si="29"/>
        <v>-5488117.4219658608</v>
      </c>
      <c r="I170" s="27">
        <f t="shared" si="29"/>
        <v>-5451642.9070935296</v>
      </c>
    </row>
    <row r="171" spans="2:9" x14ac:dyDescent="0.2">
      <c r="B171" s="11">
        <v>7</v>
      </c>
      <c r="C171" s="2" t="s">
        <v>9</v>
      </c>
      <c r="D171" s="25">
        <f t="shared" si="24"/>
        <v>-86970793.700396195</v>
      </c>
      <c r="E171" s="47">
        <f t="shared" ref="E171:I171" si="30">IF(E$160=0,0,E90/E$118*E$160-E129/E$157*E$160)</f>
        <v>-82208275.33021903</v>
      </c>
      <c r="F171" s="47">
        <f t="shared" si="30"/>
        <v>-92812332.276989892</v>
      </c>
      <c r="G171" s="47">
        <f t="shared" si="30"/>
        <v>-71906277.26329802</v>
      </c>
      <c r="H171" s="47">
        <f t="shared" si="30"/>
        <v>-84458174.05906637</v>
      </c>
      <c r="I171" s="27">
        <f t="shared" si="30"/>
        <v>-80984428.248278752</v>
      </c>
    </row>
    <row r="172" spans="2:9" x14ac:dyDescent="0.2">
      <c r="B172" s="11">
        <v>8</v>
      </c>
      <c r="C172" s="2" t="s">
        <v>10</v>
      </c>
      <c r="D172" s="25">
        <f t="shared" si="24"/>
        <v>508093157.73408639</v>
      </c>
      <c r="E172" s="47">
        <f t="shared" ref="E172:I172" si="31">IF(E$160=0,0,E91/E$118*E$160-E130/E$157*E$160)</f>
        <v>503625409.55923504</v>
      </c>
      <c r="F172" s="47">
        <f t="shared" si="31"/>
        <v>489573050.68774563</v>
      </c>
      <c r="G172" s="47">
        <f t="shared" si="31"/>
        <v>456864724.61212641</v>
      </c>
      <c r="H172" s="47">
        <f t="shared" si="31"/>
        <v>527472153.60610014</v>
      </c>
      <c r="I172" s="27">
        <f t="shared" si="31"/>
        <v>555147145.19528353</v>
      </c>
    </row>
    <row r="173" spans="2:9" x14ac:dyDescent="0.2">
      <c r="B173" s="11">
        <v>9</v>
      </c>
      <c r="C173" s="2" t="s">
        <v>11</v>
      </c>
      <c r="D173" s="25">
        <f t="shared" si="24"/>
        <v>53320399.91284553</v>
      </c>
      <c r="E173" s="47">
        <f t="shared" ref="E173:I173" si="32">IF(E$160=0,0,E92/E$118*E$160-E131/E$157*E$160)</f>
        <v>48683448.705848992</v>
      </c>
      <c r="F173" s="47">
        <f t="shared" si="32"/>
        <v>48084653.50734061</v>
      </c>
      <c r="G173" s="47">
        <f t="shared" si="32"/>
        <v>46357997.822952479</v>
      </c>
      <c r="H173" s="47">
        <f t="shared" si="32"/>
        <v>61235975.223783545</v>
      </c>
      <c r="I173" s="27">
        <f t="shared" si="32"/>
        <v>76040975.309503347</v>
      </c>
    </row>
    <row r="174" spans="2:9" x14ac:dyDescent="0.2">
      <c r="B174" s="11">
        <v>10</v>
      </c>
      <c r="C174" s="2" t="s">
        <v>58</v>
      </c>
      <c r="D174" s="25">
        <f t="shared" si="24"/>
        <v>-1633261106.27156</v>
      </c>
      <c r="E174" s="47">
        <f t="shared" ref="E174:I174" si="33">IF(E$160=0,0,E93/E$118*E$160-E132/E$157*E$160)</f>
        <v>-1602163292.002882</v>
      </c>
      <c r="F174" s="47">
        <f t="shared" si="33"/>
        <v>-1172111444.6347837</v>
      </c>
      <c r="G174" s="47">
        <f t="shared" si="33"/>
        <v>-1479897211.8854992</v>
      </c>
      <c r="H174" s="47">
        <f t="shared" si="33"/>
        <v>-1602006726.8959992</v>
      </c>
      <c r="I174" s="27">
        <f t="shared" si="33"/>
        <v>-1548539073.3275747</v>
      </c>
    </row>
    <row r="175" spans="2:9" x14ac:dyDescent="0.2">
      <c r="B175" s="11">
        <v>11</v>
      </c>
      <c r="C175" s="2" t="s">
        <v>12</v>
      </c>
      <c r="D175" s="25">
        <f t="shared" si="24"/>
        <v>-173483268.45716456</v>
      </c>
      <c r="E175" s="47">
        <f t="shared" ref="E175:I175" si="34">IF(E$160=0,0,E94/E$118*E$160-E133/E$157*E$160)</f>
        <v>-160096837.57486054</v>
      </c>
      <c r="F175" s="47">
        <f t="shared" si="34"/>
        <v>-181841277.89712054</v>
      </c>
      <c r="G175" s="47">
        <f t="shared" si="34"/>
        <v>-138365848.75754505</v>
      </c>
      <c r="H175" s="47">
        <f t="shared" si="34"/>
        <v>-146223951.32122678</v>
      </c>
      <c r="I175" s="27">
        <f t="shared" si="34"/>
        <v>-145047788.43579194</v>
      </c>
    </row>
    <row r="176" spans="2:9" x14ac:dyDescent="0.2">
      <c r="B176" s="11">
        <v>12</v>
      </c>
      <c r="C176" s="2" t="s">
        <v>13</v>
      </c>
      <c r="D176" s="25">
        <f t="shared" si="24"/>
        <v>-40919424.71246618</v>
      </c>
      <c r="E176" s="47">
        <f t="shared" ref="E176:I176" si="35">IF(E$160=0,0,E95/E$118*E$160-E134/E$157*E$160)</f>
        <v>-39821089.937821895</v>
      </c>
      <c r="F176" s="47">
        <f t="shared" si="35"/>
        <v>-44036026.100866973</v>
      </c>
      <c r="G176" s="47">
        <f t="shared" si="35"/>
        <v>-30656779.07581979</v>
      </c>
      <c r="H176" s="47">
        <f t="shared" si="35"/>
        <v>-31654673.411499958</v>
      </c>
      <c r="I176" s="27">
        <f t="shared" si="35"/>
        <v>-28278636.425459586</v>
      </c>
    </row>
    <row r="177" spans="2:9" x14ac:dyDescent="0.2">
      <c r="B177" s="11">
        <v>13</v>
      </c>
      <c r="C177" s="2" t="s">
        <v>14</v>
      </c>
      <c r="D177" s="25">
        <f t="shared" si="24"/>
        <v>-4724036.7619993528</v>
      </c>
      <c r="E177" s="47">
        <f t="shared" ref="E177:I177" si="36">IF(E$160=0,0,E96/E$118*E$160-E135/E$157*E$160)</f>
        <v>-4376825.7169807795</v>
      </c>
      <c r="F177" s="47">
        <f t="shared" si="36"/>
        <v>-6122988.2587658567</v>
      </c>
      <c r="G177" s="47">
        <f t="shared" si="36"/>
        <v>-4990069.9145113286</v>
      </c>
      <c r="H177" s="47">
        <f t="shared" si="36"/>
        <v>-5483927.1076736208</v>
      </c>
      <c r="I177" s="27">
        <f t="shared" si="36"/>
        <v>-7152227.7634213362</v>
      </c>
    </row>
    <row r="178" spans="2:9" x14ac:dyDescent="0.2">
      <c r="B178" s="11">
        <v>14</v>
      </c>
      <c r="C178" s="2" t="s">
        <v>15</v>
      </c>
      <c r="D178" s="25">
        <f t="shared" si="24"/>
        <v>-48258509.209050864</v>
      </c>
      <c r="E178" s="47">
        <f t="shared" ref="E178:I178" si="37">IF(E$160=0,0,E97/E$118*E$160-E136/E$157*E$160)</f>
        <v>-48003999.165182568</v>
      </c>
      <c r="F178" s="47">
        <f t="shared" si="37"/>
        <v>-52700105.699496329</v>
      </c>
      <c r="G178" s="47">
        <f t="shared" si="37"/>
        <v>-36808521.304395854</v>
      </c>
      <c r="H178" s="47">
        <f t="shared" si="37"/>
        <v>-37657268.845986292</v>
      </c>
      <c r="I178" s="27">
        <f t="shared" si="37"/>
        <v>-37202782.388660677</v>
      </c>
    </row>
    <row r="179" spans="2:9" x14ac:dyDescent="0.2">
      <c r="B179" s="11">
        <v>15</v>
      </c>
      <c r="C179" s="2" t="s">
        <v>16</v>
      </c>
      <c r="D179" s="25">
        <f t="shared" si="24"/>
        <v>-21462405.086185914</v>
      </c>
      <c r="E179" s="47">
        <f t="shared" ref="E179:I179" si="38">IF(E$160=0,0,E98/E$118*E$160-E137/E$157*E$160)</f>
        <v>-21913443.515503645</v>
      </c>
      <c r="F179" s="47">
        <f t="shared" si="38"/>
        <v>-25868267.247230463</v>
      </c>
      <c r="G179" s="47">
        <f t="shared" si="38"/>
        <v>-19769556.736573819</v>
      </c>
      <c r="H179" s="47">
        <f t="shared" si="38"/>
        <v>-23454418.197158147</v>
      </c>
      <c r="I179" s="27">
        <f t="shared" si="38"/>
        <v>-27840108.971157487</v>
      </c>
    </row>
    <row r="180" spans="2:9" x14ac:dyDescent="0.2">
      <c r="B180" s="11">
        <v>16</v>
      </c>
      <c r="C180" s="2" t="s">
        <v>17</v>
      </c>
      <c r="D180" s="25">
        <f t="shared" si="24"/>
        <v>-20874553.269545961</v>
      </c>
      <c r="E180" s="47">
        <f t="shared" ref="E180:I180" si="39">IF(E$160=0,0,E99/E$118*E$160-E138/E$157*E$160)</f>
        <v>-16117524.793504866</v>
      </c>
      <c r="F180" s="47">
        <f t="shared" si="39"/>
        <v>-18855583.521671098</v>
      </c>
      <c r="G180" s="47">
        <f t="shared" si="39"/>
        <v>-12694968.643077299</v>
      </c>
      <c r="H180" s="47">
        <f t="shared" si="39"/>
        <v>-12504607.783408292</v>
      </c>
      <c r="I180" s="27">
        <f t="shared" si="39"/>
        <v>-13421329.811088683</v>
      </c>
    </row>
    <row r="181" spans="2:9" x14ac:dyDescent="0.2">
      <c r="B181" s="11">
        <v>17</v>
      </c>
      <c r="C181" s="2" t="s">
        <v>18</v>
      </c>
      <c r="D181" s="25">
        <f t="shared" si="24"/>
        <v>-12824977.430984672</v>
      </c>
      <c r="E181" s="47">
        <f t="shared" ref="E181:I181" si="40">IF(E$160=0,0,E100/E$118*E$160-E139/E$157*E$160)</f>
        <v>-12727547.708114611</v>
      </c>
      <c r="F181" s="47">
        <f t="shared" si="40"/>
        <v>-15665119.014185943</v>
      </c>
      <c r="G181" s="47">
        <f t="shared" si="40"/>
        <v>-9986232.4465529323</v>
      </c>
      <c r="H181" s="47">
        <f t="shared" si="40"/>
        <v>-13856704.245856015</v>
      </c>
      <c r="I181" s="27">
        <f t="shared" si="40"/>
        <v>-16720502.160204766</v>
      </c>
    </row>
    <row r="182" spans="2:9" x14ac:dyDescent="0.2">
      <c r="B182" s="11">
        <v>18</v>
      </c>
      <c r="C182" s="2" t="s">
        <v>19</v>
      </c>
      <c r="D182" s="25">
        <f t="shared" si="24"/>
        <v>-6774880.0955486307</v>
      </c>
      <c r="E182" s="47">
        <f t="shared" ref="E182:I182" si="41">IF(E$160=0,0,E101/E$118*E$160-E140/E$157*E$160)</f>
        <v>-6958140.4512572773</v>
      </c>
      <c r="F182" s="47">
        <f t="shared" si="41"/>
        <v>-7827282.121724789</v>
      </c>
      <c r="G182" s="47">
        <f t="shared" si="41"/>
        <v>-5611185.9713075412</v>
      </c>
      <c r="H182" s="47">
        <f t="shared" si="41"/>
        <v>-6265811.4040707164</v>
      </c>
      <c r="I182" s="27">
        <f t="shared" si="41"/>
        <v>-7811507.0280510364</v>
      </c>
    </row>
    <row r="183" spans="2:9" x14ac:dyDescent="0.2">
      <c r="B183" s="11">
        <v>19</v>
      </c>
      <c r="C183" s="2" t="s">
        <v>20</v>
      </c>
      <c r="D183" s="25">
        <f t="shared" si="24"/>
        <v>-18876231.723607738</v>
      </c>
      <c r="E183" s="47">
        <f t="shared" ref="E183:I183" si="42">IF(E$160=0,0,E102/E$118*E$160-E141/E$157*E$160)</f>
        <v>-19088305.380522918</v>
      </c>
      <c r="F183" s="47">
        <f t="shared" si="42"/>
        <v>-22248582.201670032</v>
      </c>
      <c r="G183" s="47">
        <f t="shared" si="42"/>
        <v>-15486906.885899421</v>
      </c>
      <c r="H183" s="47">
        <f t="shared" si="42"/>
        <v>-17338465.906737637</v>
      </c>
      <c r="I183" s="27">
        <f t="shared" si="42"/>
        <v>-22618891.763057765</v>
      </c>
    </row>
    <row r="184" spans="2:9" x14ac:dyDescent="0.2">
      <c r="B184" s="11">
        <v>20</v>
      </c>
      <c r="C184" s="2" t="s">
        <v>21</v>
      </c>
      <c r="D184" s="25">
        <f t="shared" si="24"/>
        <v>-227386452.88160118</v>
      </c>
      <c r="E184" s="47">
        <f t="shared" ref="E184:I184" si="43">IF(E$160=0,0,E103/E$118*E$160-E142/E$157*E$160)</f>
        <v>-238541462.19022399</v>
      </c>
      <c r="F184" s="47">
        <f t="shared" si="43"/>
        <v>-262188913.3992238</v>
      </c>
      <c r="G184" s="47">
        <f t="shared" si="43"/>
        <v>-192651896.86073342</v>
      </c>
      <c r="H184" s="47">
        <f t="shared" si="43"/>
        <v>-186231598.42001781</v>
      </c>
      <c r="I184" s="27">
        <f t="shared" si="43"/>
        <v>-201337295.00216514</v>
      </c>
    </row>
    <row r="185" spans="2:9" x14ac:dyDescent="0.2">
      <c r="B185" s="11">
        <v>21</v>
      </c>
      <c r="C185" s="2" t="s">
        <v>22</v>
      </c>
      <c r="D185" s="25">
        <f t="shared" si="24"/>
        <v>-75551745.504877925</v>
      </c>
      <c r="E185" s="47">
        <f t="shared" ref="E185:I185" si="44">IF(E$160=0,0,E104/E$118*E$160-E143/E$157*E$160)</f>
        <v>-101677688.05068016</v>
      </c>
      <c r="F185" s="47">
        <f t="shared" si="44"/>
        <v>-84244080.784260899</v>
      </c>
      <c r="G185" s="47">
        <f t="shared" si="44"/>
        <v>-87027657.964610443</v>
      </c>
      <c r="H185" s="47">
        <f t="shared" si="44"/>
        <v>-67189718.173639566</v>
      </c>
      <c r="I185" s="27">
        <f t="shared" si="44"/>
        <v>-106406260.16372181</v>
      </c>
    </row>
    <row r="186" spans="2:9" x14ac:dyDescent="0.2">
      <c r="B186" s="11">
        <v>22</v>
      </c>
      <c r="C186" s="2" t="s">
        <v>23</v>
      </c>
      <c r="D186" s="25">
        <f t="shared" si="24"/>
        <v>-1118957653.7329431</v>
      </c>
      <c r="E186" s="47">
        <f t="shared" ref="E186:I186" si="45">IF(E$160=0,0,E105/E$118*E$160-E144/E$157*E$160)</f>
        <v>-1083391379.8630049</v>
      </c>
      <c r="F186" s="47">
        <f t="shared" si="45"/>
        <v>-1208455820.1156161</v>
      </c>
      <c r="G186" s="47">
        <f t="shared" si="45"/>
        <v>-882609430.09955645</v>
      </c>
      <c r="H186" s="47">
        <f t="shared" si="45"/>
        <v>-862550664.4344883</v>
      </c>
      <c r="I186" s="27">
        <f t="shared" si="45"/>
        <v>-890371516.6131779</v>
      </c>
    </row>
    <row r="187" spans="2:9" x14ac:dyDescent="0.2">
      <c r="B187" s="11">
        <v>23</v>
      </c>
      <c r="C187" s="2" t="s">
        <v>24</v>
      </c>
      <c r="D187" s="25">
        <f t="shared" si="24"/>
        <v>-13896938.577184532</v>
      </c>
      <c r="E187" s="47">
        <f t="shared" ref="E187:I187" si="46">IF(E$160=0,0,E106/E$118*E$160-E145/E$157*E$160)</f>
        <v>-12882669.587452307</v>
      </c>
      <c r="F187" s="47">
        <f t="shared" si="46"/>
        <v>-15456569.921584103</v>
      </c>
      <c r="G187" s="47">
        <f t="shared" si="46"/>
        <v>-10408176.444053108</v>
      </c>
      <c r="H187" s="47">
        <f t="shared" si="46"/>
        <v>-11244893.273370661</v>
      </c>
      <c r="I187" s="27">
        <f t="shared" si="46"/>
        <v>-13077062.627950851</v>
      </c>
    </row>
    <row r="188" spans="2:9" x14ac:dyDescent="0.2">
      <c r="B188" s="11">
        <v>24</v>
      </c>
      <c r="C188" s="2" t="s">
        <v>25</v>
      </c>
      <c r="D188" s="25">
        <f t="shared" si="24"/>
        <v>224135266.06848812</v>
      </c>
      <c r="E188" s="47">
        <f t="shared" ref="E188:I188" si="47">IF(E$160=0,0,E107/E$118*E$160-E146/E$157*E$160)</f>
        <v>229386620.2379294</v>
      </c>
      <c r="F188" s="47">
        <f t="shared" si="47"/>
        <v>217659620.15959755</v>
      </c>
      <c r="G188" s="47">
        <f t="shared" si="47"/>
        <v>195155712.75901142</v>
      </c>
      <c r="H188" s="47">
        <f t="shared" si="47"/>
        <v>209410569.41747388</v>
      </c>
      <c r="I188" s="27">
        <f t="shared" si="47"/>
        <v>212811781.86684254</v>
      </c>
    </row>
    <row r="189" spans="2:9" x14ac:dyDescent="0.2">
      <c r="B189" s="11">
        <v>25</v>
      </c>
      <c r="C189" s="2" t="s">
        <v>26</v>
      </c>
      <c r="D189" s="25">
        <f t="shared" si="24"/>
        <v>599547.97125927056</v>
      </c>
      <c r="E189" s="47">
        <f t="shared" ref="E189:I189" si="48">IF(E$160=0,0,E108/E$118*E$160-E147/E$157*E$160)</f>
        <v>769654.35906183347</v>
      </c>
      <c r="F189" s="47">
        <f t="shared" si="48"/>
        <v>721302.53275481588</v>
      </c>
      <c r="G189" s="47">
        <f t="shared" si="48"/>
        <v>771754.75785277772</v>
      </c>
      <c r="H189" s="47">
        <f t="shared" si="48"/>
        <v>864214.01129162242</v>
      </c>
      <c r="I189" s="27">
        <f t="shared" si="48"/>
        <v>1031474.4105382814</v>
      </c>
    </row>
    <row r="190" spans="2:9" x14ac:dyDescent="0.2">
      <c r="B190" s="11">
        <v>26</v>
      </c>
      <c r="C190" s="2" t="s">
        <v>27</v>
      </c>
      <c r="D190" s="25">
        <f t="shared" si="24"/>
        <v>-15210860.741271012</v>
      </c>
      <c r="E190" s="47">
        <f t="shared" ref="E190:I190" si="49">IF(E$160=0,0,E109/E$118*E$160-E148/E$157*E$160)</f>
        <v>-15237778.136338945</v>
      </c>
      <c r="F190" s="47">
        <f t="shared" si="49"/>
        <v>-16662365.903310632</v>
      </c>
      <c r="G190" s="47">
        <f t="shared" si="49"/>
        <v>-12403317.631269626</v>
      </c>
      <c r="H190" s="47">
        <f t="shared" si="49"/>
        <v>-11406249.15222656</v>
      </c>
      <c r="I190" s="27">
        <f t="shared" si="49"/>
        <v>-13049507.623039648</v>
      </c>
    </row>
    <row r="191" spans="2:9" x14ac:dyDescent="0.2">
      <c r="B191" s="11">
        <v>27</v>
      </c>
      <c r="C191" s="2" t="s">
        <v>28</v>
      </c>
      <c r="D191" s="25">
        <f t="shared" si="24"/>
        <v>-1921376.1040361854</v>
      </c>
      <c r="E191" s="47">
        <f t="shared" ref="E191:I191" si="50">IF(E$160=0,0,E110/E$118*E$160-E149/E$157*E$160)</f>
        <v>-1861474.0230095116</v>
      </c>
      <c r="F191" s="47">
        <f t="shared" si="50"/>
        <v>-2103749.7316093342</v>
      </c>
      <c r="G191" s="47">
        <f t="shared" si="50"/>
        <v>-1555919.2044295394</v>
      </c>
      <c r="H191" s="47">
        <f t="shared" si="50"/>
        <v>-1959021.2351609464</v>
      </c>
      <c r="I191" s="27">
        <f t="shared" si="50"/>
        <v>-3846022.5318148648</v>
      </c>
    </row>
    <row r="192" spans="2:9" x14ac:dyDescent="0.2">
      <c r="B192" s="11">
        <v>28</v>
      </c>
      <c r="C192" s="2" t="s">
        <v>29</v>
      </c>
      <c r="D192" s="25">
        <f t="shared" si="24"/>
        <v>-1464154.3563160545</v>
      </c>
      <c r="E192" s="47">
        <f t="shared" ref="E192:I192" si="51">IF(E$160=0,0,E111/E$118*E$160-E150/E$157*E$160)</f>
        <v>-1668369.932697254</v>
      </c>
      <c r="F192" s="47">
        <f t="shared" si="51"/>
        <v>-1617032.9828899114</v>
      </c>
      <c r="G192" s="47">
        <f t="shared" si="51"/>
        <v>-1314863.8123871791</v>
      </c>
      <c r="H192" s="47">
        <f t="shared" si="51"/>
        <v>-2034982.2744275776</v>
      </c>
      <c r="I192" s="27">
        <f t="shared" si="51"/>
        <v>-2914865.821041136</v>
      </c>
    </row>
    <row r="193" spans="2:11" x14ac:dyDescent="0.2">
      <c r="B193" s="11">
        <v>29</v>
      </c>
      <c r="C193" s="2" t="s">
        <v>30</v>
      </c>
      <c r="D193" s="25">
        <f t="shared" si="24"/>
        <v>-1995979.4200977734</v>
      </c>
      <c r="E193" s="47">
        <f t="shared" ref="E193:I193" si="52">IF(E$160=0,0,E112/E$118*E$160-E151/E$157*E$160)</f>
        <v>-2046396.321500842</v>
      </c>
      <c r="F193" s="47">
        <f t="shared" si="52"/>
        <v>-2407437.0159544023</v>
      </c>
      <c r="G193" s="47">
        <f t="shared" si="52"/>
        <v>-1700002.9829558763</v>
      </c>
      <c r="H193" s="47">
        <f t="shared" si="52"/>
        <v>-1669918.049364619</v>
      </c>
      <c r="I193" s="27">
        <f t="shared" si="52"/>
        <v>-1885647.9645020377</v>
      </c>
    </row>
    <row r="194" spans="2:11" x14ac:dyDescent="0.2">
      <c r="B194" s="11">
        <v>30</v>
      </c>
      <c r="C194" s="2" t="s">
        <v>31</v>
      </c>
      <c r="D194" s="25">
        <f t="shared" si="24"/>
        <v>-139381001.06271327</v>
      </c>
      <c r="E194" s="47">
        <f t="shared" ref="E194:I194" si="53">IF(E$160=0,0,E113/E$118*E$160-E152/E$157*E$160)</f>
        <v>-137025318.17249414</v>
      </c>
      <c r="F194" s="47">
        <f t="shared" si="53"/>
        <v>-160741249.86432534</v>
      </c>
      <c r="G194" s="47">
        <f t="shared" si="53"/>
        <v>-117740167.17415357</v>
      </c>
      <c r="H194" s="47">
        <f t="shared" si="53"/>
        <v>-126505735.36573616</v>
      </c>
      <c r="I194" s="27">
        <f t="shared" si="53"/>
        <v>-127989733.52993026</v>
      </c>
    </row>
    <row r="195" spans="2:11" x14ac:dyDescent="0.2">
      <c r="B195" s="11">
        <v>31</v>
      </c>
      <c r="C195" s="2" t="s">
        <v>32</v>
      </c>
      <c r="D195" s="25">
        <f t="shared" si="24"/>
        <v>-193428114.9638848</v>
      </c>
      <c r="E195" s="47">
        <f t="shared" ref="E195:I195" si="54">IF(E$160=0,0,E114/E$118*E$160-E153/E$157*E$160)</f>
        <v>-181652570.77107957</v>
      </c>
      <c r="F195" s="47">
        <f t="shared" si="54"/>
        <v>-209521814.40517461</v>
      </c>
      <c r="G195" s="47">
        <f t="shared" si="54"/>
        <v>-149141749.36383688</v>
      </c>
      <c r="H195" s="47">
        <f t="shared" si="54"/>
        <v>-159994569.00751814</v>
      </c>
      <c r="I195" s="27">
        <f t="shared" si="54"/>
        <v>-157252493.30629459</v>
      </c>
    </row>
    <row r="196" spans="2:11" x14ac:dyDescent="0.2">
      <c r="B196" s="11">
        <v>32</v>
      </c>
      <c r="C196" s="2" t="s">
        <v>33</v>
      </c>
      <c r="D196" s="25">
        <f t="shared" si="24"/>
        <v>-422133549.48198998</v>
      </c>
      <c r="E196" s="47">
        <f t="shared" ref="E196:I196" si="55">IF(E$160=0,0,E115/E$118*E$160-E154/E$157*E$160)</f>
        <v>-401142757.86673874</v>
      </c>
      <c r="F196" s="47">
        <f t="shared" si="55"/>
        <v>-454295513.16487521</v>
      </c>
      <c r="G196" s="47">
        <f t="shared" si="55"/>
        <v>-317575378.28044689</v>
      </c>
      <c r="H196" s="47">
        <f t="shared" si="55"/>
        <v>-322191966.56367832</v>
      </c>
      <c r="I196" s="27">
        <f t="shared" si="55"/>
        <v>-332782202.63413823</v>
      </c>
    </row>
    <row r="197" spans="2:11" x14ac:dyDescent="0.2">
      <c r="B197" s="11">
        <v>33</v>
      </c>
      <c r="C197" s="2" t="s">
        <v>34</v>
      </c>
      <c r="D197" s="25">
        <f t="shared" si="24"/>
        <v>-963455.1091688145</v>
      </c>
      <c r="E197" s="47">
        <f t="shared" ref="E197:I197" si="56">IF(E$160=0,0,E116/E$118*E$160-E155/E$157*E$160)</f>
        <v>-828178.59022182436</v>
      </c>
      <c r="F197" s="47">
        <f t="shared" si="56"/>
        <v>-979243.89862545766</v>
      </c>
      <c r="G197" s="47">
        <f t="shared" si="56"/>
        <v>-693313.61639327137</v>
      </c>
      <c r="H197" s="47">
        <f t="shared" si="56"/>
        <v>-589813.81622208958</v>
      </c>
      <c r="I197" s="27">
        <f t="shared" si="56"/>
        <v>-603640.96833700896</v>
      </c>
    </row>
    <row r="198" spans="2:11" x14ac:dyDescent="0.2">
      <c r="B198" s="11">
        <v>34</v>
      </c>
      <c r="C198" s="14" t="s">
        <v>89</v>
      </c>
      <c r="D198" s="25">
        <f t="shared" si="24"/>
        <v>-120461.34229602457</v>
      </c>
      <c r="E198" s="47">
        <f t="shared" ref="E198:I198" si="57">IF(E$160=0,0,E117/E$118*E$160-E156/E$157*E$160)</f>
        <v>-114278.0504373905</v>
      </c>
      <c r="F198" s="47">
        <f t="shared" si="57"/>
        <v>-149794.0264960207</v>
      </c>
      <c r="G198" s="47">
        <f t="shared" si="57"/>
        <v>-113340.38402862611</v>
      </c>
      <c r="H198" s="47">
        <f t="shared" si="57"/>
        <v>-158263.90732661457</v>
      </c>
      <c r="I198" s="27">
        <f t="shared" si="57"/>
        <v>-176269.002648947</v>
      </c>
    </row>
    <row r="199" spans="2:11" x14ac:dyDescent="0.2">
      <c r="B199" s="16" t="s">
        <v>35</v>
      </c>
      <c r="C199" s="17"/>
      <c r="D199" s="28">
        <f t="shared" ref="D199:I199" si="58">SUM(D165:D198)</f>
        <v>-6.683694664388895E-8</v>
      </c>
      <c r="E199" s="29">
        <f t="shared" si="58"/>
        <v>1.1306983651593328E-6</v>
      </c>
      <c r="F199" s="29">
        <f t="shared" si="58"/>
        <v>9.6150324679911137E-7</v>
      </c>
      <c r="G199" s="29">
        <f t="shared" si="58"/>
        <v>-6.1184982769191265E-7</v>
      </c>
      <c r="H199" s="29">
        <f t="shared" si="58"/>
        <v>-4.7063804231584072E-7</v>
      </c>
      <c r="I199" s="30">
        <f t="shared" si="58"/>
        <v>-6.625778041779995E-7</v>
      </c>
    </row>
    <row r="202" spans="2:11" x14ac:dyDescent="0.2">
      <c r="B202" s="3" t="s">
        <v>116</v>
      </c>
    </row>
    <row r="203" spans="2:11" x14ac:dyDescent="0.2">
      <c r="B203" s="21" t="s">
        <v>0</v>
      </c>
      <c r="C203" s="16"/>
      <c r="D203" s="22">
        <v>44348</v>
      </c>
      <c r="E203" s="23">
        <v>44378</v>
      </c>
      <c r="F203" s="23">
        <v>44409</v>
      </c>
      <c r="G203" s="23">
        <v>44440</v>
      </c>
      <c r="H203" s="23">
        <v>44470</v>
      </c>
      <c r="I203" s="23">
        <v>44501</v>
      </c>
      <c r="J203" s="24">
        <v>44531</v>
      </c>
      <c r="K203" s="111" t="s">
        <v>44</v>
      </c>
    </row>
    <row r="204" spans="2:11" x14ac:dyDescent="0.2">
      <c r="B204" s="8">
        <v>1</v>
      </c>
      <c r="C204" s="9" t="s">
        <v>3</v>
      </c>
      <c r="D204" s="31">
        <v>0</v>
      </c>
      <c r="E204" s="32">
        <f>D6+D165</f>
        <v>0</v>
      </c>
      <c r="F204" s="32">
        <f t="shared" ref="F204:I204" si="59">E6+E165</f>
        <v>0</v>
      </c>
      <c r="G204" s="32">
        <f t="shared" si="59"/>
        <v>0</v>
      </c>
      <c r="H204" s="32">
        <f t="shared" si="59"/>
        <v>0</v>
      </c>
      <c r="I204" s="32">
        <f t="shared" si="59"/>
        <v>0</v>
      </c>
      <c r="J204" s="32">
        <f t="shared" ref="J204" si="60">I6+I165</f>
        <v>0</v>
      </c>
      <c r="K204" s="104">
        <f>+(SUM(E204:J204)-D204)*(1+$L$244)</f>
        <v>0</v>
      </c>
    </row>
    <row r="205" spans="2:11" x14ac:dyDescent="0.2">
      <c r="B205" s="11">
        <v>2</v>
      </c>
      <c r="C205" s="60" t="s">
        <v>4</v>
      </c>
      <c r="D205" s="25">
        <v>0</v>
      </c>
      <c r="E205" s="47">
        <f t="shared" ref="E205:E237" si="61">D7+D166</f>
        <v>0</v>
      </c>
      <c r="F205" s="47">
        <f t="shared" ref="F205:I205" si="62">E7+E166</f>
        <v>0</v>
      </c>
      <c r="G205" s="47">
        <f t="shared" si="62"/>
        <v>0</v>
      </c>
      <c r="H205" s="47">
        <f t="shared" si="62"/>
        <v>0</v>
      </c>
      <c r="I205" s="47">
        <f t="shared" si="62"/>
        <v>0</v>
      </c>
      <c r="J205" s="47">
        <f t="shared" ref="J205" si="63">I7+I166</f>
        <v>0</v>
      </c>
      <c r="K205" s="105">
        <f t="shared" ref="K205:K237" si="64">+(SUM(E205:J205)-D205)*(1+$L$244)</f>
        <v>0</v>
      </c>
    </row>
    <row r="206" spans="2:11" x14ac:dyDescent="0.2">
      <c r="B206" s="11">
        <v>3</v>
      </c>
      <c r="C206" s="60" t="s">
        <v>5</v>
      </c>
      <c r="D206" s="25">
        <v>0</v>
      </c>
      <c r="E206" s="47">
        <f t="shared" si="61"/>
        <v>13498604.40294392</v>
      </c>
      <c r="F206" s="47">
        <f t="shared" ref="F206:I206" si="65">E8+E167</f>
        <v>14770962.770759888</v>
      </c>
      <c r="G206" s="47">
        <f t="shared" si="65"/>
        <v>3312004.8541405676</v>
      </c>
      <c r="H206" s="47">
        <f t="shared" si="65"/>
        <v>4847090.4167559557</v>
      </c>
      <c r="I206" s="47">
        <f t="shared" si="65"/>
        <v>4686446.9637616239</v>
      </c>
      <c r="J206" s="47">
        <f t="shared" ref="J206" si="66">I8+I167</f>
        <v>16579873.49839545</v>
      </c>
      <c r="K206" s="105">
        <f t="shared" si="64"/>
        <v>60451962.012958221</v>
      </c>
    </row>
    <row r="207" spans="2:11" x14ac:dyDescent="0.2">
      <c r="B207" s="11">
        <v>4</v>
      </c>
      <c r="C207" s="60" t="s">
        <v>6</v>
      </c>
      <c r="D207" s="25">
        <v>0</v>
      </c>
      <c r="E207" s="47">
        <f t="shared" si="61"/>
        <v>0</v>
      </c>
      <c r="F207" s="47">
        <f t="shared" ref="F207:I207" si="67">E9+E168</f>
        <v>0</v>
      </c>
      <c r="G207" s="47">
        <f t="shared" si="67"/>
        <v>0</v>
      </c>
      <c r="H207" s="47">
        <f t="shared" si="67"/>
        <v>0</v>
      </c>
      <c r="I207" s="47">
        <f t="shared" si="67"/>
        <v>0</v>
      </c>
      <c r="J207" s="47">
        <f t="shared" ref="J207" si="68">I9+I168</f>
        <v>0</v>
      </c>
      <c r="K207" s="105">
        <f t="shared" si="64"/>
        <v>0</v>
      </c>
    </row>
    <row r="208" spans="2:11" x14ac:dyDescent="0.2">
      <c r="B208" s="11">
        <v>5</v>
      </c>
      <c r="C208" s="60" t="s">
        <v>7</v>
      </c>
      <c r="D208" s="25">
        <v>0</v>
      </c>
      <c r="E208" s="47">
        <f t="shared" si="61"/>
        <v>0</v>
      </c>
      <c r="F208" s="47">
        <f t="shared" ref="F208:I208" si="69">E10+E169</f>
        <v>0</v>
      </c>
      <c r="G208" s="47">
        <f t="shared" si="69"/>
        <v>0</v>
      </c>
      <c r="H208" s="47">
        <f t="shared" si="69"/>
        <v>0</v>
      </c>
      <c r="I208" s="47">
        <f t="shared" si="69"/>
        <v>0</v>
      </c>
      <c r="J208" s="47">
        <f t="shared" ref="J208" si="70">I10+I169</f>
        <v>0</v>
      </c>
      <c r="K208" s="105">
        <f t="shared" si="64"/>
        <v>0</v>
      </c>
    </row>
    <row r="209" spans="2:11" x14ac:dyDescent="0.2">
      <c r="B209" s="11">
        <v>6</v>
      </c>
      <c r="C209" s="60" t="s">
        <v>8</v>
      </c>
      <c r="D209" s="25">
        <v>0</v>
      </c>
      <c r="E209" s="47">
        <f t="shared" si="61"/>
        <v>4299485.5637126071</v>
      </c>
      <c r="F209" s="47">
        <f t="shared" ref="F209:I209" si="71">E11+E170</f>
        <v>4605587.7990754917</v>
      </c>
      <c r="G209" s="47">
        <f t="shared" si="71"/>
        <v>3249732.9337528758</v>
      </c>
      <c r="H209" s="47">
        <f t="shared" si="71"/>
        <v>4633889.601073496</v>
      </c>
      <c r="I209" s="47">
        <f t="shared" si="71"/>
        <v>5131724.0124284318</v>
      </c>
      <c r="J209" s="47">
        <f t="shared" ref="J209" si="72">I11+I170</f>
        <v>4859976.210718072</v>
      </c>
      <c r="K209" s="105">
        <f t="shared" si="64"/>
        <v>28060108.65105227</v>
      </c>
    </row>
    <row r="210" spans="2:11" x14ac:dyDescent="0.2">
      <c r="B210" s="11">
        <v>7</v>
      </c>
      <c r="C210" s="60" t="s">
        <v>9</v>
      </c>
      <c r="D210" s="25">
        <v>0</v>
      </c>
      <c r="E210" s="47">
        <f t="shared" si="61"/>
        <v>61046449.725512341</v>
      </c>
      <c r="F210" s="47">
        <f t="shared" ref="F210:I210" si="73">E12+E171</f>
        <v>62649454.201930314</v>
      </c>
      <c r="G210" s="47">
        <f t="shared" si="73"/>
        <v>48133047.86110647</v>
      </c>
      <c r="H210" s="47">
        <f t="shared" si="73"/>
        <v>71844284.657661721</v>
      </c>
      <c r="I210" s="47">
        <f t="shared" si="73"/>
        <v>78973536.194770411</v>
      </c>
      <c r="J210" s="47">
        <f t="shared" ref="J210" si="74">I12+I171</f>
        <v>72195189.859761462</v>
      </c>
      <c r="K210" s="105">
        <f t="shared" si="64"/>
        <v>413709652.30706692</v>
      </c>
    </row>
    <row r="211" spans="2:11" x14ac:dyDescent="0.2">
      <c r="B211" s="11">
        <v>8</v>
      </c>
      <c r="C211" s="60" t="s">
        <v>10</v>
      </c>
      <c r="D211" s="25">
        <v>0</v>
      </c>
      <c r="E211" s="47">
        <f t="shared" si="61"/>
        <v>0</v>
      </c>
      <c r="F211" s="47">
        <f t="shared" ref="F211:I211" si="75">E13+E172</f>
        <v>0</v>
      </c>
      <c r="G211" s="47">
        <f t="shared" si="75"/>
        <v>0</v>
      </c>
      <c r="H211" s="47">
        <f t="shared" si="75"/>
        <v>0</v>
      </c>
      <c r="I211" s="47">
        <f t="shared" si="75"/>
        <v>0</v>
      </c>
      <c r="J211" s="47">
        <f t="shared" ref="J211" si="76">I13+I172</f>
        <v>0</v>
      </c>
      <c r="K211" s="105">
        <f t="shared" si="64"/>
        <v>0</v>
      </c>
    </row>
    <row r="212" spans="2:11" x14ac:dyDescent="0.2">
      <c r="B212" s="11">
        <v>9</v>
      </c>
      <c r="C212" s="60" t="s">
        <v>11</v>
      </c>
      <c r="D212" s="25">
        <v>0</v>
      </c>
      <c r="E212" s="47">
        <f t="shared" si="61"/>
        <v>0</v>
      </c>
      <c r="F212" s="47">
        <f t="shared" ref="F212:I212" si="77">E14+E173</f>
        <v>0</v>
      </c>
      <c r="G212" s="47">
        <f t="shared" si="77"/>
        <v>0</v>
      </c>
      <c r="H212" s="47">
        <f t="shared" si="77"/>
        <v>0</v>
      </c>
      <c r="I212" s="47">
        <f t="shared" si="77"/>
        <v>0</v>
      </c>
      <c r="J212" s="47">
        <f t="shared" ref="J212" si="78">I14+I173</f>
        <v>0</v>
      </c>
      <c r="K212" s="105">
        <f t="shared" si="64"/>
        <v>0</v>
      </c>
    </row>
    <row r="213" spans="2:11" x14ac:dyDescent="0.2">
      <c r="B213" s="11">
        <v>10</v>
      </c>
      <c r="C213" s="60" t="s">
        <v>58</v>
      </c>
      <c r="D213" s="25">
        <v>0</v>
      </c>
      <c r="E213" s="47">
        <f t="shared" si="61"/>
        <v>1146416949.5349476</v>
      </c>
      <c r="F213" s="47">
        <f t="shared" ref="F213:I213" si="79">E15+E174</f>
        <v>1220979948.5898185</v>
      </c>
      <c r="G213" s="47">
        <f t="shared" si="79"/>
        <v>607864223.20241284</v>
      </c>
      <c r="H213" s="47">
        <f t="shared" si="79"/>
        <v>1478621347.1386325</v>
      </c>
      <c r="I213" s="47">
        <f t="shared" si="79"/>
        <v>1497973850.8472488</v>
      </c>
      <c r="J213" s="47">
        <f t="shared" ref="J213" si="80">I15+I174</f>
        <v>1380476158.4708662</v>
      </c>
      <c r="K213" s="105">
        <f t="shared" si="64"/>
        <v>7682711079.570466</v>
      </c>
    </row>
    <row r="214" spans="2:11" x14ac:dyDescent="0.2">
      <c r="B214" s="11">
        <v>11</v>
      </c>
      <c r="C214" s="60" t="s">
        <v>12</v>
      </c>
      <c r="D214" s="25">
        <v>0</v>
      </c>
      <c r="E214" s="47">
        <f t="shared" si="61"/>
        <v>121771196.691282</v>
      </c>
      <c r="F214" s="47">
        <f t="shared" ref="F214:I214" si="81">E16+E175</f>
        <v>122006932.4314504</v>
      </c>
      <c r="G214" s="47">
        <f t="shared" si="81"/>
        <v>94304008.071099937</v>
      </c>
      <c r="H214" s="47">
        <f t="shared" si="81"/>
        <v>138246559.31826359</v>
      </c>
      <c r="I214" s="47">
        <f t="shared" si="81"/>
        <v>136728299.43177801</v>
      </c>
      <c r="J214" s="47">
        <f t="shared" ref="J214" si="82">I16+I175</f>
        <v>129305754.83914813</v>
      </c>
      <c r="K214" s="105">
        <f t="shared" si="64"/>
        <v>777836868.11551619</v>
      </c>
    </row>
    <row r="215" spans="2:11" x14ac:dyDescent="0.2">
      <c r="B215" s="11">
        <v>12</v>
      </c>
      <c r="C215" s="60" t="s">
        <v>13</v>
      </c>
      <c r="D215" s="25">
        <v>0</v>
      </c>
      <c r="E215" s="47">
        <f t="shared" si="61"/>
        <v>28722120.348949686</v>
      </c>
      <c r="F215" s="47">
        <f t="shared" ref="F215:I215" si="83">E17+E176</f>
        <v>30346939.408586115</v>
      </c>
      <c r="G215" s="47">
        <f t="shared" si="83"/>
        <v>22837354.691187449</v>
      </c>
      <c r="H215" s="47">
        <f t="shared" si="83"/>
        <v>30630348.926914059</v>
      </c>
      <c r="I215" s="47">
        <f t="shared" si="83"/>
        <v>29599047.389402714</v>
      </c>
      <c r="J215" s="47">
        <f t="shared" ref="J215" si="84">I17+I176</f>
        <v>25209556.576138616</v>
      </c>
      <c r="K215" s="105">
        <f t="shared" si="64"/>
        <v>175342036.34140629</v>
      </c>
    </row>
    <row r="216" spans="2:11" x14ac:dyDescent="0.2">
      <c r="B216" s="11">
        <v>13</v>
      </c>
      <c r="C216" s="60" t="s">
        <v>14</v>
      </c>
      <c r="D216" s="25">
        <v>0</v>
      </c>
      <c r="E216" s="47">
        <f t="shared" si="61"/>
        <v>3315891.0068858182</v>
      </c>
      <c r="F216" s="47">
        <f t="shared" ref="F216:I216" si="85">E18+E177</f>
        <v>3335500.4858619468</v>
      </c>
      <c r="G216" s="47">
        <f t="shared" si="85"/>
        <v>3175419.469393474</v>
      </c>
      <c r="H216" s="47">
        <f t="shared" si="85"/>
        <v>4985767.82228682</v>
      </c>
      <c r="I216" s="47">
        <f t="shared" si="85"/>
        <v>5127805.8133776896</v>
      </c>
      <c r="J216" s="47">
        <f t="shared" ref="J216" si="86">I18+I177</f>
        <v>6375996.6263815071</v>
      </c>
      <c r="K216" s="105">
        <f t="shared" si="64"/>
        <v>27573920.606825706</v>
      </c>
    </row>
    <row r="217" spans="2:11" x14ac:dyDescent="0.2">
      <c r="B217" s="11">
        <v>14</v>
      </c>
      <c r="C217" s="60" t="s">
        <v>15</v>
      </c>
      <c r="D217" s="25">
        <v>0</v>
      </c>
      <c r="E217" s="47">
        <f t="shared" si="61"/>
        <v>33873562.96191968</v>
      </c>
      <c r="F217" s="47">
        <f t="shared" ref="F217:I217" si="87">E19+E178</f>
        <v>36582987.967187099</v>
      </c>
      <c r="G217" s="47">
        <f t="shared" si="87"/>
        <v>27330599.799484909</v>
      </c>
      <c r="H217" s="47">
        <f t="shared" si="87"/>
        <v>36776787.549957111</v>
      </c>
      <c r="I217" s="47">
        <f t="shared" si="87"/>
        <v>35211839.674924344</v>
      </c>
      <c r="J217" s="47">
        <f t="shared" ref="J217" si="88">I19+I178</f>
        <v>33165165.155288152</v>
      </c>
      <c r="K217" s="105">
        <f t="shared" si="64"/>
        <v>212638561.71881917</v>
      </c>
    </row>
    <row r="218" spans="2:11" x14ac:dyDescent="0.2">
      <c r="B218" s="11">
        <v>15</v>
      </c>
      <c r="C218" s="60" t="s">
        <v>16</v>
      </c>
      <c r="D218" s="25">
        <v>0</v>
      </c>
      <c r="E218" s="47">
        <f t="shared" si="61"/>
        <v>15064869.220303092</v>
      </c>
      <c r="F218" s="47">
        <f t="shared" ref="F218:I218" si="89">E20+E179</f>
        <v>16699842.812861927</v>
      </c>
      <c r="G218" s="47">
        <f t="shared" si="89"/>
        <v>13415442.915267929</v>
      </c>
      <c r="H218" s="47">
        <f t="shared" si="89"/>
        <v>19752512.795752253</v>
      </c>
      <c r="I218" s="47">
        <f t="shared" si="89"/>
        <v>21931309.373621408</v>
      </c>
      <c r="J218" s="47">
        <f t="shared" ref="J218" si="90">I20+I179</f>
        <v>24818622.497737799</v>
      </c>
      <c r="K218" s="105">
        <f t="shared" si="64"/>
        <v>117019399.76962131</v>
      </c>
    </row>
    <row r="219" spans="2:11" x14ac:dyDescent="0.2">
      <c r="B219" s="11">
        <v>16</v>
      </c>
      <c r="C219" s="60" t="s">
        <v>17</v>
      </c>
      <c r="D219" s="25">
        <v>0</v>
      </c>
      <c r="E219" s="47">
        <f t="shared" si="61"/>
        <v>14652244.880065542</v>
      </c>
      <c r="F219" s="47">
        <f t="shared" ref="F219:I219" si="91">E21+E180</f>
        <v>12282876.965160986</v>
      </c>
      <c r="G219" s="47">
        <f t="shared" si="91"/>
        <v>9778621.8903443366</v>
      </c>
      <c r="H219" s="47">
        <f t="shared" si="91"/>
        <v>12684023.921495155</v>
      </c>
      <c r="I219" s="47">
        <f t="shared" si="91"/>
        <v>11692569.800215725</v>
      </c>
      <c r="J219" s="47">
        <f t="shared" ref="J219" si="92">I21+I180</f>
        <v>11964713.153390924</v>
      </c>
      <c r="K219" s="105">
        <f t="shared" si="64"/>
        <v>76546017.034244969</v>
      </c>
    </row>
    <row r="220" spans="2:11" x14ac:dyDescent="0.2">
      <c r="B220" s="11">
        <v>17</v>
      </c>
      <c r="C220" s="60" t="s">
        <v>18</v>
      </c>
      <c r="D220" s="25">
        <v>0</v>
      </c>
      <c r="E220" s="47">
        <f t="shared" si="61"/>
        <v>9002094.9178467654</v>
      </c>
      <c r="F220" s="47">
        <f t="shared" ref="F220:I220" si="93">E22+E181</f>
        <v>9699436.1460506376</v>
      </c>
      <c r="G220" s="47">
        <f t="shared" si="93"/>
        <v>8124027.322247088</v>
      </c>
      <c r="H220" s="47">
        <f t="shared" si="93"/>
        <v>9977623.0094715953</v>
      </c>
      <c r="I220" s="47">
        <f t="shared" si="93"/>
        <v>12956862.334426319</v>
      </c>
      <c r="J220" s="47">
        <f t="shared" ref="J220" si="94">I22+I181</f>
        <v>14905826.393016381</v>
      </c>
      <c r="K220" s="105">
        <f t="shared" si="64"/>
        <v>67755956.016691804</v>
      </c>
    </row>
    <row r="221" spans="2:11" x14ac:dyDescent="0.2">
      <c r="B221" s="11">
        <v>18</v>
      </c>
      <c r="C221" s="60" t="s">
        <v>19</v>
      </c>
      <c r="D221" s="25">
        <v>0</v>
      </c>
      <c r="E221" s="47">
        <f t="shared" si="61"/>
        <v>4755416.8422795432</v>
      </c>
      <c r="F221" s="47">
        <f t="shared" ref="F221:I221" si="95">E23+E182</f>
        <v>5302674.2110888176</v>
      </c>
      <c r="G221" s="47">
        <f t="shared" si="95"/>
        <v>4059276.776527754</v>
      </c>
      <c r="H221" s="47">
        <f t="shared" si="95"/>
        <v>5606348.395892567</v>
      </c>
      <c r="I221" s="47">
        <f t="shared" si="95"/>
        <v>5858915.2467695903</v>
      </c>
      <c r="J221" s="47">
        <f t="shared" ref="J221" si="96">I23+I182</f>
        <v>6963724.3255217029</v>
      </c>
      <c r="K221" s="105">
        <f t="shared" si="64"/>
        <v>34101597.144858763</v>
      </c>
    </row>
    <row r="222" spans="2:11" x14ac:dyDescent="0.2">
      <c r="B222" s="11">
        <v>19</v>
      </c>
      <c r="C222" s="60" t="s">
        <v>20</v>
      </c>
      <c r="D222" s="25">
        <v>0</v>
      </c>
      <c r="E222" s="47">
        <f t="shared" si="61"/>
        <v>13249585.083608259</v>
      </c>
      <c r="F222" s="47">
        <f t="shared" ref="F222:I222" si="97">E24+E183</f>
        <v>14546855.641063895</v>
      </c>
      <c r="G222" s="47">
        <f t="shared" si="97"/>
        <v>11538251.929266971</v>
      </c>
      <c r="H222" s="47">
        <f t="shared" si="97"/>
        <v>15473555.148782115</v>
      </c>
      <c r="I222" s="47">
        <f t="shared" si="97"/>
        <v>16212521.524440281</v>
      </c>
      <c r="J222" s="47">
        <f t="shared" ref="J222" si="98">I24+I183</f>
        <v>20164063.889480602</v>
      </c>
      <c r="K222" s="105">
        <f t="shared" si="64"/>
        <v>95542138.953034744</v>
      </c>
    </row>
    <row r="223" spans="2:11" x14ac:dyDescent="0.2">
      <c r="B223" s="11">
        <v>20</v>
      </c>
      <c r="C223" s="60" t="s">
        <v>21</v>
      </c>
      <c r="D223" s="25">
        <v>0</v>
      </c>
      <c r="E223" s="47">
        <f t="shared" si="61"/>
        <v>159606864.25282112</v>
      </c>
      <c r="F223" s="47">
        <f t="shared" ref="F223:I223" si="99">E25+E184</f>
        <v>181788175.83409965</v>
      </c>
      <c r="G223" s="47">
        <f t="shared" si="99"/>
        <v>135972787.31918132</v>
      </c>
      <c r="H223" s="47">
        <f t="shared" si="99"/>
        <v>192485805.75545427</v>
      </c>
      <c r="I223" s="47">
        <f t="shared" si="99"/>
        <v>174137885.90962824</v>
      </c>
      <c r="J223" s="47">
        <f t="shared" ref="J223" si="100">I25+I184</f>
        <v>179486162.37642026</v>
      </c>
      <c r="K223" s="105">
        <f t="shared" si="64"/>
        <v>1072384994.3759083</v>
      </c>
    </row>
    <row r="224" spans="2:11" x14ac:dyDescent="0.2">
      <c r="B224" s="11">
        <v>21</v>
      </c>
      <c r="C224" s="60" t="s">
        <v>22</v>
      </c>
      <c r="D224" s="25">
        <v>0</v>
      </c>
      <c r="E224" s="47">
        <f t="shared" si="61"/>
        <v>53031203.205142438</v>
      </c>
      <c r="F224" s="47">
        <f t="shared" ref="F224:I224" si="101">E26+E185</f>
        <v>77486744.920771629</v>
      </c>
      <c r="G224" s="47">
        <f t="shared" si="101"/>
        <v>43689499.799468473</v>
      </c>
      <c r="H224" s="47">
        <f t="shared" si="101"/>
        <v>86952628.753184363</v>
      </c>
      <c r="I224" s="47">
        <f t="shared" si="101"/>
        <v>62826478.303821921</v>
      </c>
      <c r="J224" s="47">
        <f t="shared" ref="J224" si="102">I26+I185</f>
        <v>94857990.862587139</v>
      </c>
      <c r="K224" s="105">
        <f t="shared" si="64"/>
        <v>438859209.22579348</v>
      </c>
    </row>
    <row r="225" spans="2:11" x14ac:dyDescent="0.2">
      <c r="B225" s="11">
        <v>22</v>
      </c>
      <c r="C225" s="60" t="s">
        <v>23</v>
      </c>
      <c r="D225" s="25">
        <v>0</v>
      </c>
      <c r="E225" s="47">
        <f t="shared" si="61"/>
        <v>785417601.09605813</v>
      </c>
      <c r="F225" s="47">
        <f t="shared" ref="F225:I225" si="103">E27+E186</f>
        <v>825633166.03898644</v>
      </c>
      <c r="G225" s="47">
        <f t="shared" si="103"/>
        <v>626712640.45024276</v>
      </c>
      <c r="H225" s="47">
        <f t="shared" si="103"/>
        <v>881848505.45690393</v>
      </c>
      <c r="I225" s="47">
        <f t="shared" si="103"/>
        <v>806537400.03781152</v>
      </c>
      <c r="J225" s="47">
        <f t="shared" ref="J225" si="104">I27+I186</f>
        <v>793739513.60801733</v>
      </c>
      <c r="K225" s="105">
        <f t="shared" si="64"/>
        <v>4945430706.1231804</v>
      </c>
    </row>
    <row r="226" spans="2:11" x14ac:dyDescent="0.2">
      <c r="B226" s="11">
        <v>23</v>
      </c>
      <c r="C226" s="60" t="s">
        <v>24</v>
      </c>
      <c r="D226" s="25">
        <v>0</v>
      </c>
      <c r="E226" s="47">
        <f t="shared" si="61"/>
        <v>9754524.7788944095</v>
      </c>
      <c r="F226" s="47">
        <f t="shared" ref="F226:I226" si="105">E28+E187</f>
        <v>9817651.7519157119</v>
      </c>
      <c r="G226" s="47">
        <f t="shared" si="105"/>
        <v>8015872.4767720588</v>
      </c>
      <c r="H226" s="47">
        <f t="shared" si="105"/>
        <v>10399203.236118471</v>
      </c>
      <c r="I226" s="47">
        <f t="shared" si="105"/>
        <v>10514660.017511219</v>
      </c>
      <c r="J226" s="47">
        <f t="shared" ref="J226" si="106">I28+I187</f>
        <v>11657809.280797992</v>
      </c>
      <c r="K226" s="105">
        <f t="shared" si="64"/>
        <v>63034479.224046618</v>
      </c>
    </row>
    <row r="227" spans="2:11" x14ac:dyDescent="0.2">
      <c r="B227" s="11">
        <v>24</v>
      </c>
      <c r="C227" s="60" t="s">
        <v>25</v>
      </c>
      <c r="D227" s="25">
        <v>0</v>
      </c>
      <c r="E227" s="47">
        <f t="shared" si="61"/>
        <v>0</v>
      </c>
      <c r="F227" s="47">
        <f t="shared" ref="F227:I227" si="107">E29+E188</f>
        <v>0</v>
      </c>
      <c r="G227" s="47">
        <f t="shared" si="107"/>
        <v>0</v>
      </c>
      <c r="H227" s="47">
        <f t="shared" si="107"/>
        <v>0</v>
      </c>
      <c r="I227" s="47">
        <f t="shared" si="107"/>
        <v>0</v>
      </c>
      <c r="J227" s="47">
        <f t="shared" ref="J227" si="108">I29+I188</f>
        <v>0</v>
      </c>
      <c r="K227" s="105">
        <f t="shared" si="64"/>
        <v>0</v>
      </c>
    </row>
    <row r="228" spans="2:11" x14ac:dyDescent="0.2">
      <c r="B228" s="11">
        <v>25</v>
      </c>
      <c r="C228" s="60" t="s">
        <v>26</v>
      </c>
      <c r="D228" s="25">
        <v>0</v>
      </c>
      <c r="E228" s="47">
        <f t="shared" si="61"/>
        <v>0</v>
      </c>
      <c r="F228" s="47">
        <f t="shared" ref="F228:I228" si="109">E30+E189</f>
        <v>0</v>
      </c>
      <c r="G228" s="47">
        <f t="shared" si="109"/>
        <v>0</v>
      </c>
      <c r="H228" s="47">
        <f t="shared" si="109"/>
        <v>0</v>
      </c>
      <c r="I228" s="47">
        <f t="shared" si="109"/>
        <v>0</v>
      </c>
      <c r="J228" s="47">
        <f t="shared" ref="J228" si="110">I30+I189</f>
        <v>0</v>
      </c>
      <c r="K228" s="105">
        <f t="shared" si="64"/>
        <v>0</v>
      </c>
    </row>
    <row r="229" spans="2:11" x14ac:dyDescent="0.2">
      <c r="B229" s="11">
        <v>26</v>
      </c>
      <c r="C229" s="60" t="s">
        <v>27</v>
      </c>
      <c r="D229" s="25">
        <v>0</v>
      </c>
      <c r="E229" s="47">
        <f t="shared" si="61"/>
        <v>10676791.667816412</v>
      </c>
      <c r="F229" s="47">
        <f t="shared" ref="F229:I229" si="111">E31+E190</f>
        <v>11612437.794821676</v>
      </c>
      <c r="G229" s="47">
        <f t="shared" si="111"/>
        <v>8641205.7086313982</v>
      </c>
      <c r="H229" s="47">
        <f t="shared" si="111"/>
        <v>12392624.350964189</v>
      </c>
      <c r="I229" s="47">
        <f t="shared" si="111"/>
        <v>10665537.59071276</v>
      </c>
      <c r="J229" s="47">
        <f t="shared" ref="J229" si="112">I31+I190</f>
        <v>11633244.820022244</v>
      </c>
      <c r="K229" s="105">
        <f t="shared" si="64"/>
        <v>68757609.342970237</v>
      </c>
    </row>
    <row r="230" spans="2:11" x14ac:dyDescent="0.2">
      <c r="B230" s="11">
        <v>27</v>
      </c>
      <c r="C230" s="60" t="s">
        <v>28</v>
      </c>
      <c r="D230" s="25">
        <v>0</v>
      </c>
      <c r="E230" s="47">
        <f t="shared" si="61"/>
        <v>1348650.331315896</v>
      </c>
      <c r="F230" s="47">
        <f t="shared" ref="F230:I230" si="113">E32+E191</f>
        <v>1418596.0121918381</v>
      </c>
      <c r="G230" s="47">
        <f t="shared" si="113"/>
        <v>1091017.5839256053</v>
      </c>
      <c r="H230" s="47">
        <f t="shared" si="113"/>
        <v>1554577.7987927417</v>
      </c>
      <c r="I230" s="47">
        <f t="shared" si="113"/>
        <v>1831804.158033405</v>
      </c>
      <c r="J230" s="47">
        <f t="shared" ref="J230" si="114">I32+I191</f>
        <v>3428613.782862586</v>
      </c>
      <c r="K230" s="105">
        <f t="shared" si="64"/>
        <v>11183285.884564023</v>
      </c>
    </row>
    <row r="231" spans="2:11" x14ac:dyDescent="0.2">
      <c r="B231" s="11">
        <v>28</v>
      </c>
      <c r="C231" s="60" t="s">
        <v>29</v>
      </c>
      <c r="D231" s="25">
        <v>0</v>
      </c>
      <c r="E231" s="47">
        <f t="shared" si="61"/>
        <v>1027717.7141920312</v>
      </c>
      <c r="F231" s="47">
        <f t="shared" ref="F231:I231" si="115">E33+E192</f>
        <v>1271434.8436400376</v>
      </c>
      <c r="G231" s="47">
        <f t="shared" si="115"/>
        <v>838603.27662215452</v>
      </c>
      <c r="H231" s="47">
        <f t="shared" si="115"/>
        <v>1313730.2279924778</v>
      </c>
      <c r="I231" s="47">
        <f t="shared" si="115"/>
        <v>1902832.3557270982</v>
      </c>
      <c r="J231" s="47">
        <f t="shared" ref="J231" si="116">I33+I192</f>
        <v>2598515.4914058065</v>
      </c>
      <c r="K231" s="105">
        <f t="shared" si="64"/>
        <v>9380648.8561562896</v>
      </c>
    </row>
    <row r="232" spans="2:11" x14ac:dyDescent="0.2">
      <c r="B232" s="11">
        <v>29</v>
      </c>
      <c r="C232" s="60" t="s">
        <v>30</v>
      </c>
      <c r="D232" s="25">
        <v>0</v>
      </c>
      <c r="E232" s="47">
        <f t="shared" si="61"/>
        <v>1401015.813905363</v>
      </c>
      <c r="F232" s="47">
        <f t="shared" ref="F232:I232" si="117">E34+E193</f>
        <v>1559521.9837404671</v>
      </c>
      <c r="G232" s="47">
        <f t="shared" si="117"/>
        <v>1248511.6823237189</v>
      </c>
      <c r="H232" s="47">
        <f t="shared" si="117"/>
        <v>1698537.3582772822</v>
      </c>
      <c r="I232" s="47">
        <f t="shared" si="117"/>
        <v>1561475.0731121236</v>
      </c>
      <c r="J232" s="47">
        <f t="shared" ref="J232" si="118">I34+I193</f>
        <v>1680998.6283849671</v>
      </c>
      <c r="K232" s="105">
        <f t="shared" si="64"/>
        <v>9587300.0440751035</v>
      </c>
    </row>
    <row r="233" spans="2:11" x14ac:dyDescent="0.2">
      <c r="B233" s="11">
        <v>30</v>
      </c>
      <c r="C233" s="60" t="s">
        <v>31</v>
      </c>
      <c r="D233" s="25">
        <v>0</v>
      </c>
      <c r="E233" s="47">
        <f t="shared" si="61"/>
        <v>97834168.368958384</v>
      </c>
      <c r="F233" s="47">
        <f t="shared" ref="F233:I233" si="119">E35+E194</f>
        <v>104424540.72743446</v>
      </c>
      <c r="G233" s="47">
        <f t="shared" si="119"/>
        <v>83361403.416556567</v>
      </c>
      <c r="H233" s="47">
        <f t="shared" si="119"/>
        <v>117638659.76716527</v>
      </c>
      <c r="I233" s="47">
        <f t="shared" si="119"/>
        <v>118290566.68647629</v>
      </c>
      <c r="J233" s="47">
        <f t="shared" ref="J233" si="120">I35+I194</f>
        <v>114099010.29325333</v>
      </c>
      <c r="K233" s="105">
        <f t="shared" si="64"/>
        <v>666023073.88074672</v>
      </c>
    </row>
    <row r="234" spans="2:11" x14ac:dyDescent="0.2">
      <c r="B234" s="11">
        <v>31</v>
      </c>
      <c r="C234" s="60" t="s">
        <v>32</v>
      </c>
      <c r="D234" s="25">
        <v>0</v>
      </c>
      <c r="E234" s="47">
        <f t="shared" si="61"/>
        <v>135770862.76021442</v>
      </c>
      <c r="F234" s="47">
        <f t="shared" ref="F234:I234" si="121">E36+E195</f>
        <v>138434170.61691245</v>
      </c>
      <c r="G234" s="47">
        <f t="shared" si="121"/>
        <v>108659305.00068253</v>
      </c>
      <c r="H234" s="47">
        <f t="shared" si="121"/>
        <v>149013169.69034934</v>
      </c>
      <c r="I234" s="47">
        <f t="shared" si="121"/>
        <v>149604665.59039417</v>
      </c>
      <c r="J234" s="47">
        <f t="shared" ref="J234" si="122">I36+I195</f>
        <v>140185883.33257887</v>
      </c>
      <c r="K234" s="105">
        <f t="shared" si="64"/>
        <v>860931811.84860742</v>
      </c>
    </row>
    <row r="235" spans="2:11" x14ac:dyDescent="0.2">
      <c r="B235" s="11">
        <v>32</v>
      </c>
      <c r="C235" s="60" t="s">
        <v>33</v>
      </c>
      <c r="D235" s="25">
        <v>0</v>
      </c>
      <c r="E235" s="47">
        <f t="shared" si="61"/>
        <v>296303545.24161351</v>
      </c>
      <c r="F235" s="47">
        <f t="shared" ref="F235:I235" si="123">E37+E196</f>
        <v>305703710.92762977</v>
      </c>
      <c r="G235" s="47">
        <f t="shared" si="123"/>
        <v>235600454.61406916</v>
      </c>
      <c r="H235" s="47">
        <f t="shared" si="123"/>
        <v>317301586.81279171</v>
      </c>
      <c r="I235" s="47">
        <f t="shared" si="123"/>
        <v>301269110.02463824</v>
      </c>
      <c r="J235" s="47">
        <f t="shared" ref="J235" si="124">I37+I196</f>
        <v>296665356.79508066</v>
      </c>
      <c r="K235" s="105">
        <f t="shared" si="64"/>
        <v>1836604143.4203343</v>
      </c>
    </row>
    <row r="236" spans="2:11" x14ac:dyDescent="0.2">
      <c r="B236" s="11">
        <v>33</v>
      </c>
      <c r="C236" s="2" t="s">
        <v>34</v>
      </c>
      <c r="D236" s="25">
        <v>0</v>
      </c>
      <c r="E236" s="47">
        <f t="shared" si="61"/>
        <v>676267.41555647203</v>
      </c>
      <c r="F236" s="47">
        <f t="shared" ref="F236:I236" si="125">E38+E197</f>
        <v>631140.07015360612</v>
      </c>
      <c r="G236" s="47">
        <f t="shared" si="125"/>
        <v>507841.92449305742</v>
      </c>
      <c r="H236" s="47">
        <f t="shared" si="125"/>
        <v>692715.88947374304</v>
      </c>
      <c r="I236" s="47">
        <f t="shared" si="125"/>
        <v>551511.83745714254</v>
      </c>
      <c r="J236" s="47">
        <f t="shared" ref="J236" si="126">I38+I197</f>
        <v>538127.82603854313</v>
      </c>
      <c r="K236" s="105">
        <f t="shared" si="64"/>
        <v>3769518.0345718702</v>
      </c>
    </row>
    <row r="237" spans="2:11" x14ac:dyDescent="0.2">
      <c r="B237" s="11">
        <v>34</v>
      </c>
      <c r="C237" s="14" t="s">
        <v>89</v>
      </c>
      <c r="D237" s="25">
        <v>0</v>
      </c>
      <c r="E237" s="47">
        <f t="shared" si="61"/>
        <v>84554.101020104819</v>
      </c>
      <c r="F237" s="47">
        <f t="shared" ref="F237:I237" si="127">E39+E198</f>
        <v>87089.255411388338</v>
      </c>
      <c r="G237" s="47">
        <f t="shared" si="127"/>
        <v>77684.105869930121</v>
      </c>
      <c r="H237" s="47">
        <f t="shared" si="127"/>
        <v>113242.66980954586</v>
      </c>
      <c r="I237" s="47">
        <f t="shared" si="127"/>
        <v>147986.39152254423</v>
      </c>
      <c r="J237" s="47">
        <f t="shared" ref="J237" si="128">I39+I198</f>
        <v>157138.53129415656</v>
      </c>
      <c r="K237" s="105">
        <f t="shared" si="64"/>
        <v>699601.14490301837</v>
      </c>
    </row>
    <row r="238" spans="2:11" x14ac:dyDescent="0.2">
      <c r="B238" s="16" t="s">
        <v>35</v>
      </c>
      <c r="C238" s="17"/>
      <c r="D238" s="28">
        <f>SUM(D204:D237)</f>
        <v>0</v>
      </c>
      <c r="E238" s="29">
        <f>SUM(E204:E237)</f>
        <v>3022602237.9277658</v>
      </c>
      <c r="F238" s="29">
        <f t="shared" ref="F238:J238" si="129">SUM(F204:F237)</f>
        <v>3213678380.2086062</v>
      </c>
      <c r="G238" s="29">
        <f t="shared" si="129"/>
        <v>2111538839.0750718</v>
      </c>
      <c r="H238" s="29">
        <f t="shared" si="129"/>
        <v>3607485126.4702158</v>
      </c>
      <c r="I238" s="29">
        <f t="shared" si="129"/>
        <v>3501926642.5840116</v>
      </c>
      <c r="J238" s="29">
        <f t="shared" si="129"/>
        <v>3397712987.124589</v>
      </c>
      <c r="K238" s="112">
        <f>SUM(K204:K237)</f>
        <v>19755935679.648415</v>
      </c>
    </row>
    <row r="241" spans="2:12" x14ac:dyDescent="0.2">
      <c r="B241" s="20" t="s">
        <v>63</v>
      </c>
    </row>
    <row r="242" spans="2:12" x14ac:dyDescent="0.2">
      <c r="B242" s="38" t="s">
        <v>0</v>
      </c>
      <c r="C242" s="39"/>
      <c r="D242" s="22">
        <v>44348</v>
      </c>
      <c r="E242" s="23">
        <v>44378</v>
      </c>
      <c r="F242" s="23">
        <v>44409</v>
      </c>
      <c r="G242" s="23">
        <v>44440</v>
      </c>
      <c r="H242" s="23">
        <v>44470</v>
      </c>
      <c r="I242" s="23">
        <v>44501</v>
      </c>
      <c r="J242" s="23">
        <v>44531</v>
      </c>
      <c r="K242" s="24">
        <v>44531</v>
      </c>
    </row>
    <row r="243" spans="2:12" x14ac:dyDescent="0.2">
      <c r="B243" s="16" t="s">
        <v>46</v>
      </c>
      <c r="C243" s="17"/>
      <c r="D243" s="40">
        <v>108.88</v>
      </c>
      <c r="E243" s="41">
        <v>109.76</v>
      </c>
      <c r="F243" s="41">
        <v>110.15</v>
      </c>
      <c r="G243" s="41">
        <v>111.45</v>
      </c>
      <c r="H243" s="14">
        <v>112.94</v>
      </c>
      <c r="I243" s="107">
        <v>113.51</v>
      </c>
      <c r="J243" s="14">
        <v>114.39</v>
      </c>
      <c r="K243" s="14">
        <v>114.39</v>
      </c>
      <c r="L243" s="42" t="s">
        <v>47</v>
      </c>
    </row>
    <row r="244" spans="2:12" ht="15" x14ac:dyDescent="0.25">
      <c r="B244" s="16" t="s">
        <v>48</v>
      </c>
      <c r="C244" s="17"/>
      <c r="D244" s="43">
        <f t="shared" ref="D244:H244" si="130">E243/D243-1</f>
        <v>8.0822924320353984E-3</v>
      </c>
      <c r="E244" s="44">
        <f t="shared" si="130"/>
        <v>3.5532069970845015E-3</v>
      </c>
      <c r="F244" s="44">
        <f t="shared" si="130"/>
        <v>1.1802088061733995E-2</v>
      </c>
      <c r="G244" s="44">
        <f t="shared" si="130"/>
        <v>1.336922386720496E-2</v>
      </c>
      <c r="H244" s="44">
        <f t="shared" si="130"/>
        <v>5.0469275721622964E-3</v>
      </c>
      <c r="I244" s="106">
        <v>5.0469275721622964E-3</v>
      </c>
      <c r="J244" s="44">
        <f t="shared" ref="J244" si="131">K243/J243-1</f>
        <v>0</v>
      </c>
      <c r="K244" s="44"/>
      <c r="L244" s="109">
        <f>+(1+D244)*(1+E244)*(1+F244)*(1+G244)*(1+H244)*(1+I244)*(1+J244)-1</f>
        <v>4.7785422012455614E-2</v>
      </c>
    </row>
    <row r="247" spans="2:12" x14ac:dyDescent="0.2">
      <c r="B247" s="3" t="s">
        <v>64</v>
      </c>
    </row>
    <row r="248" spans="2:12" x14ac:dyDescent="0.2">
      <c r="B248" s="21" t="s">
        <v>0</v>
      </c>
      <c r="C248" s="16"/>
      <c r="D248" s="23">
        <v>44348</v>
      </c>
      <c r="E248" s="23">
        <v>44378</v>
      </c>
      <c r="F248" s="23">
        <v>44409</v>
      </c>
      <c r="G248" s="23">
        <v>44440</v>
      </c>
      <c r="H248" s="23">
        <v>44470</v>
      </c>
      <c r="I248" s="23">
        <v>44501</v>
      </c>
      <c r="J248" s="24">
        <v>44531</v>
      </c>
    </row>
    <row r="249" spans="2:12" x14ac:dyDescent="0.2">
      <c r="B249" s="8">
        <v>1</v>
      </c>
      <c r="C249" s="9" t="s">
        <v>3</v>
      </c>
      <c r="D249" s="31">
        <f t="shared" ref="D249:D258" si="132">D204*(1+D$244)</f>
        <v>0</v>
      </c>
      <c r="E249" s="32">
        <f>$D204*(1+E$244)</f>
        <v>0</v>
      </c>
      <c r="F249" s="32">
        <f t="shared" ref="F249:J249" si="133">$D204*(1+F$244)</f>
        <v>0</v>
      </c>
      <c r="G249" s="32">
        <f t="shared" si="133"/>
        <v>0</v>
      </c>
      <c r="H249" s="32">
        <f t="shared" si="133"/>
        <v>0</v>
      </c>
      <c r="I249" s="32">
        <f t="shared" si="133"/>
        <v>0</v>
      </c>
      <c r="J249" s="32">
        <f t="shared" si="133"/>
        <v>0</v>
      </c>
    </row>
    <row r="250" spans="2:12" x14ac:dyDescent="0.2">
      <c r="B250" s="11">
        <v>2</v>
      </c>
      <c r="C250" s="2" t="s">
        <v>4</v>
      </c>
      <c r="D250" s="25">
        <f t="shared" si="132"/>
        <v>0</v>
      </c>
      <c r="E250" s="47">
        <f t="shared" ref="E250:J282" si="134">$D205*(1+E$244)</f>
        <v>0</v>
      </c>
      <c r="F250" s="47">
        <f t="shared" si="134"/>
        <v>0</v>
      </c>
      <c r="G250" s="47">
        <f t="shared" si="134"/>
        <v>0</v>
      </c>
      <c r="H250" s="47">
        <f t="shared" si="134"/>
        <v>0</v>
      </c>
      <c r="I250" s="47">
        <f t="shared" si="134"/>
        <v>0</v>
      </c>
      <c r="J250" s="47">
        <f t="shared" si="134"/>
        <v>0</v>
      </c>
    </row>
    <row r="251" spans="2:12" x14ac:dyDescent="0.2">
      <c r="B251" s="11">
        <v>3</v>
      </c>
      <c r="C251" s="2" t="s">
        <v>5</v>
      </c>
      <c r="D251" s="25">
        <f t="shared" si="132"/>
        <v>0</v>
      </c>
      <c r="E251" s="47">
        <f t="shared" si="134"/>
        <v>0</v>
      </c>
      <c r="F251" s="47">
        <f t="shared" si="134"/>
        <v>0</v>
      </c>
      <c r="G251" s="47">
        <f t="shared" si="134"/>
        <v>0</v>
      </c>
      <c r="H251" s="47">
        <f t="shared" si="134"/>
        <v>0</v>
      </c>
      <c r="I251" s="47">
        <f t="shared" si="134"/>
        <v>0</v>
      </c>
      <c r="J251" s="47">
        <f t="shared" si="134"/>
        <v>0</v>
      </c>
    </row>
    <row r="252" spans="2:12" x14ac:dyDescent="0.2">
      <c r="B252" s="11">
        <v>4</v>
      </c>
      <c r="C252" s="2" t="s">
        <v>6</v>
      </c>
      <c r="D252" s="25">
        <f t="shared" si="132"/>
        <v>0</v>
      </c>
      <c r="E252" s="47">
        <f t="shared" si="134"/>
        <v>0</v>
      </c>
      <c r="F252" s="47">
        <f t="shared" si="134"/>
        <v>0</v>
      </c>
      <c r="G252" s="47">
        <f t="shared" si="134"/>
        <v>0</v>
      </c>
      <c r="H252" s="47">
        <f t="shared" si="134"/>
        <v>0</v>
      </c>
      <c r="I252" s="47">
        <f t="shared" si="134"/>
        <v>0</v>
      </c>
      <c r="J252" s="47">
        <f t="shared" si="134"/>
        <v>0</v>
      </c>
    </row>
    <row r="253" spans="2:12" x14ac:dyDescent="0.2">
      <c r="B253" s="11">
        <v>5</v>
      </c>
      <c r="C253" s="2" t="s">
        <v>7</v>
      </c>
      <c r="D253" s="25">
        <f t="shared" si="132"/>
        <v>0</v>
      </c>
      <c r="E253" s="47">
        <f t="shared" si="134"/>
        <v>0</v>
      </c>
      <c r="F253" s="47">
        <f t="shared" si="134"/>
        <v>0</v>
      </c>
      <c r="G253" s="47">
        <f t="shared" si="134"/>
        <v>0</v>
      </c>
      <c r="H253" s="47">
        <f t="shared" si="134"/>
        <v>0</v>
      </c>
      <c r="I253" s="47">
        <f t="shared" si="134"/>
        <v>0</v>
      </c>
      <c r="J253" s="47">
        <f t="shared" si="134"/>
        <v>0</v>
      </c>
    </row>
    <row r="254" spans="2:12" x14ac:dyDescent="0.2">
      <c r="B254" s="11">
        <v>6</v>
      </c>
      <c r="C254" s="2" t="s">
        <v>8</v>
      </c>
      <c r="D254" s="25">
        <f t="shared" si="132"/>
        <v>0</v>
      </c>
      <c r="E254" s="47">
        <f t="shared" si="134"/>
        <v>0</v>
      </c>
      <c r="F254" s="47">
        <f t="shared" si="134"/>
        <v>0</v>
      </c>
      <c r="G254" s="47">
        <f t="shared" si="134"/>
        <v>0</v>
      </c>
      <c r="H254" s="47">
        <f t="shared" si="134"/>
        <v>0</v>
      </c>
      <c r="I254" s="47">
        <f t="shared" si="134"/>
        <v>0</v>
      </c>
      <c r="J254" s="47">
        <f t="shared" si="134"/>
        <v>0</v>
      </c>
    </row>
    <row r="255" spans="2:12" x14ac:dyDescent="0.2">
      <c r="B255" s="11">
        <v>7</v>
      </c>
      <c r="C255" s="2" t="s">
        <v>9</v>
      </c>
      <c r="D255" s="25">
        <f t="shared" si="132"/>
        <v>0</v>
      </c>
      <c r="E255" s="47">
        <f t="shared" si="134"/>
        <v>0</v>
      </c>
      <c r="F255" s="47">
        <f t="shared" si="134"/>
        <v>0</v>
      </c>
      <c r="G255" s="47">
        <f t="shared" si="134"/>
        <v>0</v>
      </c>
      <c r="H255" s="47">
        <f t="shared" si="134"/>
        <v>0</v>
      </c>
      <c r="I255" s="47">
        <f t="shared" si="134"/>
        <v>0</v>
      </c>
      <c r="J255" s="47">
        <f t="shared" si="134"/>
        <v>0</v>
      </c>
    </row>
    <row r="256" spans="2:12" x14ac:dyDescent="0.2">
      <c r="B256" s="11">
        <v>8</v>
      </c>
      <c r="C256" s="2" t="s">
        <v>10</v>
      </c>
      <c r="D256" s="25">
        <f t="shared" si="132"/>
        <v>0</v>
      </c>
      <c r="E256" s="47">
        <f t="shared" si="134"/>
        <v>0</v>
      </c>
      <c r="F256" s="47">
        <f t="shared" si="134"/>
        <v>0</v>
      </c>
      <c r="G256" s="47">
        <f t="shared" si="134"/>
        <v>0</v>
      </c>
      <c r="H256" s="47">
        <f t="shared" si="134"/>
        <v>0</v>
      </c>
      <c r="I256" s="47">
        <f t="shared" si="134"/>
        <v>0</v>
      </c>
      <c r="J256" s="47">
        <f t="shared" si="134"/>
        <v>0</v>
      </c>
    </row>
    <row r="257" spans="2:10" x14ac:dyDescent="0.2">
      <c r="B257" s="11">
        <v>9</v>
      </c>
      <c r="C257" s="2" t="s">
        <v>11</v>
      </c>
      <c r="D257" s="25">
        <f t="shared" si="132"/>
        <v>0</v>
      </c>
      <c r="E257" s="47">
        <f t="shared" si="134"/>
        <v>0</v>
      </c>
      <c r="F257" s="47">
        <f t="shared" si="134"/>
        <v>0</v>
      </c>
      <c r="G257" s="47">
        <f t="shared" si="134"/>
        <v>0</v>
      </c>
      <c r="H257" s="47">
        <f t="shared" si="134"/>
        <v>0</v>
      </c>
      <c r="I257" s="47">
        <f t="shared" si="134"/>
        <v>0</v>
      </c>
      <c r="J257" s="47">
        <f t="shared" si="134"/>
        <v>0</v>
      </c>
    </row>
    <row r="258" spans="2:10" x14ac:dyDescent="0.2">
      <c r="B258" s="11">
        <v>10</v>
      </c>
      <c r="C258" s="2" t="s">
        <v>58</v>
      </c>
      <c r="D258" s="25">
        <f t="shared" si="132"/>
        <v>0</v>
      </c>
      <c r="E258" s="47">
        <f t="shared" si="134"/>
        <v>0</v>
      </c>
      <c r="F258" s="47">
        <f t="shared" si="134"/>
        <v>0</v>
      </c>
      <c r="G258" s="47">
        <f t="shared" si="134"/>
        <v>0</v>
      </c>
      <c r="H258" s="47">
        <f t="shared" si="134"/>
        <v>0</v>
      </c>
      <c r="I258" s="47">
        <f t="shared" si="134"/>
        <v>0</v>
      </c>
      <c r="J258" s="47">
        <f t="shared" si="134"/>
        <v>0</v>
      </c>
    </row>
    <row r="259" spans="2:10" x14ac:dyDescent="0.2">
      <c r="B259" s="11">
        <v>11</v>
      </c>
      <c r="C259" s="2" t="s">
        <v>12</v>
      </c>
      <c r="D259" s="25">
        <f t="shared" ref="D259:D268" si="135">D214*(1+D$244)</f>
        <v>0</v>
      </c>
      <c r="E259" s="47">
        <f t="shared" si="134"/>
        <v>0</v>
      </c>
      <c r="F259" s="47">
        <f t="shared" si="134"/>
        <v>0</v>
      </c>
      <c r="G259" s="47">
        <f t="shared" si="134"/>
        <v>0</v>
      </c>
      <c r="H259" s="47">
        <f t="shared" si="134"/>
        <v>0</v>
      </c>
      <c r="I259" s="47">
        <f t="shared" si="134"/>
        <v>0</v>
      </c>
      <c r="J259" s="47">
        <f t="shared" si="134"/>
        <v>0</v>
      </c>
    </row>
    <row r="260" spans="2:10" x14ac:dyDescent="0.2">
      <c r="B260" s="11">
        <v>12</v>
      </c>
      <c r="C260" s="2" t="s">
        <v>13</v>
      </c>
      <c r="D260" s="25">
        <f t="shared" si="135"/>
        <v>0</v>
      </c>
      <c r="E260" s="47">
        <f t="shared" si="134"/>
        <v>0</v>
      </c>
      <c r="F260" s="47">
        <f t="shared" si="134"/>
        <v>0</v>
      </c>
      <c r="G260" s="47">
        <f t="shared" si="134"/>
        <v>0</v>
      </c>
      <c r="H260" s="47">
        <f t="shared" si="134"/>
        <v>0</v>
      </c>
      <c r="I260" s="47">
        <f t="shared" si="134"/>
        <v>0</v>
      </c>
      <c r="J260" s="47">
        <f t="shared" si="134"/>
        <v>0</v>
      </c>
    </row>
    <row r="261" spans="2:10" x14ac:dyDescent="0.2">
      <c r="B261" s="11">
        <v>13</v>
      </c>
      <c r="C261" s="2" t="s">
        <v>14</v>
      </c>
      <c r="D261" s="25">
        <f t="shared" si="135"/>
        <v>0</v>
      </c>
      <c r="E261" s="47">
        <f t="shared" si="134"/>
        <v>0</v>
      </c>
      <c r="F261" s="47">
        <f t="shared" si="134"/>
        <v>0</v>
      </c>
      <c r="G261" s="47">
        <f t="shared" si="134"/>
        <v>0</v>
      </c>
      <c r="H261" s="47">
        <f t="shared" si="134"/>
        <v>0</v>
      </c>
      <c r="I261" s="47">
        <f t="shared" si="134"/>
        <v>0</v>
      </c>
      <c r="J261" s="47">
        <f t="shared" si="134"/>
        <v>0</v>
      </c>
    </row>
    <row r="262" spans="2:10" x14ac:dyDescent="0.2">
      <c r="B262" s="11">
        <v>14</v>
      </c>
      <c r="C262" s="2" t="s">
        <v>15</v>
      </c>
      <c r="D262" s="25">
        <f t="shared" si="135"/>
        <v>0</v>
      </c>
      <c r="E262" s="47">
        <f t="shared" si="134"/>
        <v>0</v>
      </c>
      <c r="F262" s="47">
        <f t="shared" si="134"/>
        <v>0</v>
      </c>
      <c r="G262" s="47">
        <f t="shared" si="134"/>
        <v>0</v>
      </c>
      <c r="H262" s="47">
        <f t="shared" si="134"/>
        <v>0</v>
      </c>
      <c r="I262" s="47">
        <f t="shared" si="134"/>
        <v>0</v>
      </c>
      <c r="J262" s="47">
        <f t="shared" si="134"/>
        <v>0</v>
      </c>
    </row>
    <row r="263" spans="2:10" x14ac:dyDescent="0.2">
      <c r="B263" s="11">
        <v>15</v>
      </c>
      <c r="C263" s="2" t="s">
        <v>16</v>
      </c>
      <c r="D263" s="25">
        <f t="shared" si="135"/>
        <v>0</v>
      </c>
      <c r="E263" s="47">
        <f t="shared" si="134"/>
        <v>0</v>
      </c>
      <c r="F263" s="47">
        <f t="shared" si="134"/>
        <v>0</v>
      </c>
      <c r="G263" s="47">
        <f t="shared" si="134"/>
        <v>0</v>
      </c>
      <c r="H263" s="47">
        <f t="shared" si="134"/>
        <v>0</v>
      </c>
      <c r="I263" s="47">
        <f t="shared" si="134"/>
        <v>0</v>
      </c>
      <c r="J263" s="47">
        <f t="shared" si="134"/>
        <v>0</v>
      </c>
    </row>
    <row r="264" spans="2:10" x14ac:dyDescent="0.2">
      <c r="B264" s="11">
        <v>16</v>
      </c>
      <c r="C264" s="2" t="s">
        <v>17</v>
      </c>
      <c r="D264" s="25">
        <f t="shared" si="135"/>
        <v>0</v>
      </c>
      <c r="E264" s="47">
        <f t="shared" si="134"/>
        <v>0</v>
      </c>
      <c r="F264" s="47">
        <f t="shared" si="134"/>
        <v>0</v>
      </c>
      <c r="G264" s="47">
        <f t="shared" si="134"/>
        <v>0</v>
      </c>
      <c r="H264" s="47">
        <f t="shared" si="134"/>
        <v>0</v>
      </c>
      <c r="I264" s="47">
        <f t="shared" si="134"/>
        <v>0</v>
      </c>
      <c r="J264" s="47">
        <f t="shared" si="134"/>
        <v>0</v>
      </c>
    </row>
    <row r="265" spans="2:10" x14ac:dyDescent="0.2">
      <c r="B265" s="11">
        <v>17</v>
      </c>
      <c r="C265" s="2" t="s">
        <v>18</v>
      </c>
      <c r="D265" s="25">
        <f t="shared" si="135"/>
        <v>0</v>
      </c>
      <c r="E265" s="47">
        <f t="shared" si="134"/>
        <v>0</v>
      </c>
      <c r="F265" s="47">
        <f t="shared" si="134"/>
        <v>0</v>
      </c>
      <c r="G265" s="47">
        <f t="shared" si="134"/>
        <v>0</v>
      </c>
      <c r="H265" s="47">
        <f t="shared" si="134"/>
        <v>0</v>
      </c>
      <c r="I265" s="47">
        <f t="shared" si="134"/>
        <v>0</v>
      </c>
      <c r="J265" s="47">
        <f t="shared" si="134"/>
        <v>0</v>
      </c>
    </row>
    <row r="266" spans="2:10" x14ac:dyDescent="0.2">
      <c r="B266" s="11">
        <v>18</v>
      </c>
      <c r="C266" s="2" t="s">
        <v>19</v>
      </c>
      <c r="D266" s="25">
        <f t="shared" si="135"/>
        <v>0</v>
      </c>
      <c r="E266" s="47">
        <f t="shared" si="134"/>
        <v>0</v>
      </c>
      <c r="F266" s="47">
        <f t="shared" si="134"/>
        <v>0</v>
      </c>
      <c r="G266" s="47">
        <f t="shared" si="134"/>
        <v>0</v>
      </c>
      <c r="H266" s="47">
        <f t="shared" si="134"/>
        <v>0</v>
      </c>
      <c r="I266" s="47">
        <f t="shared" si="134"/>
        <v>0</v>
      </c>
      <c r="J266" s="47">
        <f t="shared" si="134"/>
        <v>0</v>
      </c>
    </row>
    <row r="267" spans="2:10" x14ac:dyDescent="0.2">
      <c r="B267" s="11">
        <v>19</v>
      </c>
      <c r="C267" s="2" t="s">
        <v>20</v>
      </c>
      <c r="D267" s="25">
        <f t="shared" si="135"/>
        <v>0</v>
      </c>
      <c r="E267" s="47">
        <f t="shared" si="134"/>
        <v>0</v>
      </c>
      <c r="F267" s="47">
        <f t="shared" si="134"/>
        <v>0</v>
      </c>
      <c r="G267" s="47">
        <f t="shared" si="134"/>
        <v>0</v>
      </c>
      <c r="H267" s="47">
        <f t="shared" si="134"/>
        <v>0</v>
      </c>
      <c r="I267" s="47">
        <f t="shared" si="134"/>
        <v>0</v>
      </c>
      <c r="J267" s="47">
        <f t="shared" si="134"/>
        <v>0</v>
      </c>
    </row>
    <row r="268" spans="2:10" x14ac:dyDescent="0.2">
      <c r="B268" s="11">
        <v>20</v>
      </c>
      <c r="C268" s="2" t="s">
        <v>21</v>
      </c>
      <c r="D268" s="25">
        <f t="shared" si="135"/>
        <v>0</v>
      </c>
      <c r="E268" s="47">
        <f t="shared" si="134"/>
        <v>0</v>
      </c>
      <c r="F268" s="47">
        <f t="shared" si="134"/>
        <v>0</v>
      </c>
      <c r="G268" s="47">
        <f t="shared" si="134"/>
        <v>0</v>
      </c>
      <c r="H268" s="47">
        <f t="shared" si="134"/>
        <v>0</v>
      </c>
      <c r="I268" s="47">
        <f t="shared" si="134"/>
        <v>0</v>
      </c>
      <c r="J268" s="47">
        <f t="shared" si="134"/>
        <v>0</v>
      </c>
    </row>
    <row r="269" spans="2:10" x14ac:dyDescent="0.2">
      <c r="B269" s="11">
        <v>21</v>
      </c>
      <c r="C269" s="2" t="s">
        <v>22</v>
      </c>
      <c r="D269" s="25">
        <f t="shared" ref="D269:D278" si="136">D224*(1+D$244)</f>
        <v>0</v>
      </c>
      <c r="E269" s="47">
        <f t="shared" si="134"/>
        <v>0</v>
      </c>
      <c r="F269" s="47">
        <f t="shared" si="134"/>
        <v>0</v>
      </c>
      <c r="G269" s="47">
        <f t="shared" si="134"/>
        <v>0</v>
      </c>
      <c r="H269" s="47">
        <f t="shared" si="134"/>
        <v>0</v>
      </c>
      <c r="I269" s="47">
        <f t="shared" si="134"/>
        <v>0</v>
      </c>
      <c r="J269" s="47">
        <f t="shared" si="134"/>
        <v>0</v>
      </c>
    </row>
    <row r="270" spans="2:10" x14ac:dyDescent="0.2">
      <c r="B270" s="11">
        <v>22</v>
      </c>
      <c r="C270" s="2" t="s">
        <v>23</v>
      </c>
      <c r="D270" s="25">
        <f t="shared" si="136"/>
        <v>0</v>
      </c>
      <c r="E270" s="47">
        <f t="shared" si="134"/>
        <v>0</v>
      </c>
      <c r="F270" s="47">
        <f t="shared" si="134"/>
        <v>0</v>
      </c>
      <c r="G270" s="47">
        <f t="shared" si="134"/>
        <v>0</v>
      </c>
      <c r="H270" s="47">
        <f t="shared" si="134"/>
        <v>0</v>
      </c>
      <c r="I270" s="47">
        <f t="shared" si="134"/>
        <v>0</v>
      </c>
      <c r="J270" s="47">
        <f t="shared" si="134"/>
        <v>0</v>
      </c>
    </row>
    <row r="271" spans="2:10" x14ac:dyDescent="0.2">
      <c r="B271" s="11">
        <v>23</v>
      </c>
      <c r="C271" s="2" t="s">
        <v>24</v>
      </c>
      <c r="D271" s="25">
        <f t="shared" si="136"/>
        <v>0</v>
      </c>
      <c r="E271" s="47">
        <f t="shared" si="134"/>
        <v>0</v>
      </c>
      <c r="F271" s="47">
        <f t="shared" si="134"/>
        <v>0</v>
      </c>
      <c r="G271" s="47">
        <f t="shared" si="134"/>
        <v>0</v>
      </c>
      <c r="H271" s="47">
        <f t="shared" si="134"/>
        <v>0</v>
      </c>
      <c r="I271" s="47">
        <f t="shared" si="134"/>
        <v>0</v>
      </c>
      <c r="J271" s="47">
        <f t="shared" si="134"/>
        <v>0</v>
      </c>
    </row>
    <row r="272" spans="2:10" x14ac:dyDescent="0.2">
      <c r="B272" s="11">
        <v>24</v>
      </c>
      <c r="C272" s="2" t="s">
        <v>25</v>
      </c>
      <c r="D272" s="25">
        <f t="shared" si="136"/>
        <v>0</v>
      </c>
      <c r="E272" s="47">
        <f t="shared" si="134"/>
        <v>0</v>
      </c>
      <c r="F272" s="47">
        <f t="shared" si="134"/>
        <v>0</v>
      </c>
      <c r="G272" s="47">
        <f t="shared" si="134"/>
        <v>0</v>
      </c>
      <c r="H272" s="47">
        <f t="shared" si="134"/>
        <v>0</v>
      </c>
      <c r="I272" s="47">
        <f t="shared" si="134"/>
        <v>0</v>
      </c>
      <c r="J272" s="47">
        <f t="shared" si="134"/>
        <v>0</v>
      </c>
    </row>
    <row r="273" spans="2:10" x14ac:dyDescent="0.2">
      <c r="B273" s="11">
        <v>25</v>
      </c>
      <c r="C273" s="2" t="s">
        <v>26</v>
      </c>
      <c r="D273" s="25">
        <f t="shared" si="136"/>
        <v>0</v>
      </c>
      <c r="E273" s="47">
        <f t="shared" si="134"/>
        <v>0</v>
      </c>
      <c r="F273" s="47">
        <f t="shared" si="134"/>
        <v>0</v>
      </c>
      <c r="G273" s="47">
        <f t="shared" si="134"/>
        <v>0</v>
      </c>
      <c r="H273" s="47">
        <f t="shared" si="134"/>
        <v>0</v>
      </c>
      <c r="I273" s="47">
        <f t="shared" si="134"/>
        <v>0</v>
      </c>
      <c r="J273" s="47">
        <f t="shared" si="134"/>
        <v>0</v>
      </c>
    </row>
    <row r="274" spans="2:10" x14ac:dyDescent="0.2">
      <c r="B274" s="11">
        <v>26</v>
      </c>
      <c r="C274" s="2" t="s">
        <v>27</v>
      </c>
      <c r="D274" s="25">
        <f t="shared" si="136"/>
        <v>0</v>
      </c>
      <c r="E274" s="47">
        <f t="shared" si="134"/>
        <v>0</v>
      </c>
      <c r="F274" s="47">
        <f t="shared" si="134"/>
        <v>0</v>
      </c>
      <c r="G274" s="47">
        <f t="shared" si="134"/>
        <v>0</v>
      </c>
      <c r="H274" s="47">
        <f t="shared" si="134"/>
        <v>0</v>
      </c>
      <c r="I274" s="47">
        <f t="shared" si="134"/>
        <v>0</v>
      </c>
      <c r="J274" s="47">
        <f t="shared" si="134"/>
        <v>0</v>
      </c>
    </row>
    <row r="275" spans="2:10" x14ac:dyDescent="0.2">
      <c r="B275" s="11">
        <v>27</v>
      </c>
      <c r="C275" s="2" t="s">
        <v>28</v>
      </c>
      <c r="D275" s="25">
        <f t="shared" si="136"/>
        <v>0</v>
      </c>
      <c r="E275" s="47">
        <f t="shared" si="134"/>
        <v>0</v>
      </c>
      <c r="F275" s="47">
        <f t="shared" si="134"/>
        <v>0</v>
      </c>
      <c r="G275" s="47">
        <f t="shared" si="134"/>
        <v>0</v>
      </c>
      <c r="H275" s="47">
        <f t="shared" si="134"/>
        <v>0</v>
      </c>
      <c r="I275" s="47">
        <f t="shared" si="134"/>
        <v>0</v>
      </c>
      <c r="J275" s="47">
        <f t="shared" si="134"/>
        <v>0</v>
      </c>
    </row>
    <row r="276" spans="2:10" x14ac:dyDescent="0.2">
      <c r="B276" s="11">
        <v>28</v>
      </c>
      <c r="C276" s="2" t="s">
        <v>29</v>
      </c>
      <c r="D276" s="25">
        <f t="shared" si="136"/>
        <v>0</v>
      </c>
      <c r="E276" s="47">
        <f t="shared" si="134"/>
        <v>0</v>
      </c>
      <c r="F276" s="47">
        <f t="shared" si="134"/>
        <v>0</v>
      </c>
      <c r="G276" s="47">
        <f t="shared" si="134"/>
        <v>0</v>
      </c>
      <c r="H276" s="47">
        <f t="shared" si="134"/>
        <v>0</v>
      </c>
      <c r="I276" s="47">
        <f t="shared" si="134"/>
        <v>0</v>
      </c>
      <c r="J276" s="47">
        <f t="shared" si="134"/>
        <v>0</v>
      </c>
    </row>
    <row r="277" spans="2:10" x14ac:dyDescent="0.2">
      <c r="B277" s="11">
        <v>29</v>
      </c>
      <c r="C277" s="2" t="s">
        <v>30</v>
      </c>
      <c r="D277" s="25">
        <f t="shared" si="136"/>
        <v>0</v>
      </c>
      <c r="E277" s="47">
        <f t="shared" si="134"/>
        <v>0</v>
      </c>
      <c r="F277" s="47">
        <f t="shared" si="134"/>
        <v>0</v>
      </c>
      <c r="G277" s="47">
        <f t="shared" si="134"/>
        <v>0</v>
      </c>
      <c r="H277" s="47">
        <f t="shared" si="134"/>
        <v>0</v>
      </c>
      <c r="I277" s="47">
        <f t="shared" si="134"/>
        <v>0</v>
      </c>
      <c r="J277" s="47">
        <f t="shared" si="134"/>
        <v>0</v>
      </c>
    </row>
    <row r="278" spans="2:10" x14ac:dyDescent="0.2">
      <c r="B278" s="11">
        <v>30</v>
      </c>
      <c r="C278" s="2" t="s">
        <v>31</v>
      </c>
      <c r="D278" s="25">
        <f t="shared" si="136"/>
        <v>0</v>
      </c>
      <c r="E278" s="47">
        <f t="shared" si="134"/>
        <v>0</v>
      </c>
      <c r="F278" s="47">
        <f t="shared" si="134"/>
        <v>0</v>
      </c>
      <c r="G278" s="47">
        <f t="shared" si="134"/>
        <v>0</v>
      </c>
      <c r="H278" s="47">
        <f t="shared" si="134"/>
        <v>0</v>
      </c>
      <c r="I278" s="47">
        <f t="shared" si="134"/>
        <v>0</v>
      </c>
      <c r="J278" s="47">
        <f t="shared" si="134"/>
        <v>0</v>
      </c>
    </row>
    <row r="279" spans="2:10" x14ac:dyDescent="0.2">
      <c r="B279" s="11">
        <v>31</v>
      </c>
      <c r="C279" s="2" t="s">
        <v>32</v>
      </c>
      <c r="D279" s="25">
        <f t="shared" ref="D279:D280" si="137">D234*(1+D$244)</f>
        <v>0</v>
      </c>
      <c r="E279" s="47">
        <f t="shared" si="134"/>
        <v>0</v>
      </c>
      <c r="F279" s="47">
        <f t="shared" si="134"/>
        <v>0</v>
      </c>
      <c r="G279" s="47">
        <f t="shared" si="134"/>
        <v>0</v>
      </c>
      <c r="H279" s="47">
        <f t="shared" si="134"/>
        <v>0</v>
      </c>
      <c r="I279" s="47">
        <f t="shared" si="134"/>
        <v>0</v>
      </c>
      <c r="J279" s="47">
        <f t="shared" si="134"/>
        <v>0</v>
      </c>
    </row>
    <row r="280" spans="2:10" x14ac:dyDescent="0.2">
      <c r="B280" s="11">
        <v>32</v>
      </c>
      <c r="C280" s="2" t="s">
        <v>33</v>
      </c>
      <c r="D280" s="25">
        <f t="shared" si="137"/>
        <v>0</v>
      </c>
      <c r="E280" s="47">
        <f t="shared" si="134"/>
        <v>0</v>
      </c>
      <c r="F280" s="47">
        <f t="shared" si="134"/>
        <v>0</v>
      </c>
      <c r="G280" s="47">
        <f t="shared" si="134"/>
        <v>0</v>
      </c>
      <c r="H280" s="47">
        <f t="shared" si="134"/>
        <v>0</v>
      </c>
      <c r="I280" s="47">
        <f t="shared" si="134"/>
        <v>0</v>
      </c>
      <c r="J280" s="47">
        <f t="shared" si="134"/>
        <v>0</v>
      </c>
    </row>
    <row r="281" spans="2:10" x14ac:dyDescent="0.2">
      <c r="B281" s="11">
        <v>33</v>
      </c>
      <c r="C281" s="2" t="s">
        <v>34</v>
      </c>
      <c r="D281" s="25">
        <f t="shared" ref="D281" si="138">D236*(1+D$244)</f>
        <v>0</v>
      </c>
      <c r="E281" s="47">
        <f t="shared" si="134"/>
        <v>0</v>
      </c>
      <c r="F281" s="47">
        <f t="shared" si="134"/>
        <v>0</v>
      </c>
      <c r="G281" s="47">
        <f t="shared" si="134"/>
        <v>0</v>
      </c>
      <c r="H281" s="47">
        <f t="shared" si="134"/>
        <v>0</v>
      </c>
      <c r="I281" s="47">
        <f t="shared" si="134"/>
        <v>0</v>
      </c>
      <c r="J281" s="47">
        <f t="shared" si="134"/>
        <v>0</v>
      </c>
    </row>
    <row r="282" spans="2:10" x14ac:dyDescent="0.2">
      <c r="B282" s="11">
        <v>34</v>
      </c>
      <c r="C282" s="14" t="s">
        <v>89</v>
      </c>
      <c r="D282" s="25">
        <f t="shared" ref="D282" si="139">D237*(1+D$244)</f>
        <v>0</v>
      </c>
      <c r="E282" s="47">
        <f t="shared" si="134"/>
        <v>0</v>
      </c>
      <c r="F282" s="47">
        <f t="shared" si="134"/>
        <v>0</v>
      </c>
      <c r="G282" s="47">
        <f t="shared" si="134"/>
        <v>0</v>
      </c>
      <c r="H282" s="47">
        <f t="shared" si="134"/>
        <v>0</v>
      </c>
      <c r="I282" s="47">
        <f t="shared" si="134"/>
        <v>0</v>
      </c>
      <c r="J282" s="47">
        <f t="shared" si="134"/>
        <v>0</v>
      </c>
    </row>
    <row r="283" spans="2:10" x14ac:dyDescent="0.2">
      <c r="B283" s="16" t="s">
        <v>35</v>
      </c>
      <c r="C283" s="17"/>
      <c r="D283" s="28">
        <f>SUM(D249:D282)</f>
        <v>0</v>
      </c>
      <c r="E283" s="29">
        <f>SUM(E249:E282)</f>
        <v>0</v>
      </c>
      <c r="F283" s="29">
        <f t="shared" ref="F283:J283" si="140">SUM(F249:F282)</f>
        <v>0</v>
      </c>
      <c r="G283" s="29">
        <f t="shared" si="140"/>
        <v>0</v>
      </c>
      <c r="H283" s="29">
        <f t="shared" si="140"/>
        <v>0</v>
      </c>
      <c r="I283" s="29">
        <f t="shared" si="140"/>
        <v>0</v>
      </c>
      <c r="J283" s="30">
        <f t="shared" si="140"/>
        <v>0</v>
      </c>
    </row>
  </sheetData>
  <pageMargins left="0.75" right="0.75" top="1" bottom="1" header="0" footer="0"/>
  <pageSetup orientation="portrait" r:id="rId1"/>
  <headerFooter alignWithMargins="0"/>
  <ignoredErrors>
    <ignoredError sqref="D23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5899-854B-451F-924D-C57808D76C84}">
  <sheetPr codeName="Hoja8">
    <tabColor theme="5" tint="0.59999389629810485"/>
  </sheetPr>
  <dimension ref="B2:L283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3.5703125" style="2" customWidth="1"/>
    <col min="2" max="2" width="3.42578125" style="2" customWidth="1"/>
    <col min="3" max="3" width="18.7109375" style="2" customWidth="1"/>
    <col min="4" max="8" width="15" style="2" customWidth="1"/>
    <col min="9" max="9" width="16.7109375" style="2" customWidth="1"/>
    <col min="10" max="10" width="13.5703125" style="2" customWidth="1"/>
    <col min="11" max="11" width="17.42578125" style="2" customWidth="1"/>
    <col min="12" max="12" width="12.7109375" style="2" bestFit="1" customWidth="1"/>
    <col min="13" max="250" width="11.42578125" style="2"/>
    <col min="251" max="251" width="3.5703125" style="2" customWidth="1"/>
    <col min="252" max="252" width="3.42578125" style="2" customWidth="1"/>
    <col min="253" max="253" width="18.7109375" style="2" customWidth="1"/>
    <col min="254" max="260" width="15" style="2" customWidth="1"/>
    <col min="261" max="261" width="14" style="2" customWidth="1"/>
    <col min="262" max="262" width="15.85546875" style="2" customWidth="1"/>
    <col min="263" max="263" width="13.28515625" style="2" customWidth="1"/>
    <col min="264" max="265" width="13.28515625" style="2" bestFit="1" customWidth="1"/>
    <col min="266" max="266" width="12.85546875" style="2" bestFit="1" customWidth="1"/>
    <col min="267" max="506" width="11.42578125" style="2"/>
    <col min="507" max="507" width="3.5703125" style="2" customWidth="1"/>
    <col min="508" max="508" width="3.42578125" style="2" customWidth="1"/>
    <col min="509" max="509" width="18.7109375" style="2" customWidth="1"/>
    <col min="510" max="516" width="15" style="2" customWidth="1"/>
    <col min="517" max="517" width="14" style="2" customWidth="1"/>
    <col min="518" max="518" width="15.85546875" style="2" customWidth="1"/>
    <col min="519" max="519" width="13.28515625" style="2" customWidth="1"/>
    <col min="520" max="521" width="13.28515625" style="2" bestFit="1" customWidth="1"/>
    <col min="522" max="522" width="12.85546875" style="2" bestFit="1" customWidth="1"/>
    <col min="523" max="762" width="11.42578125" style="2"/>
    <col min="763" max="763" width="3.5703125" style="2" customWidth="1"/>
    <col min="764" max="764" width="3.42578125" style="2" customWidth="1"/>
    <col min="765" max="765" width="18.7109375" style="2" customWidth="1"/>
    <col min="766" max="772" width="15" style="2" customWidth="1"/>
    <col min="773" max="773" width="14" style="2" customWidth="1"/>
    <col min="774" max="774" width="15.85546875" style="2" customWidth="1"/>
    <col min="775" max="775" width="13.28515625" style="2" customWidth="1"/>
    <col min="776" max="777" width="13.28515625" style="2" bestFit="1" customWidth="1"/>
    <col min="778" max="778" width="12.85546875" style="2" bestFit="1" customWidth="1"/>
    <col min="779" max="1018" width="11.42578125" style="2"/>
    <col min="1019" max="1019" width="3.5703125" style="2" customWidth="1"/>
    <col min="1020" max="1020" width="3.42578125" style="2" customWidth="1"/>
    <col min="1021" max="1021" width="18.7109375" style="2" customWidth="1"/>
    <col min="1022" max="1028" width="15" style="2" customWidth="1"/>
    <col min="1029" max="1029" width="14" style="2" customWidth="1"/>
    <col min="1030" max="1030" width="15.85546875" style="2" customWidth="1"/>
    <col min="1031" max="1031" width="13.28515625" style="2" customWidth="1"/>
    <col min="1032" max="1033" width="13.28515625" style="2" bestFit="1" customWidth="1"/>
    <col min="1034" max="1034" width="12.85546875" style="2" bestFit="1" customWidth="1"/>
    <col min="1035" max="1274" width="11.42578125" style="2"/>
    <col min="1275" max="1275" width="3.5703125" style="2" customWidth="1"/>
    <col min="1276" max="1276" width="3.42578125" style="2" customWidth="1"/>
    <col min="1277" max="1277" width="18.7109375" style="2" customWidth="1"/>
    <col min="1278" max="1284" width="15" style="2" customWidth="1"/>
    <col min="1285" max="1285" width="14" style="2" customWidth="1"/>
    <col min="1286" max="1286" width="15.85546875" style="2" customWidth="1"/>
    <col min="1287" max="1287" width="13.28515625" style="2" customWidth="1"/>
    <col min="1288" max="1289" width="13.28515625" style="2" bestFit="1" customWidth="1"/>
    <col min="1290" max="1290" width="12.85546875" style="2" bestFit="1" customWidth="1"/>
    <col min="1291" max="1530" width="11.42578125" style="2"/>
    <col min="1531" max="1531" width="3.5703125" style="2" customWidth="1"/>
    <col min="1532" max="1532" width="3.42578125" style="2" customWidth="1"/>
    <col min="1533" max="1533" width="18.7109375" style="2" customWidth="1"/>
    <col min="1534" max="1540" width="15" style="2" customWidth="1"/>
    <col min="1541" max="1541" width="14" style="2" customWidth="1"/>
    <col min="1542" max="1542" width="15.85546875" style="2" customWidth="1"/>
    <col min="1543" max="1543" width="13.28515625" style="2" customWidth="1"/>
    <col min="1544" max="1545" width="13.28515625" style="2" bestFit="1" customWidth="1"/>
    <col min="1546" max="1546" width="12.85546875" style="2" bestFit="1" customWidth="1"/>
    <col min="1547" max="1786" width="11.42578125" style="2"/>
    <col min="1787" max="1787" width="3.5703125" style="2" customWidth="1"/>
    <col min="1788" max="1788" width="3.42578125" style="2" customWidth="1"/>
    <col min="1789" max="1789" width="18.7109375" style="2" customWidth="1"/>
    <col min="1790" max="1796" width="15" style="2" customWidth="1"/>
    <col min="1797" max="1797" width="14" style="2" customWidth="1"/>
    <col min="1798" max="1798" width="15.85546875" style="2" customWidth="1"/>
    <col min="1799" max="1799" width="13.28515625" style="2" customWidth="1"/>
    <col min="1800" max="1801" width="13.28515625" style="2" bestFit="1" customWidth="1"/>
    <col min="1802" max="1802" width="12.85546875" style="2" bestFit="1" customWidth="1"/>
    <col min="1803" max="2042" width="11.42578125" style="2"/>
    <col min="2043" max="2043" width="3.5703125" style="2" customWidth="1"/>
    <col min="2044" max="2044" width="3.42578125" style="2" customWidth="1"/>
    <col min="2045" max="2045" width="18.7109375" style="2" customWidth="1"/>
    <col min="2046" max="2052" width="15" style="2" customWidth="1"/>
    <col min="2053" max="2053" width="14" style="2" customWidth="1"/>
    <col min="2054" max="2054" width="15.85546875" style="2" customWidth="1"/>
    <col min="2055" max="2055" width="13.28515625" style="2" customWidth="1"/>
    <col min="2056" max="2057" width="13.28515625" style="2" bestFit="1" customWidth="1"/>
    <col min="2058" max="2058" width="12.85546875" style="2" bestFit="1" customWidth="1"/>
    <col min="2059" max="2298" width="11.42578125" style="2"/>
    <col min="2299" max="2299" width="3.5703125" style="2" customWidth="1"/>
    <col min="2300" max="2300" width="3.42578125" style="2" customWidth="1"/>
    <col min="2301" max="2301" width="18.7109375" style="2" customWidth="1"/>
    <col min="2302" max="2308" width="15" style="2" customWidth="1"/>
    <col min="2309" max="2309" width="14" style="2" customWidth="1"/>
    <col min="2310" max="2310" width="15.85546875" style="2" customWidth="1"/>
    <col min="2311" max="2311" width="13.28515625" style="2" customWidth="1"/>
    <col min="2312" max="2313" width="13.28515625" style="2" bestFit="1" customWidth="1"/>
    <col min="2314" max="2314" width="12.85546875" style="2" bestFit="1" customWidth="1"/>
    <col min="2315" max="2554" width="11.42578125" style="2"/>
    <col min="2555" max="2555" width="3.5703125" style="2" customWidth="1"/>
    <col min="2556" max="2556" width="3.42578125" style="2" customWidth="1"/>
    <col min="2557" max="2557" width="18.7109375" style="2" customWidth="1"/>
    <col min="2558" max="2564" width="15" style="2" customWidth="1"/>
    <col min="2565" max="2565" width="14" style="2" customWidth="1"/>
    <col min="2566" max="2566" width="15.85546875" style="2" customWidth="1"/>
    <col min="2567" max="2567" width="13.28515625" style="2" customWidth="1"/>
    <col min="2568" max="2569" width="13.28515625" style="2" bestFit="1" customWidth="1"/>
    <col min="2570" max="2570" width="12.85546875" style="2" bestFit="1" customWidth="1"/>
    <col min="2571" max="2810" width="11.42578125" style="2"/>
    <col min="2811" max="2811" width="3.5703125" style="2" customWidth="1"/>
    <col min="2812" max="2812" width="3.42578125" style="2" customWidth="1"/>
    <col min="2813" max="2813" width="18.7109375" style="2" customWidth="1"/>
    <col min="2814" max="2820" width="15" style="2" customWidth="1"/>
    <col min="2821" max="2821" width="14" style="2" customWidth="1"/>
    <col min="2822" max="2822" width="15.85546875" style="2" customWidth="1"/>
    <col min="2823" max="2823" width="13.28515625" style="2" customWidth="1"/>
    <col min="2824" max="2825" width="13.28515625" style="2" bestFit="1" customWidth="1"/>
    <col min="2826" max="2826" width="12.85546875" style="2" bestFit="1" customWidth="1"/>
    <col min="2827" max="3066" width="11.42578125" style="2"/>
    <col min="3067" max="3067" width="3.5703125" style="2" customWidth="1"/>
    <col min="3068" max="3068" width="3.42578125" style="2" customWidth="1"/>
    <col min="3069" max="3069" width="18.7109375" style="2" customWidth="1"/>
    <col min="3070" max="3076" width="15" style="2" customWidth="1"/>
    <col min="3077" max="3077" width="14" style="2" customWidth="1"/>
    <col min="3078" max="3078" width="15.85546875" style="2" customWidth="1"/>
    <col min="3079" max="3079" width="13.28515625" style="2" customWidth="1"/>
    <col min="3080" max="3081" width="13.28515625" style="2" bestFit="1" customWidth="1"/>
    <col min="3082" max="3082" width="12.85546875" style="2" bestFit="1" customWidth="1"/>
    <col min="3083" max="3322" width="11.42578125" style="2"/>
    <col min="3323" max="3323" width="3.5703125" style="2" customWidth="1"/>
    <col min="3324" max="3324" width="3.42578125" style="2" customWidth="1"/>
    <col min="3325" max="3325" width="18.7109375" style="2" customWidth="1"/>
    <col min="3326" max="3332" width="15" style="2" customWidth="1"/>
    <col min="3333" max="3333" width="14" style="2" customWidth="1"/>
    <col min="3334" max="3334" width="15.85546875" style="2" customWidth="1"/>
    <col min="3335" max="3335" width="13.28515625" style="2" customWidth="1"/>
    <col min="3336" max="3337" width="13.28515625" style="2" bestFit="1" customWidth="1"/>
    <col min="3338" max="3338" width="12.85546875" style="2" bestFit="1" customWidth="1"/>
    <col min="3339" max="3578" width="11.42578125" style="2"/>
    <col min="3579" max="3579" width="3.5703125" style="2" customWidth="1"/>
    <col min="3580" max="3580" width="3.42578125" style="2" customWidth="1"/>
    <col min="3581" max="3581" width="18.7109375" style="2" customWidth="1"/>
    <col min="3582" max="3588" width="15" style="2" customWidth="1"/>
    <col min="3589" max="3589" width="14" style="2" customWidth="1"/>
    <col min="3590" max="3590" width="15.85546875" style="2" customWidth="1"/>
    <col min="3591" max="3591" width="13.28515625" style="2" customWidth="1"/>
    <col min="3592" max="3593" width="13.28515625" style="2" bestFit="1" customWidth="1"/>
    <col min="3594" max="3594" width="12.85546875" style="2" bestFit="1" customWidth="1"/>
    <col min="3595" max="3834" width="11.42578125" style="2"/>
    <col min="3835" max="3835" width="3.5703125" style="2" customWidth="1"/>
    <col min="3836" max="3836" width="3.42578125" style="2" customWidth="1"/>
    <col min="3837" max="3837" width="18.7109375" style="2" customWidth="1"/>
    <col min="3838" max="3844" width="15" style="2" customWidth="1"/>
    <col min="3845" max="3845" width="14" style="2" customWidth="1"/>
    <col min="3846" max="3846" width="15.85546875" style="2" customWidth="1"/>
    <col min="3847" max="3847" width="13.28515625" style="2" customWidth="1"/>
    <col min="3848" max="3849" width="13.28515625" style="2" bestFit="1" customWidth="1"/>
    <col min="3850" max="3850" width="12.85546875" style="2" bestFit="1" customWidth="1"/>
    <col min="3851" max="4090" width="11.42578125" style="2"/>
    <col min="4091" max="4091" width="3.5703125" style="2" customWidth="1"/>
    <col min="4092" max="4092" width="3.42578125" style="2" customWidth="1"/>
    <col min="4093" max="4093" width="18.7109375" style="2" customWidth="1"/>
    <col min="4094" max="4100" width="15" style="2" customWidth="1"/>
    <col min="4101" max="4101" width="14" style="2" customWidth="1"/>
    <col min="4102" max="4102" width="15.85546875" style="2" customWidth="1"/>
    <col min="4103" max="4103" width="13.28515625" style="2" customWidth="1"/>
    <col min="4104" max="4105" width="13.28515625" style="2" bestFit="1" customWidth="1"/>
    <col min="4106" max="4106" width="12.85546875" style="2" bestFit="1" customWidth="1"/>
    <col min="4107" max="4346" width="11.42578125" style="2"/>
    <col min="4347" max="4347" width="3.5703125" style="2" customWidth="1"/>
    <col min="4348" max="4348" width="3.42578125" style="2" customWidth="1"/>
    <col min="4349" max="4349" width="18.7109375" style="2" customWidth="1"/>
    <col min="4350" max="4356" width="15" style="2" customWidth="1"/>
    <col min="4357" max="4357" width="14" style="2" customWidth="1"/>
    <col min="4358" max="4358" width="15.85546875" style="2" customWidth="1"/>
    <col min="4359" max="4359" width="13.28515625" style="2" customWidth="1"/>
    <col min="4360" max="4361" width="13.28515625" style="2" bestFit="1" customWidth="1"/>
    <col min="4362" max="4362" width="12.85546875" style="2" bestFit="1" customWidth="1"/>
    <col min="4363" max="4602" width="11.42578125" style="2"/>
    <col min="4603" max="4603" width="3.5703125" style="2" customWidth="1"/>
    <col min="4604" max="4604" width="3.42578125" style="2" customWidth="1"/>
    <col min="4605" max="4605" width="18.7109375" style="2" customWidth="1"/>
    <col min="4606" max="4612" width="15" style="2" customWidth="1"/>
    <col min="4613" max="4613" width="14" style="2" customWidth="1"/>
    <col min="4614" max="4614" width="15.85546875" style="2" customWidth="1"/>
    <col min="4615" max="4615" width="13.28515625" style="2" customWidth="1"/>
    <col min="4616" max="4617" width="13.28515625" style="2" bestFit="1" customWidth="1"/>
    <col min="4618" max="4618" width="12.85546875" style="2" bestFit="1" customWidth="1"/>
    <col min="4619" max="4858" width="11.42578125" style="2"/>
    <col min="4859" max="4859" width="3.5703125" style="2" customWidth="1"/>
    <col min="4860" max="4860" width="3.42578125" style="2" customWidth="1"/>
    <col min="4861" max="4861" width="18.7109375" style="2" customWidth="1"/>
    <col min="4862" max="4868" width="15" style="2" customWidth="1"/>
    <col min="4869" max="4869" width="14" style="2" customWidth="1"/>
    <col min="4870" max="4870" width="15.85546875" style="2" customWidth="1"/>
    <col min="4871" max="4871" width="13.28515625" style="2" customWidth="1"/>
    <col min="4872" max="4873" width="13.28515625" style="2" bestFit="1" customWidth="1"/>
    <col min="4874" max="4874" width="12.85546875" style="2" bestFit="1" customWidth="1"/>
    <col min="4875" max="5114" width="11.42578125" style="2"/>
    <col min="5115" max="5115" width="3.5703125" style="2" customWidth="1"/>
    <col min="5116" max="5116" width="3.42578125" style="2" customWidth="1"/>
    <col min="5117" max="5117" width="18.7109375" style="2" customWidth="1"/>
    <col min="5118" max="5124" width="15" style="2" customWidth="1"/>
    <col min="5125" max="5125" width="14" style="2" customWidth="1"/>
    <col min="5126" max="5126" width="15.85546875" style="2" customWidth="1"/>
    <col min="5127" max="5127" width="13.28515625" style="2" customWidth="1"/>
    <col min="5128" max="5129" width="13.28515625" style="2" bestFit="1" customWidth="1"/>
    <col min="5130" max="5130" width="12.85546875" style="2" bestFit="1" customWidth="1"/>
    <col min="5131" max="5370" width="11.42578125" style="2"/>
    <col min="5371" max="5371" width="3.5703125" style="2" customWidth="1"/>
    <col min="5372" max="5372" width="3.42578125" style="2" customWidth="1"/>
    <col min="5373" max="5373" width="18.7109375" style="2" customWidth="1"/>
    <col min="5374" max="5380" width="15" style="2" customWidth="1"/>
    <col min="5381" max="5381" width="14" style="2" customWidth="1"/>
    <col min="5382" max="5382" width="15.85546875" style="2" customWidth="1"/>
    <col min="5383" max="5383" width="13.28515625" style="2" customWidth="1"/>
    <col min="5384" max="5385" width="13.28515625" style="2" bestFit="1" customWidth="1"/>
    <col min="5386" max="5386" width="12.85546875" style="2" bestFit="1" customWidth="1"/>
    <col min="5387" max="5626" width="11.42578125" style="2"/>
    <col min="5627" max="5627" width="3.5703125" style="2" customWidth="1"/>
    <col min="5628" max="5628" width="3.42578125" style="2" customWidth="1"/>
    <col min="5629" max="5629" width="18.7109375" style="2" customWidth="1"/>
    <col min="5630" max="5636" width="15" style="2" customWidth="1"/>
    <col min="5637" max="5637" width="14" style="2" customWidth="1"/>
    <col min="5638" max="5638" width="15.85546875" style="2" customWidth="1"/>
    <col min="5639" max="5639" width="13.28515625" style="2" customWidth="1"/>
    <col min="5640" max="5641" width="13.28515625" style="2" bestFit="1" customWidth="1"/>
    <col min="5642" max="5642" width="12.85546875" style="2" bestFit="1" customWidth="1"/>
    <col min="5643" max="5882" width="11.42578125" style="2"/>
    <col min="5883" max="5883" width="3.5703125" style="2" customWidth="1"/>
    <col min="5884" max="5884" width="3.42578125" style="2" customWidth="1"/>
    <col min="5885" max="5885" width="18.7109375" style="2" customWidth="1"/>
    <col min="5886" max="5892" width="15" style="2" customWidth="1"/>
    <col min="5893" max="5893" width="14" style="2" customWidth="1"/>
    <col min="5894" max="5894" width="15.85546875" style="2" customWidth="1"/>
    <col min="5895" max="5895" width="13.28515625" style="2" customWidth="1"/>
    <col min="5896" max="5897" width="13.28515625" style="2" bestFit="1" customWidth="1"/>
    <col min="5898" max="5898" width="12.85546875" style="2" bestFit="1" customWidth="1"/>
    <col min="5899" max="6138" width="11.42578125" style="2"/>
    <col min="6139" max="6139" width="3.5703125" style="2" customWidth="1"/>
    <col min="6140" max="6140" width="3.42578125" style="2" customWidth="1"/>
    <col min="6141" max="6141" width="18.7109375" style="2" customWidth="1"/>
    <col min="6142" max="6148" width="15" style="2" customWidth="1"/>
    <col min="6149" max="6149" width="14" style="2" customWidth="1"/>
    <col min="6150" max="6150" width="15.85546875" style="2" customWidth="1"/>
    <col min="6151" max="6151" width="13.28515625" style="2" customWidth="1"/>
    <col min="6152" max="6153" width="13.28515625" style="2" bestFit="1" customWidth="1"/>
    <col min="6154" max="6154" width="12.85546875" style="2" bestFit="1" customWidth="1"/>
    <col min="6155" max="6394" width="11.42578125" style="2"/>
    <col min="6395" max="6395" width="3.5703125" style="2" customWidth="1"/>
    <col min="6396" max="6396" width="3.42578125" style="2" customWidth="1"/>
    <col min="6397" max="6397" width="18.7109375" style="2" customWidth="1"/>
    <col min="6398" max="6404" width="15" style="2" customWidth="1"/>
    <col min="6405" max="6405" width="14" style="2" customWidth="1"/>
    <col min="6406" max="6406" width="15.85546875" style="2" customWidth="1"/>
    <col min="6407" max="6407" width="13.28515625" style="2" customWidth="1"/>
    <col min="6408" max="6409" width="13.28515625" style="2" bestFit="1" customWidth="1"/>
    <col min="6410" max="6410" width="12.85546875" style="2" bestFit="1" customWidth="1"/>
    <col min="6411" max="6650" width="11.42578125" style="2"/>
    <col min="6651" max="6651" width="3.5703125" style="2" customWidth="1"/>
    <col min="6652" max="6652" width="3.42578125" style="2" customWidth="1"/>
    <col min="6653" max="6653" width="18.7109375" style="2" customWidth="1"/>
    <col min="6654" max="6660" width="15" style="2" customWidth="1"/>
    <col min="6661" max="6661" width="14" style="2" customWidth="1"/>
    <col min="6662" max="6662" width="15.85546875" style="2" customWidth="1"/>
    <col min="6663" max="6663" width="13.28515625" style="2" customWidth="1"/>
    <col min="6664" max="6665" width="13.28515625" style="2" bestFit="1" customWidth="1"/>
    <col min="6666" max="6666" width="12.85546875" style="2" bestFit="1" customWidth="1"/>
    <col min="6667" max="6906" width="11.42578125" style="2"/>
    <col min="6907" max="6907" width="3.5703125" style="2" customWidth="1"/>
    <col min="6908" max="6908" width="3.42578125" style="2" customWidth="1"/>
    <col min="6909" max="6909" width="18.7109375" style="2" customWidth="1"/>
    <col min="6910" max="6916" width="15" style="2" customWidth="1"/>
    <col min="6917" max="6917" width="14" style="2" customWidth="1"/>
    <col min="6918" max="6918" width="15.85546875" style="2" customWidth="1"/>
    <col min="6919" max="6919" width="13.28515625" style="2" customWidth="1"/>
    <col min="6920" max="6921" width="13.28515625" style="2" bestFit="1" customWidth="1"/>
    <col min="6922" max="6922" width="12.85546875" style="2" bestFit="1" customWidth="1"/>
    <col min="6923" max="7162" width="11.42578125" style="2"/>
    <col min="7163" max="7163" width="3.5703125" style="2" customWidth="1"/>
    <col min="7164" max="7164" width="3.42578125" style="2" customWidth="1"/>
    <col min="7165" max="7165" width="18.7109375" style="2" customWidth="1"/>
    <col min="7166" max="7172" width="15" style="2" customWidth="1"/>
    <col min="7173" max="7173" width="14" style="2" customWidth="1"/>
    <col min="7174" max="7174" width="15.85546875" style="2" customWidth="1"/>
    <col min="7175" max="7175" width="13.28515625" style="2" customWidth="1"/>
    <col min="7176" max="7177" width="13.28515625" style="2" bestFit="1" customWidth="1"/>
    <col min="7178" max="7178" width="12.85546875" style="2" bestFit="1" customWidth="1"/>
    <col min="7179" max="7418" width="11.42578125" style="2"/>
    <col min="7419" max="7419" width="3.5703125" style="2" customWidth="1"/>
    <col min="7420" max="7420" width="3.42578125" style="2" customWidth="1"/>
    <col min="7421" max="7421" width="18.7109375" style="2" customWidth="1"/>
    <col min="7422" max="7428" width="15" style="2" customWidth="1"/>
    <col min="7429" max="7429" width="14" style="2" customWidth="1"/>
    <col min="7430" max="7430" width="15.85546875" style="2" customWidth="1"/>
    <col min="7431" max="7431" width="13.28515625" style="2" customWidth="1"/>
    <col min="7432" max="7433" width="13.28515625" style="2" bestFit="1" customWidth="1"/>
    <col min="7434" max="7434" width="12.85546875" style="2" bestFit="1" customWidth="1"/>
    <col min="7435" max="7674" width="11.42578125" style="2"/>
    <col min="7675" max="7675" width="3.5703125" style="2" customWidth="1"/>
    <col min="7676" max="7676" width="3.42578125" style="2" customWidth="1"/>
    <col min="7677" max="7677" width="18.7109375" style="2" customWidth="1"/>
    <col min="7678" max="7684" width="15" style="2" customWidth="1"/>
    <col min="7685" max="7685" width="14" style="2" customWidth="1"/>
    <col min="7686" max="7686" width="15.85546875" style="2" customWidth="1"/>
    <col min="7687" max="7687" width="13.28515625" style="2" customWidth="1"/>
    <col min="7688" max="7689" width="13.28515625" style="2" bestFit="1" customWidth="1"/>
    <col min="7690" max="7690" width="12.85546875" style="2" bestFit="1" customWidth="1"/>
    <col min="7691" max="7930" width="11.42578125" style="2"/>
    <col min="7931" max="7931" width="3.5703125" style="2" customWidth="1"/>
    <col min="7932" max="7932" width="3.42578125" style="2" customWidth="1"/>
    <col min="7933" max="7933" width="18.7109375" style="2" customWidth="1"/>
    <col min="7934" max="7940" width="15" style="2" customWidth="1"/>
    <col min="7941" max="7941" width="14" style="2" customWidth="1"/>
    <col min="7942" max="7942" width="15.85546875" style="2" customWidth="1"/>
    <col min="7943" max="7943" width="13.28515625" style="2" customWidth="1"/>
    <col min="7944" max="7945" width="13.28515625" style="2" bestFit="1" customWidth="1"/>
    <col min="7946" max="7946" width="12.85546875" style="2" bestFit="1" customWidth="1"/>
    <col min="7947" max="8186" width="11.42578125" style="2"/>
    <col min="8187" max="8187" width="3.5703125" style="2" customWidth="1"/>
    <col min="8188" max="8188" width="3.42578125" style="2" customWidth="1"/>
    <col min="8189" max="8189" width="18.7109375" style="2" customWidth="1"/>
    <col min="8190" max="8196" width="15" style="2" customWidth="1"/>
    <col min="8197" max="8197" width="14" style="2" customWidth="1"/>
    <col min="8198" max="8198" width="15.85546875" style="2" customWidth="1"/>
    <col min="8199" max="8199" width="13.28515625" style="2" customWidth="1"/>
    <col min="8200" max="8201" width="13.28515625" style="2" bestFit="1" customWidth="1"/>
    <col min="8202" max="8202" width="12.85546875" style="2" bestFit="1" customWidth="1"/>
    <col min="8203" max="8442" width="11.42578125" style="2"/>
    <col min="8443" max="8443" width="3.5703125" style="2" customWidth="1"/>
    <col min="8444" max="8444" width="3.42578125" style="2" customWidth="1"/>
    <col min="8445" max="8445" width="18.7109375" style="2" customWidth="1"/>
    <col min="8446" max="8452" width="15" style="2" customWidth="1"/>
    <col min="8453" max="8453" width="14" style="2" customWidth="1"/>
    <col min="8454" max="8454" width="15.85546875" style="2" customWidth="1"/>
    <col min="8455" max="8455" width="13.28515625" style="2" customWidth="1"/>
    <col min="8456" max="8457" width="13.28515625" style="2" bestFit="1" customWidth="1"/>
    <col min="8458" max="8458" width="12.85546875" style="2" bestFit="1" customWidth="1"/>
    <col min="8459" max="8698" width="11.42578125" style="2"/>
    <col min="8699" max="8699" width="3.5703125" style="2" customWidth="1"/>
    <col min="8700" max="8700" width="3.42578125" style="2" customWidth="1"/>
    <col min="8701" max="8701" width="18.7109375" style="2" customWidth="1"/>
    <col min="8702" max="8708" width="15" style="2" customWidth="1"/>
    <col min="8709" max="8709" width="14" style="2" customWidth="1"/>
    <col min="8710" max="8710" width="15.85546875" style="2" customWidth="1"/>
    <col min="8711" max="8711" width="13.28515625" style="2" customWidth="1"/>
    <col min="8712" max="8713" width="13.28515625" style="2" bestFit="1" customWidth="1"/>
    <col min="8714" max="8714" width="12.85546875" style="2" bestFit="1" customWidth="1"/>
    <col min="8715" max="8954" width="11.42578125" style="2"/>
    <col min="8955" max="8955" width="3.5703125" style="2" customWidth="1"/>
    <col min="8956" max="8956" width="3.42578125" style="2" customWidth="1"/>
    <col min="8957" max="8957" width="18.7109375" style="2" customWidth="1"/>
    <col min="8958" max="8964" width="15" style="2" customWidth="1"/>
    <col min="8965" max="8965" width="14" style="2" customWidth="1"/>
    <col min="8966" max="8966" width="15.85546875" style="2" customWidth="1"/>
    <col min="8967" max="8967" width="13.28515625" style="2" customWidth="1"/>
    <col min="8968" max="8969" width="13.28515625" style="2" bestFit="1" customWidth="1"/>
    <col min="8970" max="8970" width="12.85546875" style="2" bestFit="1" customWidth="1"/>
    <col min="8971" max="9210" width="11.42578125" style="2"/>
    <col min="9211" max="9211" width="3.5703125" style="2" customWidth="1"/>
    <col min="9212" max="9212" width="3.42578125" style="2" customWidth="1"/>
    <col min="9213" max="9213" width="18.7109375" style="2" customWidth="1"/>
    <col min="9214" max="9220" width="15" style="2" customWidth="1"/>
    <col min="9221" max="9221" width="14" style="2" customWidth="1"/>
    <col min="9222" max="9222" width="15.85546875" style="2" customWidth="1"/>
    <col min="9223" max="9223" width="13.28515625" style="2" customWidth="1"/>
    <col min="9224" max="9225" width="13.28515625" style="2" bestFit="1" customWidth="1"/>
    <col min="9226" max="9226" width="12.85546875" style="2" bestFit="1" customWidth="1"/>
    <col min="9227" max="9466" width="11.42578125" style="2"/>
    <col min="9467" max="9467" width="3.5703125" style="2" customWidth="1"/>
    <col min="9468" max="9468" width="3.42578125" style="2" customWidth="1"/>
    <col min="9469" max="9469" width="18.7109375" style="2" customWidth="1"/>
    <col min="9470" max="9476" width="15" style="2" customWidth="1"/>
    <col min="9477" max="9477" width="14" style="2" customWidth="1"/>
    <col min="9478" max="9478" width="15.85546875" style="2" customWidth="1"/>
    <col min="9479" max="9479" width="13.28515625" style="2" customWidth="1"/>
    <col min="9480" max="9481" width="13.28515625" style="2" bestFit="1" customWidth="1"/>
    <col min="9482" max="9482" width="12.85546875" style="2" bestFit="1" customWidth="1"/>
    <col min="9483" max="9722" width="11.42578125" style="2"/>
    <col min="9723" max="9723" width="3.5703125" style="2" customWidth="1"/>
    <col min="9724" max="9724" width="3.42578125" style="2" customWidth="1"/>
    <col min="9725" max="9725" width="18.7109375" style="2" customWidth="1"/>
    <col min="9726" max="9732" width="15" style="2" customWidth="1"/>
    <col min="9733" max="9733" width="14" style="2" customWidth="1"/>
    <col min="9734" max="9734" width="15.85546875" style="2" customWidth="1"/>
    <col min="9735" max="9735" width="13.28515625" style="2" customWidth="1"/>
    <col min="9736" max="9737" width="13.28515625" style="2" bestFit="1" customWidth="1"/>
    <col min="9738" max="9738" width="12.85546875" style="2" bestFit="1" customWidth="1"/>
    <col min="9739" max="9978" width="11.42578125" style="2"/>
    <col min="9979" max="9979" width="3.5703125" style="2" customWidth="1"/>
    <col min="9980" max="9980" width="3.42578125" style="2" customWidth="1"/>
    <col min="9981" max="9981" width="18.7109375" style="2" customWidth="1"/>
    <col min="9982" max="9988" width="15" style="2" customWidth="1"/>
    <col min="9989" max="9989" width="14" style="2" customWidth="1"/>
    <col min="9990" max="9990" width="15.85546875" style="2" customWidth="1"/>
    <col min="9991" max="9991" width="13.28515625" style="2" customWidth="1"/>
    <col min="9992" max="9993" width="13.28515625" style="2" bestFit="1" customWidth="1"/>
    <col min="9994" max="9994" width="12.85546875" style="2" bestFit="1" customWidth="1"/>
    <col min="9995" max="10234" width="11.42578125" style="2"/>
    <col min="10235" max="10235" width="3.5703125" style="2" customWidth="1"/>
    <col min="10236" max="10236" width="3.42578125" style="2" customWidth="1"/>
    <col min="10237" max="10237" width="18.7109375" style="2" customWidth="1"/>
    <col min="10238" max="10244" width="15" style="2" customWidth="1"/>
    <col min="10245" max="10245" width="14" style="2" customWidth="1"/>
    <col min="10246" max="10246" width="15.85546875" style="2" customWidth="1"/>
    <col min="10247" max="10247" width="13.28515625" style="2" customWidth="1"/>
    <col min="10248" max="10249" width="13.28515625" style="2" bestFit="1" customWidth="1"/>
    <col min="10250" max="10250" width="12.85546875" style="2" bestFit="1" customWidth="1"/>
    <col min="10251" max="10490" width="11.42578125" style="2"/>
    <col min="10491" max="10491" width="3.5703125" style="2" customWidth="1"/>
    <col min="10492" max="10492" width="3.42578125" style="2" customWidth="1"/>
    <col min="10493" max="10493" width="18.7109375" style="2" customWidth="1"/>
    <col min="10494" max="10500" width="15" style="2" customWidth="1"/>
    <col min="10501" max="10501" width="14" style="2" customWidth="1"/>
    <col min="10502" max="10502" width="15.85546875" style="2" customWidth="1"/>
    <col min="10503" max="10503" width="13.28515625" style="2" customWidth="1"/>
    <col min="10504" max="10505" width="13.28515625" style="2" bestFit="1" customWidth="1"/>
    <col min="10506" max="10506" width="12.85546875" style="2" bestFit="1" customWidth="1"/>
    <col min="10507" max="10746" width="11.42578125" style="2"/>
    <col min="10747" max="10747" width="3.5703125" style="2" customWidth="1"/>
    <col min="10748" max="10748" width="3.42578125" style="2" customWidth="1"/>
    <col min="10749" max="10749" width="18.7109375" style="2" customWidth="1"/>
    <col min="10750" max="10756" width="15" style="2" customWidth="1"/>
    <col min="10757" max="10757" width="14" style="2" customWidth="1"/>
    <col min="10758" max="10758" width="15.85546875" style="2" customWidth="1"/>
    <col min="10759" max="10759" width="13.28515625" style="2" customWidth="1"/>
    <col min="10760" max="10761" width="13.28515625" style="2" bestFit="1" customWidth="1"/>
    <col min="10762" max="10762" width="12.85546875" style="2" bestFit="1" customWidth="1"/>
    <col min="10763" max="11002" width="11.42578125" style="2"/>
    <col min="11003" max="11003" width="3.5703125" style="2" customWidth="1"/>
    <col min="11004" max="11004" width="3.42578125" style="2" customWidth="1"/>
    <col min="11005" max="11005" width="18.7109375" style="2" customWidth="1"/>
    <col min="11006" max="11012" width="15" style="2" customWidth="1"/>
    <col min="11013" max="11013" width="14" style="2" customWidth="1"/>
    <col min="11014" max="11014" width="15.85546875" style="2" customWidth="1"/>
    <col min="11015" max="11015" width="13.28515625" style="2" customWidth="1"/>
    <col min="11016" max="11017" width="13.28515625" style="2" bestFit="1" customWidth="1"/>
    <col min="11018" max="11018" width="12.85546875" style="2" bestFit="1" customWidth="1"/>
    <col min="11019" max="11258" width="11.42578125" style="2"/>
    <col min="11259" max="11259" width="3.5703125" style="2" customWidth="1"/>
    <col min="11260" max="11260" width="3.42578125" style="2" customWidth="1"/>
    <col min="11261" max="11261" width="18.7109375" style="2" customWidth="1"/>
    <col min="11262" max="11268" width="15" style="2" customWidth="1"/>
    <col min="11269" max="11269" width="14" style="2" customWidth="1"/>
    <col min="11270" max="11270" width="15.85546875" style="2" customWidth="1"/>
    <col min="11271" max="11271" width="13.28515625" style="2" customWidth="1"/>
    <col min="11272" max="11273" width="13.28515625" style="2" bestFit="1" customWidth="1"/>
    <col min="11274" max="11274" width="12.85546875" style="2" bestFit="1" customWidth="1"/>
    <col min="11275" max="11514" width="11.42578125" style="2"/>
    <col min="11515" max="11515" width="3.5703125" style="2" customWidth="1"/>
    <col min="11516" max="11516" width="3.42578125" style="2" customWidth="1"/>
    <col min="11517" max="11517" width="18.7109375" style="2" customWidth="1"/>
    <col min="11518" max="11524" width="15" style="2" customWidth="1"/>
    <col min="11525" max="11525" width="14" style="2" customWidth="1"/>
    <col min="11526" max="11526" width="15.85546875" style="2" customWidth="1"/>
    <col min="11527" max="11527" width="13.28515625" style="2" customWidth="1"/>
    <col min="11528" max="11529" width="13.28515625" style="2" bestFit="1" customWidth="1"/>
    <col min="11530" max="11530" width="12.85546875" style="2" bestFit="1" customWidth="1"/>
    <col min="11531" max="11770" width="11.42578125" style="2"/>
    <col min="11771" max="11771" width="3.5703125" style="2" customWidth="1"/>
    <col min="11772" max="11772" width="3.42578125" style="2" customWidth="1"/>
    <col min="11773" max="11773" width="18.7109375" style="2" customWidth="1"/>
    <col min="11774" max="11780" width="15" style="2" customWidth="1"/>
    <col min="11781" max="11781" width="14" style="2" customWidth="1"/>
    <col min="11782" max="11782" width="15.85546875" style="2" customWidth="1"/>
    <col min="11783" max="11783" width="13.28515625" style="2" customWidth="1"/>
    <col min="11784" max="11785" width="13.28515625" style="2" bestFit="1" customWidth="1"/>
    <col min="11786" max="11786" width="12.85546875" style="2" bestFit="1" customWidth="1"/>
    <col min="11787" max="12026" width="11.42578125" style="2"/>
    <col min="12027" max="12027" width="3.5703125" style="2" customWidth="1"/>
    <col min="12028" max="12028" width="3.42578125" style="2" customWidth="1"/>
    <col min="12029" max="12029" width="18.7109375" style="2" customWidth="1"/>
    <col min="12030" max="12036" width="15" style="2" customWidth="1"/>
    <col min="12037" max="12037" width="14" style="2" customWidth="1"/>
    <col min="12038" max="12038" width="15.85546875" style="2" customWidth="1"/>
    <col min="12039" max="12039" width="13.28515625" style="2" customWidth="1"/>
    <col min="12040" max="12041" width="13.28515625" style="2" bestFit="1" customWidth="1"/>
    <col min="12042" max="12042" width="12.85546875" style="2" bestFit="1" customWidth="1"/>
    <col min="12043" max="12282" width="11.42578125" style="2"/>
    <col min="12283" max="12283" width="3.5703125" style="2" customWidth="1"/>
    <col min="12284" max="12284" width="3.42578125" style="2" customWidth="1"/>
    <col min="12285" max="12285" width="18.7109375" style="2" customWidth="1"/>
    <col min="12286" max="12292" width="15" style="2" customWidth="1"/>
    <col min="12293" max="12293" width="14" style="2" customWidth="1"/>
    <col min="12294" max="12294" width="15.85546875" style="2" customWidth="1"/>
    <col min="12295" max="12295" width="13.28515625" style="2" customWidth="1"/>
    <col min="12296" max="12297" width="13.28515625" style="2" bestFit="1" customWidth="1"/>
    <col min="12298" max="12298" width="12.85546875" style="2" bestFit="1" customWidth="1"/>
    <col min="12299" max="12538" width="11.42578125" style="2"/>
    <col min="12539" max="12539" width="3.5703125" style="2" customWidth="1"/>
    <col min="12540" max="12540" width="3.42578125" style="2" customWidth="1"/>
    <col min="12541" max="12541" width="18.7109375" style="2" customWidth="1"/>
    <col min="12542" max="12548" width="15" style="2" customWidth="1"/>
    <col min="12549" max="12549" width="14" style="2" customWidth="1"/>
    <col min="12550" max="12550" width="15.85546875" style="2" customWidth="1"/>
    <col min="12551" max="12551" width="13.28515625" style="2" customWidth="1"/>
    <col min="12552" max="12553" width="13.28515625" style="2" bestFit="1" customWidth="1"/>
    <col min="12554" max="12554" width="12.85546875" style="2" bestFit="1" customWidth="1"/>
    <col min="12555" max="12794" width="11.42578125" style="2"/>
    <col min="12795" max="12795" width="3.5703125" style="2" customWidth="1"/>
    <col min="12796" max="12796" width="3.42578125" style="2" customWidth="1"/>
    <col min="12797" max="12797" width="18.7109375" style="2" customWidth="1"/>
    <col min="12798" max="12804" width="15" style="2" customWidth="1"/>
    <col min="12805" max="12805" width="14" style="2" customWidth="1"/>
    <col min="12806" max="12806" width="15.85546875" style="2" customWidth="1"/>
    <col min="12807" max="12807" width="13.28515625" style="2" customWidth="1"/>
    <col min="12808" max="12809" width="13.28515625" style="2" bestFit="1" customWidth="1"/>
    <col min="12810" max="12810" width="12.85546875" style="2" bestFit="1" customWidth="1"/>
    <col min="12811" max="13050" width="11.42578125" style="2"/>
    <col min="13051" max="13051" width="3.5703125" style="2" customWidth="1"/>
    <col min="13052" max="13052" width="3.42578125" style="2" customWidth="1"/>
    <col min="13053" max="13053" width="18.7109375" style="2" customWidth="1"/>
    <col min="13054" max="13060" width="15" style="2" customWidth="1"/>
    <col min="13061" max="13061" width="14" style="2" customWidth="1"/>
    <col min="13062" max="13062" width="15.85546875" style="2" customWidth="1"/>
    <col min="13063" max="13063" width="13.28515625" style="2" customWidth="1"/>
    <col min="13064" max="13065" width="13.28515625" style="2" bestFit="1" customWidth="1"/>
    <col min="13066" max="13066" width="12.85546875" style="2" bestFit="1" customWidth="1"/>
    <col min="13067" max="13306" width="11.42578125" style="2"/>
    <col min="13307" max="13307" width="3.5703125" style="2" customWidth="1"/>
    <col min="13308" max="13308" width="3.42578125" style="2" customWidth="1"/>
    <col min="13309" max="13309" width="18.7109375" style="2" customWidth="1"/>
    <col min="13310" max="13316" width="15" style="2" customWidth="1"/>
    <col min="13317" max="13317" width="14" style="2" customWidth="1"/>
    <col min="13318" max="13318" width="15.85546875" style="2" customWidth="1"/>
    <col min="13319" max="13319" width="13.28515625" style="2" customWidth="1"/>
    <col min="13320" max="13321" width="13.28515625" style="2" bestFit="1" customWidth="1"/>
    <col min="13322" max="13322" width="12.85546875" style="2" bestFit="1" customWidth="1"/>
    <col min="13323" max="13562" width="11.42578125" style="2"/>
    <col min="13563" max="13563" width="3.5703125" style="2" customWidth="1"/>
    <col min="13564" max="13564" width="3.42578125" style="2" customWidth="1"/>
    <col min="13565" max="13565" width="18.7109375" style="2" customWidth="1"/>
    <col min="13566" max="13572" width="15" style="2" customWidth="1"/>
    <col min="13573" max="13573" width="14" style="2" customWidth="1"/>
    <col min="13574" max="13574" width="15.85546875" style="2" customWidth="1"/>
    <col min="13575" max="13575" width="13.28515625" style="2" customWidth="1"/>
    <col min="13576" max="13577" width="13.28515625" style="2" bestFit="1" customWidth="1"/>
    <col min="13578" max="13578" width="12.85546875" style="2" bestFit="1" customWidth="1"/>
    <col min="13579" max="13818" width="11.42578125" style="2"/>
    <col min="13819" max="13819" width="3.5703125" style="2" customWidth="1"/>
    <col min="13820" max="13820" width="3.42578125" style="2" customWidth="1"/>
    <col min="13821" max="13821" width="18.7109375" style="2" customWidth="1"/>
    <col min="13822" max="13828" width="15" style="2" customWidth="1"/>
    <col min="13829" max="13829" width="14" style="2" customWidth="1"/>
    <col min="13830" max="13830" width="15.85546875" style="2" customWidth="1"/>
    <col min="13831" max="13831" width="13.28515625" style="2" customWidth="1"/>
    <col min="13832" max="13833" width="13.28515625" style="2" bestFit="1" customWidth="1"/>
    <col min="13834" max="13834" width="12.85546875" style="2" bestFit="1" customWidth="1"/>
    <col min="13835" max="14074" width="11.42578125" style="2"/>
    <col min="14075" max="14075" width="3.5703125" style="2" customWidth="1"/>
    <col min="14076" max="14076" width="3.42578125" style="2" customWidth="1"/>
    <col min="14077" max="14077" width="18.7109375" style="2" customWidth="1"/>
    <col min="14078" max="14084" width="15" style="2" customWidth="1"/>
    <col min="14085" max="14085" width="14" style="2" customWidth="1"/>
    <col min="14086" max="14086" width="15.85546875" style="2" customWidth="1"/>
    <col min="14087" max="14087" width="13.28515625" style="2" customWidth="1"/>
    <col min="14088" max="14089" width="13.28515625" style="2" bestFit="1" customWidth="1"/>
    <col min="14090" max="14090" width="12.85546875" style="2" bestFit="1" customWidth="1"/>
    <col min="14091" max="14330" width="11.42578125" style="2"/>
    <col min="14331" max="14331" width="3.5703125" style="2" customWidth="1"/>
    <col min="14332" max="14332" width="3.42578125" style="2" customWidth="1"/>
    <col min="14333" max="14333" width="18.7109375" style="2" customWidth="1"/>
    <col min="14334" max="14340" width="15" style="2" customWidth="1"/>
    <col min="14341" max="14341" width="14" style="2" customWidth="1"/>
    <col min="14342" max="14342" width="15.85546875" style="2" customWidth="1"/>
    <col min="14343" max="14343" width="13.28515625" style="2" customWidth="1"/>
    <col min="14344" max="14345" width="13.28515625" style="2" bestFit="1" customWidth="1"/>
    <col min="14346" max="14346" width="12.85546875" style="2" bestFit="1" customWidth="1"/>
    <col min="14347" max="14586" width="11.42578125" style="2"/>
    <col min="14587" max="14587" width="3.5703125" style="2" customWidth="1"/>
    <col min="14588" max="14588" width="3.42578125" style="2" customWidth="1"/>
    <col min="14589" max="14589" width="18.7109375" style="2" customWidth="1"/>
    <col min="14590" max="14596" width="15" style="2" customWidth="1"/>
    <col min="14597" max="14597" width="14" style="2" customWidth="1"/>
    <col min="14598" max="14598" width="15.85546875" style="2" customWidth="1"/>
    <col min="14599" max="14599" width="13.28515625" style="2" customWidth="1"/>
    <col min="14600" max="14601" width="13.28515625" style="2" bestFit="1" customWidth="1"/>
    <col min="14602" max="14602" width="12.85546875" style="2" bestFit="1" customWidth="1"/>
    <col min="14603" max="14842" width="11.42578125" style="2"/>
    <col min="14843" max="14843" width="3.5703125" style="2" customWidth="1"/>
    <col min="14844" max="14844" width="3.42578125" style="2" customWidth="1"/>
    <col min="14845" max="14845" width="18.7109375" style="2" customWidth="1"/>
    <col min="14846" max="14852" width="15" style="2" customWidth="1"/>
    <col min="14853" max="14853" width="14" style="2" customWidth="1"/>
    <col min="14854" max="14854" width="15.85546875" style="2" customWidth="1"/>
    <col min="14855" max="14855" width="13.28515625" style="2" customWidth="1"/>
    <col min="14856" max="14857" width="13.28515625" style="2" bestFit="1" customWidth="1"/>
    <col min="14858" max="14858" width="12.85546875" style="2" bestFit="1" customWidth="1"/>
    <col min="14859" max="15098" width="11.42578125" style="2"/>
    <col min="15099" max="15099" width="3.5703125" style="2" customWidth="1"/>
    <col min="15100" max="15100" width="3.42578125" style="2" customWidth="1"/>
    <col min="15101" max="15101" width="18.7109375" style="2" customWidth="1"/>
    <col min="15102" max="15108" width="15" style="2" customWidth="1"/>
    <col min="15109" max="15109" width="14" style="2" customWidth="1"/>
    <col min="15110" max="15110" width="15.85546875" style="2" customWidth="1"/>
    <col min="15111" max="15111" width="13.28515625" style="2" customWidth="1"/>
    <col min="15112" max="15113" width="13.28515625" style="2" bestFit="1" customWidth="1"/>
    <col min="15114" max="15114" width="12.85546875" style="2" bestFit="1" customWidth="1"/>
    <col min="15115" max="15354" width="11.42578125" style="2"/>
    <col min="15355" max="15355" width="3.5703125" style="2" customWidth="1"/>
    <col min="15356" max="15356" width="3.42578125" style="2" customWidth="1"/>
    <col min="15357" max="15357" width="18.7109375" style="2" customWidth="1"/>
    <col min="15358" max="15364" width="15" style="2" customWidth="1"/>
    <col min="15365" max="15365" width="14" style="2" customWidth="1"/>
    <col min="15366" max="15366" width="15.85546875" style="2" customWidth="1"/>
    <col min="15367" max="15367" width="13.28515625" style="2" customWidth="1"/>
    <col min="15368" max="15369" width="13.28515625" style="2" bestFit="1" customWidth="1"/>
    <col min="15370" max="15370" width="12.85546875" style="2" bestFit="1" customWidth="1"/>
    <col min="15371" max="15610" width="11.42578125" style="2"/>
    <col min="15611" max="15611" width="3.5703125" style="2" customWidth="1"/>
    <col min="15612" max="15612" width="3.42578125" style="2" customWidth="1"/>
    <col min="15613" max="15613" width="18.7109375" style="2" customWidth="1"/>
    <col min="15614" max="15620" width="15" style="2" customWidth="1"/>
    <col min="15621" max="15621" width="14" style="2" customWidth="1"/>
    <col min="15622" max="15622" width="15.85546875" style="2" customWidth="1"/>
    <col min="15623" max="15623" width="13.28515625" style="2" customWidth="1"/>
    <col min="15624" max="15625" width="13.28515625" style="2" bestFit="1" customWidth="1"/>
    <col min="15626" max="15626" width="12.85546875" style="2" bestFit="1" customWidth="1"/>
    <col min="15627" max="15866" width="11.42578125" style="2"/>
    <col min="15867" max="15867" width="3.5703125" style="2" customWidth="1"/>
    <col min="15868" max="15868" width="3.42578125" style="2" customWidth="1"/>
    <col min="15869" max="15869" width="18.7109375" style="2" customWidth="1"/>
    <col min="15870" max="15876" width="15" style="2" customWidth="1"/>
    <col min="15877" max="15877" width="14" style="2" customWidth="1"/>
    <col min="15878" max="15878" width="15.85546875" style="2" customWidth="1"/>
    <col min="15879" max="15879" width="13.28515625" style="2" customWidth="1"/>
    <col min="15880" max="15881" width="13.28515625" style="2" bestFit="1" customWidth="1"/>
    <col min="15882" max="15882" width="12.85546875" style="2" bestFit="1" customWidth="1"/>
    <col min="15883" max="16122" width="11.42578125" style="2"/>
    <col min="16123" max="16123" width="3.5703125" style="2" customWidth="1"/>
    <col min="16124" max="16124" width="3.42578125" style="2" customWidth="1"/>
    <col min="16125" max="16125" width="18.7109375" style="2" customWidth="1"/>
    <col min="16126" max="16132" width="15" style="2" customWidth="1"/>
    <col min="16133" max="16133" width="14" style="2" customWidth="1"/>
    <col min="16134" max="16134" width="15.85546875" style="2" customWidth="1"/>
    <col min="16135" max="16135" width="13.28515625" style="2" customWidth="1"/>
    <col min="16136" max="16137" width="13.28515625" style="2" bestFit="1" customWidth="1"/>
    <col min="16138" max="16138" width="12.85546875" style="2" bestFit="1" customWidth="1"/>
    <col min="16139" max="16384" width="11.42578125" style="2"/>
  </cols>
  <sheetData>
    <row r="2" spans="2:9" x14ac:dyDescent="0.2">
      <c r="B2" s="3" t="s">
        <v>106</v>
      </c>
    </row>
    <row r="4" spans="2:9" x14ac:dyDescent="0.2">
      <c r="B4" s="20" t="s">
        <v>80</v>
      </c>
    </row>
    <row r="5" spans="2:9" x14ac:dyDescent="0.2">
      <c r="B5" s="21" t="s">
        <v>0</v>
      </c>
      <c r="C5" s="16"/>
      <c r="D5" s="22">
        <v>44378</v>
      </c>
      <c r="E5" s="23">
        <v>44409</v>
      </c>
      <c r="F5" s="23">
        <v>44440</v>
      </c>
      <c r="G5" s="23">
        <v>44470</v>
      </c>
      <c r="H5" s="23">
        <v>44501</v>
      </c>
      <c r="I5" s="24">
        <v>44531</v>
      </c>
    </row>
    <row r="6" spans="2:9" x14ac:dyDescent="0.2">
      <c r="B6" s="8">
        <v>1</v>
      </c>
      <c r="C6" s="9" t="s">
        <v>3</v>
      </c>
      <c r="D6" s="31">
        <v>-11205317.055681916</v>
      </c>
      <c r="E6" s="32">
        <v>-42138838.512731068</v>
      </c>
      <c r="F6" s="32">
        <v>-44316455.115855791</v>
      </c>
      <c r="G6" s="32">
        <v>-37128303.672800012</v>
      </c>
      <c r="H6" s="32">
        <v>-47360206.39078784</v>
      </c>
      <c r="I6" s="33">
        <v>-62020738.996463478</v>
      </c>
    </row>
    <row r="7" spans="2:9" x14ac:dyDescent="0.2">
      <c r="B7" s="11">
        <v>2</v>
      </c>
      <c r="C7" s="2" t="s">
        <v>4</v>
      </c>
      <c r="D7" s="25">
        <v>-9339350.6377340928</v>
      </c>
      <c r="E7" s="47">
        <v>-22551438.083748326</v>
      </c>
      <c r="F7" s="47">
        <v>-23591023.413321823</v>
      </c>
      <c r="G7" s="47">
        <v>-23586136.950147085</v>
      </c>
      <c r="H7" s="47">
        <v>-26122646.743187614</v>
      </c>
      <c r="I7" s="27">
        <v>-27377558.001128547</v>
      </c>
    </row>
    <row r="8" spans="2:9" x14ac:dyDescent="0.2">
      <c r="B8" s="11">
        <v>3</v>
      </c>
      <c r="C8" s="2" t="s">
        <v>5</v>
      </c>
      <c r="D8" s="25">
        <v>15880828.213751419</v>
      </c>
      <c r="E8" s="47">
        <v>40360.171253930785</v>
      </c>
      <c r="F8" s="47">
        <v>0</v>
      </c>
      <c r="G8" s="47">
        <v>0</v>
      </c>
      <c r="H8" s="47">
        <v>0</v>
      </c>
      <c r="I8" s="27">
        <v>0</v>
      </c>
    </row>
    <row r="9" spans="2:9" x14ac:dyDescent="0.2">
      <c r="B9" s="11">
        <v>4</v>
      </c>
      <c r="C9" s="2" t="s">
        <v>6</v>
      </c>
      <c r="D9" s="25">
        <v>-13525904.205434462</v>
      </c>
      <c r="E9" s="47">
        <v>-14223446.001881007</v>
      </c>
      <c r="F9" s="47">
        <v>-13276528.999548852</v>
      </c>
      <c r="G9" s="47">
        <v>-12474908.628452798</v>
      </c>
      <c r="H9" s="47">
        <v>-12864759.43689036</v>
      </c>
      <c r="I9" s="27">
        <v>-12003812.579196678</v>
      </c>
    </row>
    <row r="10" spans="2:9" x14ac:dyDescent="0.2">
      <c r="B10" s="11">
        <v>5</v>
      </c>
      <c r="C10" s="2" t="s">
        <v>7</v>
      </c>
      <c r="D10" s="25">
        <v>-3816987781.3211575</v>
      </c>
      <c r="E10" s="47">
        <v>-4251182536.3783569</v>
      </c>
      <c r="F10" s="47">
        <v>-4144608335.0068207</v>
      </c>
      <c r="G10" s="47">
        <v>-3640878127.4313269</v>
      </c>
      <c r="H10" s="47">
        <v>-3678895060.7216349</v>
      </c>
      <c r="I10" s="27">
        <v>-3702213494.9227972</v>
      </c>
    </row>
    <row r="11" spans="2:9" x14ac:dyDescent="0.2">
      <c r="B11" s="11">
        <v>6</v>
      </c>
      <c r="C11" s="2" t="s">
        <v>8</v>
      </c>
      <c r="D11" s="25">
        <v>7468528.750915098</v>
      </c>
      <c r="E11" s="47">
        <v>4064404.1623342484</v>
      </c>
      <c r="F11" s="47">
        <v>3292170.7043245588</v>
      </c>
      <c r="G11" s="47">
        <v>3289198.9593446259</v>
      </c>
      <c r="H11" s="47">
        <v>3723253.0292553343</v>
      </c>
      <c r="I11" s="27">
        <v>3621779.7758977022</v>
      </c>
    </row>
    <row r="12" spans="2:9" x14ac:dyDescent="0.2">
      <c r="B12" s="11">
        <v>7</v>
      </c>
      <c r="C12" s="2" t="s">
        <v>9</v>
      </c>
      <c r="D12" s="25">
        <v>156438061.9340252</v>
      </c>
      <c r="E12" s="47">
        <v>168235841.6709654</v>
      </c>
      <c r="F12" s="47">
        <v>164691985.21692827</v>
      </c>
      <c r="G12" s="47">
        <v>167926596.79347438</v>
      </c>
      <c r="H12" s="47">
        <v>190855605.19274655</v>
      </c>
      <c r="I12" s="27">
        <v>178981231.55935794</v>
      </c>
    </row>
    <row r="13" spans="2:9" x14ac:dyDescent="0.2">
      <c r="B13" s="11">
        <v>8</v>
      </c>
      <c r="C13" s="2" t="s">
        <v>10</v>
      </c>
      <c r="D13" s="25">
        <v>-549458682.45883644</v>
      </c>
      <c r="E13" s="47">
        <v>-629959115.12089956</v>
      </c>
      <c r="F13" s="47">
        <v>-619009974.28884184</v>
      </c>
      <c r="G13" s="47">
        <v>-578078080.85193014</v>
      </c>
      <c r="H13" s="47">
        <v>-667520483.56668925</v>
      </c>
      <c r="I13" s="27">
        <v>-702433785.8655436</v>
      </c>
    </row>
    <row r="14" spans="2:9" x14ac:dyDescent="0.2">
      <c r="B14" s="11">
        <v>9</v>
      </c>
      <c r="C14" s="2" t="s">
        <v>11</v>
      </c>
      <c r="D14" s="25">
        <v>-56333131.804234251</v>
      </c>
      <c r="E14" s="47">
        <v>-61282713.438986853</v>
      </c>
      <c r="F14" s="47">
        <v>-60893585.834789827</v>
      </c>
      <c r="G14" s="47">
        <v>-58968109.310175151</v>
      </c>
      <c r="H14" s="47">
        <v>-77501725.601830959</v>
      </c>
      <c r="I14" s="27">
        <v>-96308810.289793476</v>
      </c>
    </row>
    <row r="15" spans="2:9" x14ac:dyDescent="0.2">
      <c r="B15" s="11">
        <v>10</v>
      </c>
      <c r="C15" s="2" t="s">
        <v>58</v>
      </c>
      <c r="D15" s="25">
        <v>2631123014.3196054</v>
      </c>
      <c r="E15" s="47">
        <v>2356227323.4724183</v>
      </c>
      <c r="F15" s="47">
        <v>1482394596.4340744</v>
      </c>
      <c r="G15" s="47">
        <v>2463905549.1563196</v>
      </c>
      <c r="H15" s="47">
        <v>2581717570.9378748</v>
      </c>
      <c r="I15" s="27">
        <v>2439334666.7299709</v>
      </c>
    </row>
    <row r="16" spans="2:9" x14ac:dyDescent="0.2">
      <c r="B16" s="11">
        <v>11</v>
      </c>
      <c r="C16" s="2" t="s">
        <v>12</v>
      </c>
      <c r="D16" s="25">
        <v>362069450.68550414</v>
      </c>
      <c r="E16" s="47">
        <v>443826835.79395437</v>
      </c>
      <c r="F16" s="47">
        <v>441623061.01873368</v>
      </c>
      <c r="G16" s="47">
        <v>442600313.53160954</v>
      </c>
      <c r="H16" s="47">
        <v>452511605.84311318</v>
      </c>
      <c r="I16" s="27">
        <v>438711969.85675734</v>
      </c>
    </row>
    <row r="17" spans="2:9" x14ac:dyDescent="0.2">
      <c r="B17" s="11">
        <v>12</v>
      </c>
      <c r="C17" s="2" t="s">
        <v>13</v>
      </c>
      <c r="D17" s="25">
        <v>86910606.383387968</v>
      </c>
      <c r="E17" s="47">
        <v>110847480.23471892</v>
      </c>
      <c r="F17" s="47">
        <v>106943136.74803659</v>
      </c>
      <c r="G17" s="47">
        <v>98001888.009906262</v>
      </c>
      <c r="H17" s="47">
        <v>97995552.808723077</v>
      </c>
      <c r="I17" s="27">
        <v>85566056.505435482</v>
      </c>
    </row>
    <row r="18" spans="2:9" x14ac:dyDescent="0.2">
      <c r="B18" s="11">
        <v>13</v>
      </c>
      <c r="C18" s="2" t="s">
        <v>14</v>
      </c>
      <c r="D18" s="25">
        <v>8067263.263375774</v>
      </c>
      <c r="E18" s="47">
        <v>10663372.890902735</v>
      </c>
      <c r="F18" s="47">
        <v>14943274.372310819</v>
      </c>
      <c r="G18" s="47">
        <v>15922069.400181048</v>
      </c>
      <c r="H18" s="47">
        <v>16972340.597064275</v>
      </c>
      <c r="I18" s="27">
        <v>21654219.295109279</v>
      </c>
    </row>
    <row r="19" spans="2:9" x14ac:dyDescent="0.2">
      <c r="B19" s="11">
        <v>14</v>
      </c>
      <c r="C19" s="2" t="s">
        <v>15</v>
      </c>
      <c r="D19" s="25">
        <v>33316398.683174398</v>
      </c>
      <c r="E19" s="47">
        <v>4981450.7433612626</v>
      </c>
      <c r="F19" s="47">
        <v>4713124.68873908</v>
      </c>
      <c r="G19" s="47">
        <v>4333545.9025080847</v>
      </c>
      <c r="H19" s="47">
        <v>4291367.8228249913</v>
      </c>
      <c r="I19" s="27">
        <v>4144070.8137891344</v>
      </c>
    </row>
    <row r="20" spans="2:9" x14ac:dyDescent="0.2">
      <c r="B20" s="11">
        <v>15</v>
      </c>
      <c r="C20" s="2" t="s">
        <v>16</v>
      </c>
      <c r="D20" s="25">
        <v>25251005.249098569</v>
      </c>
      <c r="E20" s="47">
        <v>-4886111.8604378859</v>
      </c>
      <c r="F20" s="47">
        <v>-11150398.081058495</v>
      </c>
      <c r="G20" s="47">
        <v>-11218054.670747576</v>
      </c>
      <c r="H20" s="47">
        <v>-12882411.755898127</v>
      </c>
      <c r="I20" s="27">
        <v>-14946801.508638401</v>
      </c>
    </row>
    <row r="21" spans="2:9" x14ac:dyDescent="0.2">
      <c r="B21" s="11">
        <v>16</v>
      </c>
      <c r="C21" s="2" t="s">
        <v>17</v>
      </c>
      <c r="D21" s="25">
        <v>14528782.893090237</v>
      </c>
      <c r="E21" s="47">
        <v>-6499115.3435186967</v>
      </c>
      <c r="F21" s="47">
        <v>-6550384.4536613319</v>
      </c>
      <c r="G21" s="47">
        <v>-5805651.8938564453</v>
      </c>
      <c r="H21" s="47">
        <v>-5535302.0616133381</v>
      </c>
      <c r="I21" s="27">
        <v>-5807264.7304365104</v>
      </c>
    </row>
    <row r="22" spans="2:9" x14ac:dyDescent="0.2">
      <c r="B22" s="11">
        <v>17</v>
      </c>
      <c r="C22" s="2" t="s">
        <v>18</v>
      </c>
      <c r="D22" s="25">
        <v>5944122.1916290596</v>
      </c>
      <c r="E22" s="47">
        <v>6107494.8709732592</v>
      </c>
      <c r="F22" s="47">
        <v>6478449.8075791271</v>
      </c>
      <c r="G22" s="47">
        <v>5436716.1271164892</v>
      </c>
      <c r="H22" s="47">
        <v>7302084.0174707389</v>
      </c>
      <c r="I22" s="27">
        <v>8612733.6909211315</v>
      </c>
    </row>
    <row r="23" spans="2:9" x14ac:dyDescent="0.2">
      <c r="B23" s="11">
        <v>18</v>
      </c>
      <c r="C23" s="2" t="s">
        <v>19</v>
      </c>
      <c r="D23" s="25">
        <v>5749089.5595299257</v>
      </c>
      <c r="E23" s="47">
        <v>6113330.9876321759</v>
      </c>
      <c r="F23" s="47">
        <v>5926724.3531677034</v>
      </c>
      <c r="G23" s="47">
        <v>5593143.8766819481</v>
      </c>
      <c r="H23" s="47">
        <v>6045476.5194997638</v>
      </c>
      <c r="I23" s="27">
        <v>7367037.3601379404</v>
      </c>
    </row>
    <row r="24" spans="2:9" x14ac:dyDescent="0.2">
      <c r="B24" s="11">
        <v>19</v>
      </c>
      <c r="C24" s="2" t="s">
        <v>20</v>
      </c>
      <c r="D24" s="25">
        <v>32125816.807215996</v>
      </c>
      <c r="E24" s="47">
        <v>10557021.342541847</v>
      </c>
      <c r="F24" s="47">
        <v>10604626.771024022</v>
      </c>
      <c r="G24" s="47">
        <v>9717517.2809584383</v>
      </c>
      <c r="H24" s="47">
        <v>10530601.894457303</v>
      </c>
      <c r="I24" s="27">
        <v>13428226.956636129</v>
      </c>
    </row>
    <row r="25" spans="2:9" x14ac:dyDescent="0.2">
      <c r="B25" s="11">
        <v>20</v>
      </c>
      <c r="C25" s="2" t="s">
        <v>21</v>
      </c>
      <c r="D25" s="25">
        <v>340930998.13229859</v>
      </c>
      <c r="E25" s="47">
        <v>245700881.34496272</v>
      </c>
      <c r="F25" s="47">
        <v>225485257.88052836</v>
      </c>
      <c r="G25" s="47">
        <v>218109562.11316735</v>
      </c>
      <c r="H25" s="47">
        <v>204082929.02036798</v>
      </c>
      <c r="I25" s="27">
        <v>215666336.91545153</v>
      </c>
    </row>
    <row r="26" spans="2:9" x14ac:dyDescent="0.2">
      <c r="B26" s="11">
        <v>21</v>
      </c>
      <c r="C26" s="2" t="s">
        <v>22</v>
      </c>
      <c r="D26" s="25">
        <v>114440925.26203099</v>
      </c>
      <c r="E26" s="47">
        <v>133936057.32909454</v>
      </c>
      <c r="F26" s="47">
        <v>90023629.808722779</v>
      </c>
      <c r="G26" s="47">
        <v>122425534.04692364</v>
      </c>
      <c r="H26" s="47">
        <v>91489114.018542111</v>
      </c>
      <c r="I26" s="27">
        <v>141624570.69873187</v>
      </c>
    </row>
    <row r="27" spans="2:9" x14ac:dyDescent="0.2">
      <c r="B27" s="11">
        <v>22</v>
      </c>
      <c r="C27" s="2" t="s">
        <v>23</v>
      </c>
      <c r="D27" s="25">
        <v>1770797602.4620106</v>
      </c>
      <c r="E27" s="47">
        <v>1353868042.2364461</v>
      </c>
      <c r="F27" s="47">
        <v>1269730440.3447089</v>
      </c>
      <c r="G27" s="47">
        <v>1220806699.5620749</v>
      </c>
      <c r="H27" s="47">
        <v>1154821461.1442509</v>
      </c>
      <c r="I27" s="27">
        <v>1165215665.9954755</v>
      </c>
    </row>
    <row r="28" spans="2:9" x14ac:dyDescent="0.2">
      <c r="B28" s="11">
        <v>23</v>
      </c>
      <c r="C28" s="2" t="s">
        <v>24</v>
      </c>
      <c r="D28" s="25">
        <v>15449107.711583784</v>
      </c>
      <c r="E28" s="47">
        <v>11087314.843649222</v>
      </c>
      <c r="F28" s="47">
        <v>11464435.02403922</v>
      </c>
      <c r="G28" s="47">
        <v>10162762.285894329</v>
      </c>
      <c r="H28" s="47">
        <v>10627823.923125464</v>
      </c>
      <c r="I28" s="27">
        <v>12081032.174378382</v>
      </c>
    </row>
    <row r="29" spans="2:9" x14ac:dyDescent="0.2">
      <c r="B29" s="11">
        <v>24</v>
      </c>
      <c r="C29" s="2" t="s">
        <v>25</v>
      </c>
      <c r="D29" s="25">
        <v>-231441166.81820276</v>
      </c>
      <c r="E29" s="47">
        <v>-253940294.06825605</v>
      </c>
      <c r="F29" s="47">
        <v>-241622492.85617971</v>
      </c>
      <c r="G29" s="47">
        <v>-216633826.03571036</v>
      </c>
      <c r="H29" s="47">
        <v>-232457963.00102344</v>
      </c>
      <c r="I29" s="27">
        <v>-236277644.31935975</v>
      </c>
    </row>
    <row r="30" spans="2:9" x14ac:dyDescent="0.2">
      <c r="B30" s="11">
        <v>25</v>
      </c>
      <c r="C30" s="2" t="s">
        <v>26</v>
      </c>
      <c r="D30" s="25">
        <v>-3418400.9690235755</v>
      </c>
      <c r="E30" s="47">
        <v>-7388730.3213847568</v>
      </c>
      <c r="F30" s="47">
        <v>-6924504.3144462323</v>
      </c>
      <c r="G30" s="47">
        <v>-7408847.5228573792</v>
      </c>
      <c r="H30" s="47">
        <v>-8296454.508399575</v>
      </c>
      <c r="I30" s="27">
        <v>-9902154.3411675002</v>
      </c>
    </row>
    <row r="31" spans="2:9" x14ac:dyDescent="0.2">
      <c r="B31" s="11">
        <v>26</v>
      </c>
      <c r="C31" s="2" t="s">
        <v>27</v>
      </c>
      <c r="D31" s="25">
        <v>13976620.718416071</v>
      </c>
      <c r="E31" s="47">
        <v>6446004.806950435</v>
      </c>
      <c r="F31" s="47">
        <v>5795470.21667777</v>
      </c>
      <c r="G31" s="47">
        <v>5972018.4989638096</v>
      </c>
      <c r="H31" s="47">
        <v>5063350.4091988122</v>
      </c>
      <c r="I31" s="27">
        <v>6249584.4746248033</v>
      </c>
    </row>
    <row r="32" spans="2:9" x14ac:dyDescent="0.2">
      <c r="B32" s="11">
        <v>27</v>
      </c>
      <c r="C32" s="2" t="s">
        <v>28</v>
      </c>
      <c r="D32" s="25">
        <v>-12302647.40035809</v>
      </c>
      <c r="E32" s="47">
        <v>-27815702.679248881</v>
      </c>
      <c r="F32" s="47">
        <v>-28139850.813913476</v>
      </c>
      <c r="G32" s="47">
        <v>-28214161.613435615</v>
      </c>
      <c r="H32" s="47">
        <v>-35072173.315460108</v>
      </c>
      <c r="I32" s="27">
        <v>-43542911.929713957</v>
      </c>
    </row>
    <row r="33" spans="2:9" x14ac:dyDescent="0.2">
      <c r="B33" s="11">
        <v>28</v>
      </c>
      <c r="C33" s="2" t="s">
        <v>29</v>
      </c>
      <c r="D33" s="25">
        <v>-855735.24971828947</v>
      </c>
      <c r="E33" s="47">
        <v>-8003479.2770614214</v>
      </c>
      <c r="F33" s="47">
        <v>-9730826.431618344</v>
      </c>
      <c r="G33" s="47">
        <v>-10553365.239546122</v>
      </c>
      <c r="H33" s="47">
        <v>-15840311.093248233</v>
      </c>
      <c r="I33" s="27">
        <v>-22306696.979650829</v>
      </c>
    </row>
    <row r="34" spans="2:9" x14ac:dyDescent="0.2">
      <c r="B34" s="11">
        <v>29</v>
      </c>
      <c r="C34" s="2" t="s">
        <v>30</v>
      </c>
      <c r="D34" s="25">
        <v>3486574.455935399</v>
      </c>
      <c r="E34" s="47">
        <v>3765858.2300705602</v>
      </c>
      <c r="F34" s="47">
        <v>3818107.7131211027</v>
      </c>
      <c r="G34" s="47">
        <v>3549282.0499168867</v>
      </c>
      <c r="H34" s="47">
        <v>3374721.0432317592</v>
      </c>
      <c r="I34" s="27">
        <v>3724844.627248928</v>
      </c>
    </row>
    <row r="35" spans="2:9" x14ac:dyDescent="0.2">
      <c r="B35" s="11">
        <v>30</v>
      </c>
      <c r="C35" s="2" t="s">
        <v>31</v>
      </c>
      <c r="D35" s="25">
        <v>162505337.8038764</v>
      </c>
      <c r="E35" s="47">
        <v>67807700.808164254</v>
      </c>
      <c r="F35" s="47">
        <v>64710782.622535981</v>
      </c>
      <c r="G35" s="47">
        <v>62042316.285063758</v>
      </c>
      <c r="H35" s="47">
        <v>64892695.952980392</v>
      </c>
      <c r="I35" s="27">
        <v>64120348.649626426</v>
      </c>
    </row>
    <row r="36" spans="2:9" x14ac:dyDescent="0.2">
      <c r="B36" s="11">
        <v>31</v>
      </c>
      <c r="C36" s="2" t="s">
        <v>32</v>
      </c>
      <c r="D36" s="25">
        <v>227324041.1228655</v>
      </c>
      <c r="E36" s="47">
        <v>81641978.354927465</v>
      </c>
      <c r="F36" s="47">
        <v>71734179.444696814</v>
      </c>
      <c r="G36" s="47">
        <v>67002397.293660648</v>
      </c>
      <c r="H36" s="47">
        <v>69511888.832551852</v>
      </c>
      <c r="I36" s="27">
        <v>67222007.117739767</v>
      </c>
    </row>
    <row r="37" spans="2:9" x14ac:dyDescent="0.2">
      <c r="B37" s="11">
        <v>32</v>
      </c>
      <c r="C37" s="2" t="s">
        <v>33</v>
      </c>
      <c r="D37" s="25">
        <v>549135173.34290504</v>
      </c>
      <c r="E37" s="47">
        <v>262400095.89734209</v>
      </c>
      <c r="F37" s="47">
        <v>244421499.74393183</v>
      </c>
      <c r="G37" s="47">
        <v>223450225.1462568</v>
      </c>
      <c r="H37" s="47">
        <v>217016345.98194468</v>
      </c>
      <c r="I37" s="27">
        <v>223303905.14241746</v>
      </c>
    </row>
    <row r="38" spans="2:9" x14ac:dyDescent="0.2">
      <c r="B38" s="11">
        <v>33</v>
      </c>
      <c r="C38" s="2" t="s">
        <v>34</v>
      </c>
      <c r="D38" s="25">
        <v>1639722.5247252865</v>
      </c>
      <c r="E38" s="47">
        <v>1183835.0357127218</v>
      </c>
      <c r="F38" s="47">
        <v>1206360.4381420608</v>
      </c>
      <c r="G38" s="47">
        <v>1124381.0787390578</v>
      </c>
      <c r="H38" s="47">
        <v>925871.32109692809</v>
      </c>
      <c r="I38" s="27">
        <v>926230.80768220813</v>
      </c>
    </row>
    <row r="39" spans="2:9" x14ac:dyDescent="0.2">
      <c r="B39" s="13">
        <v>34</v>
      </c>
      <c r="C39" s="14" t="s">
        <v>89</v>
      </c>
      <c r="D39" s="25">
        <v>205015.44331612939</v>
      </c>
      <c r="E39" s="47">
        <v>291439.53058358177</v>
      </c>
      <c r="F39" s="47">
        <v>1326874.5879332977</v>
      </c>
      <c r="G39" s="47">
        <v>1321653.615963984</v>
      </c>
      <c r="H39" s="47">
        <v>1786350.7795826737</v>
      </c>
      <c r="I39" s="27">
        <v>1944758.2922077391</v>
      </c>
    </row>
    <row r="40" spans="2:9" x14ac:dyDescent="0.2">
      <c r="B40" s="16" t="s">
        <v>35</v>
      </c>
      <c r="C40" s="17"/>
      <c r="D40" s="28">
        <f t="shared" ref="D40:I40" si="0">SUM(D6:D39)</f>
        <v>1879895969.9938862</v>
      </c>
      <c r="E40" s="29">
        <f t="shared" si="0"/>
        <v>-40077396.327551104</v>
      </c>
      <c r="F40" s="29">
        <f t="shared" si="0"/>
        <v>-978486171.67010093</v>
      </c>
      <c r="G40" s="29">
        <f t="shared" si="0"/>
        <v>521745797.19374013</v>
      </c>
      <c r="H40" s="29">
        <f t="shared" si="0"/>
        <v>375188512.89323938</v>
      </c>
      <c r="I40" s="30">
        <f t="shared" si="0"/>
        <v>168359602.97570828</v>
      </c>
    </row>
    <row r="43" spans="2:9" x14ac:dyDescent="0.2">
      <c r="B43" s="3" t="s">
        <v>81</v>
      </c>
    </row>
    <row r="44" spans="2:9" x14ac:dyDescent="0.2">
      <c r="B44" s="21" t="s">
        <v>0</v>
      </c>
      <c r="C44" s="16"/>
      <c r="D44" s="22">
        <v>44378</v>
      </c>
      <c r="E44" s="23">
        <v>44409</v>
      </c>
      <c r="F44" s="23">
        <v>44440</v>
      </c>
      <c r="G44" s="23">
        <v>44470</v>
      </c>
      <c r="H44" s="23">
        <v>44501</v>
      </c>
      <c r="I44" s="24">
        <v>44531</v>
      </c>
    </row>
    <row r="45" spans="2:9" x14ac:dyDescent="0.2">
      <c r="B45" s="8">
        <v>1</v>
      </c>
      <c r="C45" s="9" t="s">
        <v>3</v>
      </c>
      <c r="D45" s="31">
        <f t="shared" ref="D45:I54" si="1">D6+D249</f>
        <v>-11205317.055681916</v>
      </c>
      <c r="E45" s="32">
        <f t="shared" si="1"/>
        <v>-42138838.512731068</v>
      </c>
      <c r="F45" s="32">
        <f t="shared" si="1"/>
        <v>-44316455.115855791</v>
      </c>
      <c r="G45" s="32">
        <f t="shared" si="1"/>
        <v>-37128303.672800012</v>
      </c>
      <c r="H45" s="32">
        <f t="shared" si="1"/>
        <v>-47360206.39078784</v>
      </c>
      <c r="I45" s="33">
        <f t="shared" si="1"/>
        <v>-62020738.996463478</v>
      </c>
    </row>
    <row r="46" spans="2:9" x14ac:dyDescent="0.2">
      <c r="B46" s="11">
        <v>2</v>
      </c>
      <c r="C46" s="2" t="s">
        <v>4</v>
      </c>
      <c r="D46" s="25">
        <f t="shared" si="1"/>
        <v>-9339350.6377340928</v>
      </c>
      <c r="E46" s="47">
        <f t="shared" si="1"/>
        <v>-22551438.083748326</v>
      </c>
      <c r="F46" s="47">
        <f t="shared" si="1"/>
        <v>-23591023.413321823</v>
      </c>
      <c r="G46" s="47">
        <f t="shared" si="1"/>
        <v>-23586136.950147085</v>
      </c>
      <c r="H46" s="47">
        <f t="shared" si="1"/>
        <v>-26122646.743187614</v>
      </c>
      <c r="I46" s="27">
        <f t="shared" si="1"/>
        <v>-27377558.001128547</v>
      </c>
    </row>
    <row r="47" spans="2:9" x14ac:dyDescent="0.2">
      <c r="B47" s="11">
        <v>3</v>
      </c>
      <c r="C47" s="2" t="s">
        <v>5</v>
      </c>
      <c r="D47" s="25">
        <f t="shared" si="1"/>
        <v>15880828.213751419</v>
      </c>
      <c r="E47" s="47">
        <f t="shared" si="1"/>
        <v>40360.171253930785</v>
      </c>
      <c r="F47" s="47">
        <f t="shared" si="1"/>
        <v>0</v>
      </c>
      <c r="G47" s="47">
        <f t="shared" si="1"/>
        <v>0</v>
      </c>
      <c r="H47" s="47">
        <f t="shared" si="1"/>
        <v>0</v>
      </c>
      <c r="I47" s="27">
        <f t="shared" si="1"/>
        <v>0</v>
      </c>
    </row>
    <row r="48" spans="2:9" x14ac:dyDescent="0.2">
      <c r="B48" s="11">
        <v>4</v>
      </c>
      <c r="C48" s="2" t="s">
        <v>6</v>
      </c>
      <c r="D48" s="25">
        <f t="shared" si="1"/>
        <v>-13525904.205434462</v>
      </c>
      <c r="E48" s="47">
        <f t="shared" si="1"/>
        <v>-14223446.001881007</v>
      </c>
      <c r="F48" s="47">
        <f t="shared" si="1"/>
        <v>-13276528.999548852</v>
      </c>
      <c r="G48" s="47">
        <f t="shared" si="1"/>
        <v>-12474908.628452798</v>
      </c>
      <c r="H48" s="47">
        <f t="shared" si="1"/>
        <v>-12864759.43689036</v>
      </c>
      <c r="I48" s="27">
        <f t="shared" si="1"/>
        <v>-12003812.579196678</v>
      </c>
    </row>
    <row r="49" spans="2:9" x14ac:dyDescent="0.2">
      <c r="B49" s="11">
        <v>5</v>
      </c>
      <c r="C49" s="2" t="s">
        <v>7</v>
      </c>
      <c r="D49" s="25">
        <f t="shared" si="1"/>
        <v>-3816987781.3211575</v>
      </c>
      <c r="E49" s="47">
        <f t="shared" si="1"/>
        <v>-4251182536.3783569</v>
      </c>
      <c r="F49" s="47">
        <f t="shared" si="1"/>
        <v>-4144608335.0068207</v>
      </c>
      <c r="G49" s="47">
        <f t="shared" si="1"/>
        <v>-3640878127.4313269</v>
      </c>
      <c r="H49" s="47">
        <f t="shared" si="1"/>
        <v>-3678895060.7216349</v>
      </c>
      <c r="I49" s="27">
        <f t="shared" si="1"/>
        <v>-3702213494.9227972</v>
      </c>
    </row>
    <row r="50" spans="2:9" x14ac:dyDescent="0.2">
      <c r="B50" s="11">
        <v>6</v>
      </c>
      <c r="C50" s="2" t="s">
        <v>8</v>
      </c>
      <c r="D50" s="25">
        <f t="shared" si="1"/>
        <v>7468528.750915098</v>
      </c>
      <c r="E50" s="47">
        <f t="shared" si="1"/>
        <v>4064404.1623342484</v>
      </c>
      <c r="F50" s="47">
        <f t="shared" si="1"/>
        <v>3292170.7043245588</v>
      </c>
      <c r="G50" s="47">
        <f t="shared" si="1"/>
        <v>3289198.9593446259</v>
      </c>
      <c r="H50" s="47">
        <f t="shared" si="1"/>
        <v>3723253.0292553343</v>
      </c>
      <c r="I50" s="27">
        <f t="shared" si="1"/>
        <v>3621779.7758977022</v>
      </c>
    </row>
    <row r="51" spans="2:9" x14ac:dyDescent="0.2">
      <c r="B51" s="11">
        <v>7</v>
      </c>
      <c r="C51" s="2" t="s">
        <v>9</v>
      </c>
      <c r="D51" s="25">
        <f t="shared" si="1"/>
        <v>156438061.9340252</v>
      </c>
      <c r="E51" s="47">
        <f t="shared" si="1"/>
        <v>168235841.6709654</v>
      </c>
      <c r="F51" s="47">
        <f t="shared" si="1"/>
        <v>164691985.21692827</v>
      </c>
      <c r="G51" s="47">
        <f t="shared" si="1"/>
        <v>167926596.79347438</v>
      </c>
      <c r="H51" s="47">
        <f t="shared" si="1"/>
        <v>190855605.19274655</v>
      </c>
      <c r="I51" s="27">
        <f t="shared" si="1"/>
        <v>178981231.55935794</v>
      </c>
    </row>
    <row r="52" spans="2:9" x14ac:dyDescent="0.2">
      <c r="B52" s="11">
        <v>8</v>
      </c>
      <c r="C52" s="2" t="s">
        <v>10</v>
      </c>
      <c r="D52" s="25">
        <f t="shared" si="1"/>
        <v>-549458682.45883644</v>
      </c>
      <c r="E52" s="47">
        <f t="shared" si="1"/>
        <v>-629959115.12089956</v>
      </c>
      <c r="F52" s="47">
        <f t="shared" si="1"/>
        <v>-619009974.28884184</v>
      </c>
      <c r="G52" s="47">
        <f t="shared" si="1"/>
        <v>-578078080.85193014</v>
      </c>
      <c r="H52" s="47">
        <f t="shared" si="1"/>
        <v>-667520483.56668925</v>
      </c>
      <c r="I52" s="27">
        <f t="shared" si="1"/>
        <v>-702433785.8655436</v>
      </c>
    </row>
    <row r="53" spans="2:9" x14ac:dyDescent="0.2">
      <c r="B53" s="11">
        <v>9</v>
      </c>
      <c r="C53" s="2" t="s">
        <v>11</v>
      </c>
      <c r="D53" s="25">
        <f t="shared" si="1"/>
        <v>-56333131.804234251</v>
      </c>
      <c r="E53" s="47">
        <f t="shared" si="1"/>
        <v>-61282713.438986853</v>
      </c>
      <c r="F53" s="47">
        <f t="shared" si="1"/>
        <v>-60893585.834789827</v>
      </c>
      <c r="G53" s="47">
        <f t="shared" si="1"/>
        <v>-58968109.310175151</v>
      </c>
      <c r="H53" s="47">
        <f t="shared" si="1"/>
        <v>-77501725.601830959</v>
      </c>
      <c r="I53" s="27">
        <f t="shared" si="1"/>
        <v>-96308810.289793476</v>
      </c>
    </row>
    <row r="54" spans="2:9" x14ac:dyDescent="0.2">
      <c r="B54" s="11">
        <v>10</v>
      </c>
      <c r="C54" s="2" t="s">
        <v>58</v>
      </c>
      <c r="D54" s="25">
        <f t="shared" si="1"/>
        <v>2631123014.3196054</v>
      </c>
      <c r="E54" s="47">
        <f t="shared" si="1"/>
        <v>2356227323.4724183</v>
      </c>
      <c r="F54" s="47">
        <f t="shared" si="1"/>
        <v>1482394596.4340744</v>
      </c>
      <c r="G54" s="47">
        <f t="shared" si="1"/>
        <v>2463905549.1563196</v>
      </c>
      <c r="H54" s="47">
        <f t="shared" si="1"/>
        <v>2581717570.9378748</v>
      </c>
      <c r="I54" s="27">
        <f t="shared" si="1"/>
        <v>2439334666.7299709</v>
      </c>
    </row>
    <row r="55" spans="2:9" x14ac:dyDescent="0.2">
      <c r="B55" s="11">
        <v>11</v>
      </c>
      <c r="C55" s="2" t="s">
        <v>12</v>
      </c>
      <c r="D55" s="25">
        <f t="shared" ref="D55:I64" si="2">D16+D259</f>
        <v>362069450.68550414</v>
      </c>
      <c r="E55" s="47">
        <f t="shared" si="2"/>
        <v>443826835.79395437</v>
      </c>
      <c r="F55" s="47">
        <f t="shared" si="2"/>
        <v>441623061.01873368</v>
      </c>
      <c r="G55" s="47">
        <f t="shared" si="2"/>
        <v>442600313.53160954</v>
      </c>
      <c r="H55" s="47">
        <f t="shared" si="2"/>
        <v>452511605.84311318</v>
      </c>
      <c r="I55" s="27">
        <f t="shared" si="2"/>
        <v>438711969.85675734</v>
      </c>
    </row>
    <row r="56" spans="2:9" x14ac:dyDescent="0.2">
      <c r="B56" s="11">
        <v>12</v>
      </c>
      <c r="C56" s="2" t="s">
        <v>13</v>
      </c>
      <c r="D56" s="25">
        <f t="shared" si="2"/>
        <v>86910606.383387968</v>
      </c>
      <c r="E56" s="47">
        <f t="shared" si="2"/>
        <v>110847480.23471892</v>
      </c>
      <c r="F56" s="47">
        <f t="shared" si="2"/>
        <v>106943136.74803659</v>
      </c>
      <c r="G56" s="47">
        <f t="shared" si="2"/>
        <v>98001888.009906262</v>
      </c>
      <c r="H56" s="47">
        <f t="shared" si="2"/>
        <v>97995552.808723077</v>
      </c>
      <c r="I56" s="27">
        <f t="shared" si="2"/>
        <v>85566056.505435482</v>
      </c>
    </row>
    <row r="57" spans="2:9" x14ac:dyDescent="0.2">
      <c r="B57" s="11">
        <v>13</v>
      </c>
      <c r="C57" s="2" t="s">
        <v>14</v>
      </c>
      <c r="D57" s="25">
        <f t="shared" si="2"/>
        <v>8067263.263375774</v>
      </c>
      <c r="E57" s="47">
        <f t="shared" si="2"/>
        <v>10663372.890902735</v>
      </c>
      <c r="F57" s="47">
        <f t="shared" si="2"/>
        <v>14943274.372310819</v>
      </c>
      <c r="G57" s="47">
        <f t="shared" si="2"/>
        <v>15922069.400181048</v>
      </c>
      <c r="H57" s="47">
        <f t="shared" si="2"/>
        <v>16972340.597064275</v>
      </c>
      <c r="I57" s="27">
        <f t="shared" si="2"/>
        <v>21654219.295109279</v>
      </c>
    </row>
    <row r="58" spans="2:9" x14ac:dyDescent="0.2">
      <c r="B58" s="11">
        <v>14</v>
      </c>
      <c r="C58" s="2" t="s">
        <v>15</v>
      </c>
      <c r="D58" s="25">
        <f t="shared" si="2"/>
        <v>33316398.683174398</v>
      </c>
      <c r="E58" s="47">
        <f t="shared" si="2"/>
        <v>4981450.7433612626</v>
      </c>
      <c r="F58" s="47">
        <f t="shared" si="2"/>
        <v>4713124.68873908</v>
      </c>
      <c r="G58" s="47">
        <f t="shared" si="2"/>
        <v>4333545.9025080847</v>
      </c>
      <c r="H58" s="47">
        <f t="shared" si="2"/>
        <v>4291367.8228249913</v>
      </c>
      <c r="I58" s="27">
        <f t="shared" si="2"/>
        <v>4144070.8137891344</v>
      </c>
    </row>
    <row r="59" spans="2:9" x14ac:dyDescent="0.2">
      <c r="B59" s="11">
        <v>15</v>
      </c>
      <c r="C59" s="2" t="s">
        <v>16</v>
      </c>
      <c r="D59" s="25">
        <f t="shared" si="2"/>
        <v>25251005.249098569</v>
      </c>
      <c r="E59" s="47">
        <f t="shared" si="2"/>
        <v>-4886111.8604378859</v>
      </c>
      <c r="F59" s="47">
        <f t="shared" si="2"/>
        <v>-11150398.081058495</v>
      </c>
      <c r="G59" s="47">
        <f t="shared" si="2"/>
        <v>-11218054.670747576</v>
      </c>
      <c r="H59" s="47">
        <f t="shared" si="2"/>
        <v>-12882411.755898127</v>
      </c>
      <c r="I59" s="27">
        <f t="shared" si="2"/>
        <v>-14946801.508638401</v>
      </c>
    </row>
    <row r="60" spans="2:9" x14ac:dyDescent="0.2">
      <c r="B60" s="11">
        <v>16</v>
      </c>
      <c r="C60" s="2" t="s">
        <v>17</v>
      </c>
      <c r="D60" s="25">
        <f t="shared" si="2"/>
        <v>14528782.893090237</v>
      </c>
      <c r="E60" s="47">
        <f t="shared" si="2"/>
        <v>-6499115.3435186967</v>
      </c>
      <c r="F60" s="47">
        <f t="shared" si="2"/>
        <v>-6550384.4536613319</v>
      </c>
      <c r="G60" s="47">
        <f t="shared" si="2"/>
        <v>-5805651.8938564453</v>
      </c>
      <c r="H60" s="47">
        <f t="shared" si="2"/>
        <v>-5535302.0616133381</v>
      </c>
      <c r="I60" s="27">
        <f t="shared" si="2"/>
        <v>-5807264.7304365104</v>
      </c>
    </row>
    <row r="61" spans="2:9" x14ac:dyDescent="0.2">
      <c r="B61" s="11">
        <v>17</v>
      </c>
      <c r="C61" s="2" t="s">
        <v>18</v>
      </c>
      <c r="D61" s="25">
        <f t="shared" si="2"/>
        <v>5944122.1916290596</v>
      </c>
      <c r="E61" s="47">
        <f t="shared" si="2"/>
        <v>6107494.8709732592</v>
      </c>
      <c r="F61" s="47">
        <f t="shared" si="2"/>
        <v>6478449.8075791271</v>
      </c>
      <c r="G61" s="47">
        <f t="shared" si="2"/>
        <v>5436716.1271164892</v>
      </c>
      <c r="H61" s="47">
        <f t="shared" si="2"/>
        <v>7302084.0174707389</v>
      </c>
      <c r="I61" s="27">
        <f t="shared" si="2"/>
        <v>8612733.6909211315</v>
      </c>
    </row>
    <row r="62" spans="2:9" x14ac:dyDescent="0.2">
      <c r="B62" s="11">
        <v>18</v>
      </c>
      <c r="C62" s="2" t="s">
        <v>19</v>
      </c>
      <c r="D62" s="25">
        <f t="shared" si="2"/>
        <v>5749089.5595299257</v>
      </c>
      <c r="E62" s="47">
        <f t="shared" si="2"/>
        <v>6113330.9876321759</v>
      </c>
      <c r="F62" s="47">
        <f t="shared" si="2"/>
        <v>5926724.3531677034</v>
      </c>
      <c r="G62" s="47">
        <f t="shared" si="2"/>
        <v>5593143.8766819481</v>
      </c>
      <c r="H62" s="47">
        <f t="shared" si="2"/>
        <v>6045476.5194997638</v>
      </c>
      <c r="I62" s="27">
        <f t="shared" si="2"/>
        <v>7367037.3601379404</v>
      </c>
    </row>
    <row r="63" spans="2:9" x14ac:dyDescent="0.2">
      <c r="B63" s="11">
        <v>19</v>
      </c>
      <c r="C63" s="2" t="s">
        <v>20</v>
      </c>
      <c r="D63" s="25">
        <f t="shared" si="2"/>
        <v>32125816.807215996</v>
      </c>
      <c r="E63" s="47">
        <f t="shared" si="2"/>
        <v>10557021.342541847</v>
      </c>
      <c r="F63" s="47">
        <f t="shared" si="2"/>
        <v>10604626.771024022</v>
      </c>
      <c r="G63" s="47">
        <f t="shared" si="2"/>
        <v>9717517.2809584383</v>
      </c>
      <c r="H63" s="47">
        <f t="shared" si="2"/>
        <v>10530601.894457303</v>
      </c>
      <c r="I63" s="27">
        <f t="shared" si="2"/>
        <v>13428226.956636129</v>
      </c>
    </row>
    <row r="64" spans="2:9" x14ac:dyDescent="0.2">
      <c r="B64" s="11">
        <v>20</v>
      </c>
      <c r="C64" s="2" t="s">
        <v>21</v>
      </c>
      <c r="D64" s="25">
        <f t="shared" si="2"/>
        <v>340930998.13229859</v>
      </c>
      <c r="E64" s="47">
        <f t="shared" si="2"/>
        <v>245700881.34496272</v>
      </c>
      <c r="F64" s="47">
        <f t="shared" si="2"/>
        <v>225485257.88052836</v>
      </c>
      <c r="G64" s="47">
        <f t="shared" si="2"/>
        <v>218109562.11316735</v>
      </c>
      <c r="H64" s="47">
        <f t="shared" si="2"/>
        <v>204082929.02036798</v>
      </c>
      <c r="I64" s="27">
        <f t="shared" si="2"/>
        <v>215666336.91545153</v>
      </c>
    </row>
    <row r="65" spans="2:9" x14ac:dyDescent="0.2">
      <c r="B65" s="11">
        <v>21</v>
      </c>
      <c r="C65" s="2" t="s">
        <v>22</v>
      </c>
      <c r="D65" s="25">
        <f t="shared" ref="D65:I74" si="3">D26+D269</f>
        <v>114440925.26203099</v>
      </c>
      <c r="E65" s="47">
        <f t="shared" si="3"/>
        <v>133936057.32909454</v>
      </c>
      <c r="F65" s="47">
        <f t="shared" si="3"/>
        <v>90023629.808722779</v>
      </c>
      <c r="G65" s="47">
        <f t="shared" si="3"/>
        <v>122425534.04692364</v>
      </c>
      <c r="H65" s="47">
        <f t="shared" si="3"/>
        <v>91489114.018542111</v>
      </c>
      <c r="I65" s="27">
        <f t="shared" si="3"/>
        <v>141624570.69873187</v>
      </c>
    </row>
    <row r="66" spans="2:9" x14ac:dyDescent="0.2">
      <c r="B66" s="11">
        <v>22</v>
      </c>
      <c r="C66" s="2" t="s">
        <v>23</v>
      </c>
      <c r="D66" s="25">
        <f t="shared" si="3"/>
        <v>1770797602.4620106</v>
      </c>
      <c r="E66" s="47">
        <f t="shared" si="3"/>
        <v>1353868042.2364461</v>
      </c>
      <c r="F66" s="47">
        <f t="shared" si="3"/>
        <v>1269730440.3447089</v>
      </c>
      <c r="G66" s="47">
        <f t="shared" si="3"/>
        <v>1220806699.5620749</v>
      </c>
      <c r="H66" s="47">
        <f t="shared" si="3"/>
        <v>1154821461.1442509</v>
      </c>
      <c r="I66" s="27">
        <f t="shared" si="3"/>
        <v>1165215665.9954755</v>
      </c>
    </row>
    <row r="67" spans="2:9" x14ac:dyDescent="0.2">
      <c r="B67" s="11">
        <v>23</v>
      </c>
      <c r="C67" s="2" t="s">
        <v>24</v>
      </c>
      <c r="D67" s="25">
        <f t="shared" si="3"/>
        <v>15449107.711583784</v>
      </c>
      <c r="E67" s="47">
        <f t="shared" si="3"/>
        <v>11087314.843649222</v>
      </c>
      <c r="F67" s="47">
        <f t="shared" si="3"/>
        <v>11464435.02403922</v>
      </c>
      <c r="G67" s="47">
        <f t="shared" si="3"/>
        <v>10162762.285894329</v>
      </c>
      <c r="H67" s="47">
        <f t="shared" si="3"/>
        <v>10627823.923125464</v>
      </c>
      <c r="I67" s="27">
        <f t="shared" si="3"/>
        <v>12081032.174378382</v>
      </c>
    </row>
    <row r="68" spans="2:9" x14ac:dyDescent="0.2">
      <c r="B68" s="11">
        <v>24</v>
      </c>
      <c r="C68" s="2" t="s">
        <v>25</v>
      </c>
      <c r="D68" s="25">
        <f t="shared" si="3"/>
        <v>-231441166.81820276</v>
      </c>
      <c r="E68" s="47">
        <f t="shared" si="3"/>
        <v>-253940294.06825605</v>
      </c>
      <c r="F68" s="47">
        <f t="shared" si="3"/>
        <v>-241622492.85617971</v>
      </c>
      <c r="G68" s="47">
        <f t="shared" si="3"/>
        <v>-216633826.03571036</v>
      </c>
      <c r="H68" s="47">
        <f t="shared" si="3"/>
        <v>-232457963.00102344</v>
      </c>
      <c r="I68" s="27">
        <f t="shared" si="3"/>
        <v>-236277644.31935975</v>
      </c>
    </row>
    <row r="69" spans="2:9" x14ac:dyDescent="0.2">
      <c r="B69" s="11">
        <v>25</v>
      </c>
      <c r="C69" s="2" t="s">
        <v>26</v>
      </c>
      <c r="D69" s="25">
        <f t="shared" si="3"/>
        <v>-3418400.9690235755</v>
      </c>
      <c r="E69" s="47">
        <f t="shared" si="3"/>
        <v>-7388730.3213847568</v>
      </c>
      <c r="F69" s="47">
        <f t="shared" si="3"/>
        <v>-6924504.3144462323</v>
      </c>
      <c r="G69" s="47">
        <f t="shared" si="3"/>
        <v>-7408847.5228573792</v>
      </c>
      <c r="H69" s="47">
        <f t="shared" si="3"/>
        <v>-8296454.508399575</v>
      </c>
      <c r="I69" s="27">
        <f t="shared" si="3"/>
        <v>-9902154.3411675002</v>
      </c>
    </row>
    <row r="70" spans="2:9" x14ac:dyDescent="0.2">
      <c r="B70" s="11">
        <v>26</v>
      </c>
      <c r="C70" s="2" t="s">
        <v>27</v>
      </c>
      <c r="D70" s="25">
        <f t="shared" si="3"/>
        <v>13976620.718416071</v>
      </c>
      <c r="E70" s="47">
        <f t="shared" si="3"/>
        <v>6446004.806950435</v>
      </c>
      <c r="F70" s="47">
        <f t="shared" si="3"/>
        <v>5795470.21667777</v>
      </c>
      <c r="G70" s="47">
        <f t="shared" si="3"/>
        <v>5972018.4989638096</v>
      </c>
      <c r="H70" s="47">
        <f t="shared" si="3"/>
        <v>5063350.4091988122</v>
      </c>
      <c r="I70" s="27">
        <f t="shared" si="3"/>
        <v>6249584.4746248033</v>
      </c>
    </row>
    <row r="71" spans="2:9" x14ac:dyDescent="0.2">
      <c r="B71" s="11">
        <v>27</v>
      </c>
      <c r="C71" s="2" t="s">
        <v>28</v>
      </c>
      <c r="D71" s="25">
        <f t="shared" si="3"/>
        <v>-12302647.40035809</v>
      </c>
      <c r="E71" s="47">
        <f t="shared" si="3"/>
        <v>-27815702.679248881</v>
      </c>
      <c r="F71" s="47">
        <f t="shared" si="3"/>
        <v>-28139850.813913476</v>
      </c>
      <c r="G71" s="47">
        <f t="shared" si="3"/>
        <v>-28214161.613435615</v>
      </c>
      <c r="H71" s="47">
        <f t="shared" si="3"/>
        <v>-35072173.315460108</v>
      </c>
      <c r="I71" s="27">
        <f t="shared" si="3"/>
        <v>-43542911.929713957</v>
      </c>
    </row>
    <row r="72" spans="2:9" x14ac:dyDescent="0.2">
      <c r="B72" s="11">
        <v>28</v>
      </c>
      <c r="C72" s="2" t="s">
        <v>29</v>
      </c>
      <c r="D72" s="25">
        <f t="shared" si="3"/>
        <v>-855735.24971828947</v>
      </c>
      <c r="E72" s="47">
        <f t="shared" si="3"/>
        <v>-8003479.2770614214</v>
      </c>
      <c r="F72" s="47">
        <f t="shared" si="3"/>
        <v>-9730826.431618344</v>
      </c>
      <c r="G72" s="47">
        <f t="shared" si="3"/>
        <v>-10553365.239546122</v>
      </c>
      <c r="H72" s="47">
        <f t="shared" si="3"/>
        <v>-15840311.093248233</v>
      </c>
      <c r="I72" s="27">
        <f t="shared" si="3"/>
        <v>-22306696.979650829</v>
      </c>
    </row>
    <row r="73" spans="2:9" x14ac:dyDescent="0.2">
      <c r="B73" s="11">
        <v>29</v>
      </c>
      <c r="C73" s="2" t="s">
        <v>30</v>
      </c>
      <c r="D73" s="25">
        <f t="shared" si="3"/>
        <v>3486574.455935399</v>
      </c>
      <c r="E73" s="47">
        <f t="shared" si="3"/>
        <v>3765858.2300705602</v>
      </c>
      <c r="F73" s="47">
        <f t="shared" si="3"/>
        <v>3818107.7131211027</v>
      </c>
      <c r="G73" s="47">
        <f t="shared" si="3"/>
        <v>3549282.0499168867</v>
      </c>
      <c r="H73" s="47">
        <f t="shared" si="3"/>
        <v>3374721.0432317592</v>
      </c>
      <c r="I73" s="27">
        <f t="shared" si="3"/>
        <v>3724844.627248928</v>
      </c>
    </row>
    <row r="74" spans="2:9" x14ac:dyDescent="0.2">
      <c r="B74" s="11">
        <v>30</v>
      </c>
      <c r="C74" s="2" t="s">
        <v>31</v>
      </c>
      <c r="D74" s="25">
        <f t="shared" si="3"/>
        <v>162505337.8038764</v>
      </c>
      <c r="E74" s="47">
        <f t="shared" si="3"/>
        <v>67807700.808164254</v>
      </c>
      <c r="F74" s="47">
        <f t="shared" si="3"/>
        <v>64710782.622535981</v>
      </c>
      <c r="G74" s="47">
        <f t="shared" si="3"/>
        <v>62042316.285063758</v>
      </c>
      <c r="H74" s="47">
        <f t="shared" si="3"/>
        <v>64892695.952980392</v>
      </c>
      <c r="I74" s="27">
        <f t="shared" si="3"/>
        <v>64120348.649626426</v>
      </c>
    </row>
    <row r="75" spans="2:9" x14ac:dyDescent="0.2">
      <c r="B75" s="11">
        <v>31</v>
      </c>
      <c r="C75" s="2" t="s">
        <v>32</v>
      </c>
      <c r="D75" s="25">
        <f t="shared" ref="D75:I77" si="4">D36+D279</f>
        <v>227324041.1228655</v>
      </c>
      <c r="E75" s="47">
        <f t="shared" si="4"/>
        <v>81641978.354927465</v>
      </c>
      <c r="F75" s="47">
        <f t="shared" si="4"/>
        <v>71734179.444696814</v>
      </c>
      <c r="G75" s="47">
        <f t="shared" si="4"/>
        <v>67002397.293660648</v>
      </c>
      <c r="H75" s="47">
        <f t="shared" si="4"/>
        <v>69511888.832551852</v>
      </c>
      <c r="I75" s="27">
        <f t="shared" si="4"/>
        <v>67222007.117739767</v>
      </c>
    </row>
    <row r="76" spans="2:9" x14ac:dyDescent="0.2">
      <c r="B76" s="11">
        <v>32</v>
      </c>
      <c r="C76" s="2" t="s">
        <v>33</v>
      </c>
      <c r="D76" s="25">
        <f t="shared" si="4"/>
        <v>549135173.34290504</v>
      </c>
      <c r="E76" s="47">
        <f t="shared" si="4"/>
        <v>262400095.89734209</v>
      </c>
      <c r="F76" s="47">
        <f t="shared" si="4"/>
        <v>244421499.74393183</v>
      </c>
      <c r="G76" s="47">
        <f t="shared" si="4"/>
        <v>223450225.1462568</v>
      </c>
      <c r="H76" s="47">
        <f t="shared" si="4"/>
        <v>217016345.98194468</v>
      </c>
      <c r="I76" s="27">
        <f t="shared" si="4"/>
        <v>223303905.14241746</v>
      </c>
    </row>
    <row r="77" spans="2:9" x14ac:dyDescent="0.2">
      <c r="B77" s="11">
        <v>33</v>
      </c>
      <c r="C77" s="2" t="s">
        <v>34</v>
      </c>
      <c r="D77" s="25">
        <f t="shared" si="4"/>
        <v>1639722.5247252865</v>
      </c>
      <c r="E77" s="47">
        <f t="shared" si="4"/>
        <v>1183835.0357127218</v>
      </c>
      <c r="F77" s="47">
        <f t="shared" si="4"/>
        <v>1206360.4381420608</v>
      </c>
      <c r="G77" s="47">
        <f t="shared" si="4"/>
        <v>1124381.0787390578</v>
      </c>
      <c r="H77" s="47">
        <f t="shared" si="4"/>
        <v>925871.32109692809</v>
      </c>
      <c r="I77" s="27">
        <f t="shared" si="4"/>
        <v>926230.80768220813</v>
      </c>
    </row>
    <row r="78" spans="2:9" x14ac:dyDescent="0.2">
      <c r="B78" s="13">
        <v>34</v>
      </c>
      <c r="C78" s="14" t="s">
        <v>89</v>
      </c>
      <c r="D78" s="25">
        <f t="shared" ref="D78:I78" si="5">D39+D282</f>
        <v>205015.44331612939</v>
      </c>
      <c r="E78" s="47">
        <f t="shared" si="5"/>
        <v>291439.53058358177</v>
      </c>
      <c r="F78" s="47">
        <f t="shared" si="5"/>
        <v>1326874.5879332977</v>
      </c>
      <c r="G78" s="47">
        <f t="shared" si="5"/>
        <v>1321653.615963984</v>
      </c>
      <c r="H78" s="47">
        <f t="shared" si="5"/>
        <v>1786350.7795826737</v>
      </c>
      <c r="I78" s="27">
        <f t="shared" si="5"/>
        <v>1944758.2922077391</v>
      </c>
    </row>
    <row r="79" spans="2:9" x14ac:dyDescent="0.2">
      <c r="B79" s="16" t="s">
        <v>35</v>
      </c>
      <c r="C79" s="17"/>
      <c r="D79" s="28">
        <f t="shared" ref="D79:I79" si="6">SUM(D45:D78)</f>
        <v>1879895969.9938862</v>
      </c>
      <c r="E79" s="29">
        <f t="shared" si="6"/>
        <v>-40077396.327551104</v>
      </c>
      <c r="F79" s="29">
        <f t="shared" si="6"/>
        <v>-978486171.67010093</v>
      </c>
      <c r="G79" s="29">
        <f t="shared" si="6"/>
        <v>521745797.19374013</v>
      </c>
      <c r="H79" s="29">
        <f t="shared" si="6"/>
        <v>375188512.89323938</v>
      </c>
      <c r="I79" s="30">
        <f t="shared" si="6"/>
        <v>168359602.97570828</v>
      </c>
    </row>
    <row r="82" spans="2:9" x14ac:dyDescent="0.2">
      <c r="B82" s="3" t="s">
        <v>82</v>
      </c>
    </row>
    <row r="83" spans="2:9" x14ac:dyDescent="0.2">
      <c r="B83" s="21" t="s">
        <v>0</v>
      </c>
      <c r="C83" s="16"/>
      <c r="D83" s="22">
        <v>44378</v>
      </c>
      <c r="E83" s="23">
        <v>44409</v>
      </c>
      <c r="F83" s="23">
        <v>44440</v>
      </c>
      <c r="G83" s="23">
        <v>44470</v>
      </c>
      <c r="H83" s="23">
        <v>44501</v>
      </c>
      <c r="I83" s="24">
        <v>44531</v>
      </c>
    </row>
    <row r="84" spans="2:9" x14ac:dyDescent="0.2">
      <c r="B84" s="8">
        <v>1</v>
      </c>
      <c r="C84" s="9" t="s">
        <v>3</v>
      </c>
      <c r="D84" s="31">
        <f t="shared" ref="D84:I93" si="7">IF(D45&lt;0,-D45,0)</f>
        <v>11205317.055681916</v>
      </c>
      <c r="E84" s="32">
        <f t="shared" si="7"/>
        <v>42138838.512731068</v>
      </c>
      <c r="F84" s="32">
        <f t="shared" si="7"/>
        <v>44316455.115855791</v>
      </c>
      <c r="G84" s="32">
        <f t="shared" si="7"/>
        <v>37128303.672800012</v>
      </c>
      <c r="H84" s="32">
        <f t="shared" si="7"/>
        <v>47360206.39078784</v>
      </c>
      <c r="I84" s="33">
        <f t="shared" si="7"/>
        <v>62020738.996463478</v>
      </c>
    </row>
    <row r="85" spans="2:9" x14ac:dyDescent="0.2">
      <c r="B85" s="11">
        <v>2</v>
      </c>
      <c r="C85" s="2" t="s">
        <v>4</v>
      </c>
      <c r="D85" s="25">
        <f t="shared" si="7"/>
        <v>9339350.6377340928</v>
      </c>
      <c r="E85" s="47">
        <f t="shared" si="7"/>
        <v>22551438.083748326</v>
      </c>
      <c r="F85" s="47">
        <f t="shared" si="7"/>
        <v>23591023.413321823</v>
      </c>
      <c r="G85" s="47">
        <f t="shared" si="7"/>
        <v>23586136.950147085</v>
      </c>
      <c r="H85" s="47">
        <f t="shared" si="7"/>
        <v>26122646.743187614</v>
      </c>
      <c r="I85" s="27">
        <f t="shared" si="7"/>
        <v>27377558.001128547</v>
      </c>
    </row>
    <row r="86" spans="2:9" x14ac:dyDescent="0.2">
      <c r="B86" s="11">
        <v>3</v>
      </c>
      <c r="C86" s="2" t="s">
        <v>5</v>
      </c>
      <c r="D86" s="25">
        <f t="shared" si="7"/>
        <v>0</v>
      </c>
      <c r="E86" s="47">
        <f t="shared" si="7"/>
        <v>0</v>
      </c>
      <c r="F86" s="47">
        <f t="shared" si="7"/>
        <v>0</v>
      </c>
      <c r="G86" s="47">
        <f t="shared" si="7"/>
        <v>0</v>
      </c>
      <c r="H86" s="47">
        <f t="shared" si="7"/>
        <v>0</v>
      </c>
      <c r="I86" s="27">
        <f t="shared" si="7"/>
        <v>0</v>
      </c>
    </row>
    <row r="87" spans="2:9" x14ac:dyDescent="0.2">
      <c r="B87" s="11">
        <v>4</v>
      </c>
      <c r="C87" s="2" t="s">
        <v>6</v>
      </c>
      <c r="D87" s="25">
        <f t="shared" si="7"/>
        <v>13525904.205434462</v>
      </c>
      <c r="E87" s="47">
        <f t="shared" si="7"/>
        <v>14223446.001881007</v>
      </c>
      <c r="F87" s="47">
        <f t="shared" si="7"/>
        <v>13276528.999548852</v>
      </c>
      <c r="G87" s="47">
        <f t="shared" si="7"/>
        <v>12474908.628452798</v>
      </c>
      <c r="H87" s="47">
        <f t="shared" si="7"/>
        <v>12864759.43689036</v>
      </c>
      <c r="I87" s="27">
        <f t="shared" si="7"/>
        <v>12003812.579196678</v>
      </c>
    </row>
    <row r="88" spans="2:9" x14ac:dyDescent="0.2">
      <c r="B88" s="11">
        <v>5</v>
      </c>
      <c r="C88" s="2" t="s">
        <v>7</v>
      </c>
      <c r="D88" s="25">
        <f t="shared" si="7"/>
        <v>3816987781.3211575</v>
      </c>
      <c r="E88" s="47">
        <f t="shared" si="7"/>
        <v>4251182536.3783569</v>
      </c>
      <c r="F88" s="47">
        <f t="shared" si="7"/>
        <v>4144608335.0068207</v>
      </c>
      <c r="G88" s="47">
        <f t="shared" si="7"/>
        <v>3640878127.4313269</v>
      </c>
      <c r="H88" s="47">
        <f t="shared" si="7"/>
        <v>3678895060.7216349</v>
      </c>
      <c r="I88" s="27">
        <f t="shared" si="7"/>
        <v>3702213494.9227972</v>
      </c>
    </row>
    <row r="89" spans="2:9" x14ac:dyDescent="0.2">
      <c r="B89" s="11">
        <v>6</v>
      </c>
      <c r="C89" s="2" t="s">
        <v>8</v>
      </c>
      <c r="D89" s="25">
        <f t="shared" si="7"/>
        <v>0</v>
      </c>
      <c r="E89" s="47">
        <f t="shared" si="7"/>
        <v>0</v>
      </c>
      <c r="F89" s="47">
        <f t="shared" si="7"/>
        <v>0</v>
      </c>
      <c r="G89" s="47">
        <f t="shared" si="7"/>
        <v>0</v>
      </c>
      <c r="H89" s="47">
        <f t="shared" si="7"/>
        <v>0</v>
      </c>
      <c r="I89" s="27">
        <f t="shared" si="7"/>
        <v>0</v>
      </c>
    </row>
    <row r="90" spans="2:9" x14ac:dyDescent="0.2">
      <c r="B90" s="11">
        <v>7</v>
      </c>
      <c r="C90" s="2" t="s">
        <v>9</v>
      </c>
      <c r="D90" s="25">
        <f t="shared" si="7"/>
        <v>0</v>
      </c>
      <c r="E90" s="47">
        <f t="shared" si="7"/>
        <v>0</v>
      </c>
      <c r="F90" s="47">
        <f t="shared" si="7"/>
        <v>0</v>
      </c>
      <c r="G90" s="47">
        <f t="shared" si="7"/>
        <v>0</v>
      </c>
      <c r="H90" s="47">
        <f t="shared" si="7"/>
        <v>0</v>
      </c>
      <c r="I90" s="27">
        <f t="shared" si="7"/>
        <v>0</v>
      </c>
    </row>
    <row r="91" spans="2:9" x14ac:dyDescent="0.2">
      <c r="B91" s="11">
        <v>8</v>
      </c>
      <c r="C91" s="2" t="s">
        <v>10</v>
      </c>
      <c r="D91" s="25">
        <f t="shared" si="7"/>
        <v>549458682.45883644</v>
      </c>
      <c r="E91" s="47">
        <f t="shared" si="7"/>
        <v>629959115.12089956</v>
      </c>
      <c r="F91" s="47">
        <f t="shared" si="7"/>
        <v>619009974.28884184</v>
      </c>
      <c r="G91" s="47">
        <f t="shared" si="7"/>
        <v>578078080.85193014</v>
      </c>
      <c r="H91" s="47">
        <f t="shared" si="7"/>
        <v>667520483.56668925</v>
      </c>
      <c r="I91" s="27">
        <f t="shared" si="7"/>
        <v>702433785.8655436</v>
      </c>
    </row>
    <row r="92" spans="2:9" x14ac:dyDescent="0.2">
      <c r="B92" s="11">
        <v>9</v>
      </c>
      <c r="C92" s="2" t="s">
        <v>11</v>
      </c>
      <c r="D92" s="25">
        <f t="shared" si="7"/>
        <v>56333131.804234251</v>
      </c>
      <c r="E92" s="47">
        <f t="shared" si="7"/>
        <v>61282713.438986853</v>
      </c>
      <c r="F92" s="47">
        <f t="shared" si="7"/>
        <v>60893585.834789827</v>
      </c>
      <c r="G92" s="47">
        <f t="shared" si="7"/>
        <v>58968109.310175151</v>
      </c>
      <c r="H92" s="47">
        <f t="shared" si="7"/>
        <v>77501725.601830959</v>
      </c>
      <c r="I92" s="27">
        <f t="shared" si="7"/>
        <v>96308810.289793476</v>
      </c>
    </row>
    <row r="93" spans="2:9" x14ac:dyDescent="0.2">
      <c r="B93" s="11">
        <v>10</v>
      </c>
      <c r="C93" s="2" t="s">
        <v>58</v>
      </c>
      <c r="D93" s="25">
        <f t="shared" si="7"/>
        <v>0</v>
      </c>
      <c r="E93" s="47">
        <f t="shared" si="7"/>
        <v>0</v>
      </c>
      <c r="F93" s="47">
        <f t="shared" si="7"/>
        <v>0</v>
      </c>
      <c r="G93" s="47">
        <f t="shared" si="7"/>
        <v>0</v>
      </c>
      <c r="H93" s="47">
        <f t="shared" si="7"/>
        <v>0</v>
      </c>
      <c r="I93" s="27">
        <f t="shared" si="7"/>
        <v>0</v>
      </c>
    </row>
    <row r="94" spans="2:9" x14ac:dyDescent="0.2">
      <c r="B94" s="11">
        <v>11</v>
      </c>
      <c r="C94" s="2" t="s">
        <v>12</v>
      </c>
      <c r="D94" s="25">
        <f t="shared" ref="D94:I103" si="8">IF(D55&lt;0,-D55,0)</f>
        <v>0</v>
      </c>
      <c r="E94" s="47">
        <f t="shared" si="8"/>
        <v>0</v>
      </c>
      <c r="F94" s="47">
        <f t="shared" si="8"/>
        <v>0</v>
      </c>
      <c r="G94" s="47">
        <f t="shared" si="8"/>
        <v>0</v>
      </c>
      <c r="H94" s="47">
        <f t="shared" si="8"/>
        <v>0</v>
      </c>
      <c r="I94" s="27">
        <f t="shared" si="8"/>
        <v>0</v>
      </c>
    </row>
    <row r="95" spans="2:9" x14ac:dyDescent="0.2">
      <c r="B95" s="11">
        <v>12</v>
      </c>
      <c r="C95" s="2" t="s">
        <v>13</v>
      </c>
      <c r="D95" s="25">
        <f t="shared" si="8"/>
        <v>0</v>
      </c>
      <c r="E95" s="47">
        <f t="shared" si="8"/>
        <v>0</v>
      </c>
      <c r="F95" s="47">
        <f t="shared" si="8"/>
        <v>0</v>
      </c>
      <c r="G95" s="47">
        <f t="shared" si="8"/>
        <v>0</v>
      </c>
      <c r="H95" s="47">
        <f t="shared" si="8"/>
        <v>0</v>
      </c>
      <c r="I95" s="27">
        <f t="shared" si="8"/>
        <v>0</v>
      </c>
    </row>
    <row r="96" spans="2:9" x14ac:dyDescent="0.2">
      <c r="B96" s="11">
        <v>13</v>
      </c>
      <c r="C96" s="2" t="s">
        <v>14</v>
      </c>
      <c r="D96" s="25">
        <f t="shared" si="8"/>
        <v>0</v>
      </c>
      <c r="E96" s="47">
        <f t="shared" si="8"/>
        <v>0</v>
      </c>
      <c r="F96" s="47">
        <f t="shared" si="8"/>
        <v>0</v>
      </c>
      <c r="G96" s="47">
        <f t="shared" si="8"/>
        <v>0</v>
      </c>
      <c r="H96" s="47">
        <f t="shared" si="8"/>
        <v>0</v>
      </c>
      <c r="I96" s="27">
        <f t="shared" si="8"/>
        <v>0</v>
      </c>
    </row>
    <row r="97" spans="2:9" x14ac:dyDescent="0.2">
      <c r="B97" s="11">
        <v>14</v>
      </c>
      <c r="C97" s="2" t="s">
        <v>15</v>
      </c>
      <c r="D97" s="25">
        <f t="shared" si="8"/>
        <v>0</v>
      </c>
      <c r="E97" s="47">
        <f t="shared" si="8"/>
        <v>0</v>
      </c>
      <c r="F97" s="47">
        <f t="shared" si="8"/>
        <v>0</v>
      </c>
      <c r="G97" s="47">
        <f t="shared" si="8"/>
        <v>0</v>
      </c>
      <c r="H97" s="47">
        <f t="shared" si="8"/>
        <v>0</v>
      </c>
      <c r="I97" s="27">
        <f t="shared" si="8"/>
        <v>0</v>
      </c>
    </row>
    <row r="98" spans="2:9" x14ac:dyDescent="0.2">
      <c r="B98" s="11">
        <v>15</v>
      </c>
      <c r="C98" s="2" t="s">
        <v>16</v>
      </c>
      <c r="D98" s="25">
        <f t="shared" si="8"/>
        <v>0</v>
      </c>
      <c r="E98" s="47">
        <f t="shared" si="8"/>
        <v>4886111.8604378859</v>
      </c>
      <c r="F98" s="47">
        <f t="shared" si="8"/>
        <v>11150398.081058495</v>
      </c>
      <c r="G98" s="47">
        <f t="shared" si="8"/>
        <v>11218054.670747576</v>
      </c>
      <c r="H98" s="47">
        <f t="shared" si="8"/>
        <v>12882411.755898127</v>
      </c>
      <c r="I98" s="27">
        <f t="shared" si="8"/>
        <v>14946801.508638401</v>
      </c>
    </row>
    <row r="99" spans="2:9" x14ac:dyDescent="0.2">
      <c r="B99" s="11">
        <v>16</v>
      </c>
      <c r="C99" s="2" t="s">
        <v>17</v>
      </c>
      <c r="D99" s="25">
        <f t="shared" si="8"/>
        <v>0</v>
      </c>
      <c r="E99" s="47">
        <f t="shared" si="8"/>
        <v>6499115.3435186967</v>
      </c>
      <c r="F99" s="47">
        <f t="shared" si="8"/>
        <v>6550384.4536613319</v>
      </c>
      <c r="G99" s="47">
        <f t="shared" si="8"/>
        <v>5805651.8938564453</v>
      </c>
      <c r="H99" s="47">
        <f t="shared" si="8"/>
        <v>5535302.0616133381</v>
      </c>
      <c r="I99" s="27">
        <f t="shared" si="8"/>
        <v>5807264.7304365104</v>
      </c>
    </row>
    <row r="100" spans="2:9" x14ac:dyDescent="0.2">
      <c r="B100" s="11">
        <v>17</v>
      </c>
      <c r="C100" s="2" t="s">
        <v>18</v>
      </c>
      <c r="D100" s="25">
        <f t="shared" si="8"/>
        <v>0</v>
      </c>
      <c r="E100" s="47">
        <f t="shared" si="8"/>
        <v>0</v>
      </c>
      <c r="F100" s="47">
        <f t="shared" si="8"/>
        <v>0</v>
      </c>
      <c r="G100" s="47">
        <f t="shared" si="8"/>
        <v>0</v>
      </c>
      <c r="H100" s="47">
        <f t="shared" si="8"/>
        <v>0</v>
      </c>
      <c r="I100" s="27">
        <f t="shared" si="8"/>
        <v>0</v>
      </c>
    </row>
    <row r="101" spans="2:9" x14ac:dyDescent="0.2">
      <c r="B101" s="11">
        <v>18</v>
      </c>
      <c r="C101" s="2" t="s">
        <v>19</v>
      </c>
      <c r="D101" s="25">
        <f t="shared" si="8"/>
        <v>0</v>
      </c>
      <c r="E101" s="47">
        <f t="shared" si="8"/>
        <v>0</v>
      </c>
      <c r="F101" s="47">
        <f t="shared" si="8"/>
        <v>0</v>
      </c>
      <c r="G101" s="47">
        <f t="shared" si="8"/>
        <v>0</v>
      </c>
      <c r="H101" s="47">
        <f t="shared" si="8"/>
        <v>0</v>
      </c>
      <c r="I101" s="27">
        <f t="shared" si="8"/>
        <v>0</v>
      </c>
    </row>
    <row r="102" spans="2:9" x14ac:dyDescent="0.2">
      <c r="B102" s="11">
        <v>19</v>
      </c>
      <c r="C102" s="2" t="s">
        <v>20</v>
      </c>
      <c r="D102" s="25">
        <f t="shared" si="8"/>
        <v>0</v>
      </c>
      <c r="E102" s="47">
        <f t="shared" si="8"/>
        <v>0</v>
      </c>
      <c r="F102" s="47">
        <f t="shared" si="8"/>
        <v>0</v>
      </c>
      <c r="G102" s="47">
        <f t="shared" si="8"/>
        <v>0</v>
      </c>
      <c r="H102" s="47">
        <f t="shared" si="8"/>
        <v>0</v>
      </c>
      <c r="I102" s="27">
        <f t="shared" si="8"/>
        <v>0</v>
      </c>
    </row>
    <row r="103" spans="2:9" x14ac:dyDescent="0.2">
      <c r="B103" s="11">
        <v>20</v>
      </c>
      <c r="C103" s="2" t="s">
        <v>21</v>
      </c>
      <c r="D103" s="25">
        <f t="shared" si="8"/>
        <v>0</v>
      </c>
      <c r="E103" s="47">
        <f t="shared" si="8"/>
        <v>0</v>
      </c>
      <c r="F103" s="47">
        <f t="shared" si="8"/>
        <v>0</v>
      </c>
      <c r="G103" s="47">
        <f t="shared" si="8"/>
        <v>0</v>
      </c>
      <c r="H103" s="47">
        <f t="shared" si="8"/>
        <v>0</v>
      </c>
      <c r="I103" s="27">
        <f t="shared" si="8"/>
        <v>0</v>
      </c>
    </row>
    <row r="104" spans="2:9" x14ac:dyDescent="0.2">
      <c r="B104" s="11">
        <v>21</v>
      </c>
      <c r="C104" s="2" t="s">
        <v>22</v>
      </c>
      <c r="D104" s="25">
        <f t="shared" ref="D104:I113" si="9">IF(D65&lt;0,-D65,0)</f>
        <v>0</v>
      </c>
      <c r="E104" s="47">
        <f t="shared" si="9"/>
        <v>0</v>
      </c>
      <c r="F104" s="47">
        <f t="shared" si="9"/>
        <v>0</v>
      </c>
      <c r="G104" s="47">
        <f t="shared" si="9"/>
        <v>0</v>
      </c>
      <c r="H104" s="47">
        <f t="shared" si="9"/>
        <v>0</v>
      </c>
      <c r="I104" s="27">
        <f t="shared" si="9"/>
        <v>0</v>
      </c>
    </row>
    <row r="105" spans="2:9" x14ac:dyDescent="0.2">
      <c r="B105" s="11">
        <v>22</v>
      </c>
      <c r="C105" s="2" t="s">
        <v>23</v>
      </c>
      <c r="D105" s="25">
        <f t="shared" si="9"/>
        <v>0</v>
      </c>
      <c r="E105" s="47">
        <f t="shared" si="9"/>
        <v>0</v>
      </c>
      <c r="F105" s="47">
        <f t="shared" si="9"/>
        <v>0</v>
      </c>
      <c r="G105" s="47">
        <f t="shared" si="9"/>
        <v>0</v>
      </c>
      <c r="H105" s="47">
        <f t="shared" si="9"/>
        <v>0</v>
      </c>
      <c r="I105" s="27">
        <f t="shared" si="9"/>
        <v>0</v>
      </c>
    </row>
    <row r="106" spans="2:9" x14ac:dyDescent="0.2">
      <c r="B106" s="11">
        <v>23</v>
      </c>
      <c r="C106" s="2" t="s">
        <v>24</v>
      </c>
      <c r="D106" s="25">
        <f t="shared" si="9"/>
        <v>0</v>
      </c>
      <c r="E106" s="47">
        <f t="shared" si="9"/>
        <v>0</v>
      </c>
      <c r="F106" s="47">
        <f t="shared" si="9"/>
        <v>0</v>
      </c>
      <c r="G106" s="47">
        <f t="shared" si="9"/>
        <v>0</v>
      </c>
      <c r="H106" s="47">
        <f t="shared" si="9"/>
        <v>0</v>
      </c>
      <c r="I106" s="27">
        <f t="shared" si="9"/>
        <v>0</v>
      </c>
    </row>
    <row r="107" spans="2:9" x14ac:dyDescent="0.2">
      <c r="B107" s="11">
        <v>24</v>
      </c>
      <c r="C107" s="2" t="s">
        <v>25</v>
      </c>
      <c r="D107" s="25">
        <f t="shared" si="9"/>
        <v>231441166.81820276</v>
      </c>
      <c r="E107" s="47">
        <f t="shared" si="9"/>
        <v>253940294.06825605</v>
      </c>
      <c r="F107" s="47">
        <f t="shared" si="9"/>
        <v>241622492.85617971</v>
      </c>
      <c r="G107" s="47">
        <f t="shared" si="9"/>
        <v>216633826.03571036</v>
      </c>
      <c r="H107" s="47">
        <f t="shared" si="9"/>
        <v>232457963.00102344</v>
      </c>
      <c r="I107" s="27">
        <f t="shared" si="9"/>
        <v>236277644.31935975</v>
      </c>
    </row>
    <row r="108" spans="2:9" x14ac:dyDescent="0.2">
      <c r="B108" s="11">
        <v>25</v>
      </c>
      <c r="C108" s="2" t="s">
        <v>26</v>
      </c>
      <c r="D108" s="25">
        <f t="shared" si="9"/>
        <v>3418400.9690235755</v>
      </c>
      <c r="E108" s="47">
        <f t="shared" si="9"/>
        <v>7388730.3213847568</v>
      </c>
      <c r="F108" s="47">
        <f t="shared" si="9"/>
        <v>6924504.3144462323</v>
      </c>
      <c r="G108" s="47">
        <f t="shared" si="9"/>
        <v>7408847.5228573792</v>
      </c>
      <c r="H108" s="47">
        <f t="shared" si="9"/>
        <v>8296454.508399575</v>
      </c>
      <c r="I108" s="27">
        <f t="shared" si="9"/>
        <v>9902154.3411675002</v>
      </c>
    </row>
    <row r="109" spans="2:9" x14ac:dyDescent="0.2">
      <c r="B109" s="11">
        <v>26</v>
      </c>
      <c r="C109" s="2" t="s">
        <v>27</v>
      </c>
      <c r="D109" s="25">
        <f t="shared" si="9"/>
        <v>0</v>
      </c>
      <c r="E109" s="47">
        <f t="shared" si="9"/>
        <v>0</v>
      </c>
      <c r="F109" s="47">
        <f t="shared" si="9"/>
        <v>0</v>
      </c>
      <c r="G109" s="47">
        <f t="shared" si="9"/>
        <v>0</v>
      </c>
      <c r="H109" s="47">
        <f t="shared" si="9"/>
        <v>0</v>
      </c>
      <c r="I109" s="27">
        <f t="shared" si="9"/>
        <v>0</v>
      </c>
    </row>
    <row r="110" spans="2:9" x14ac:dyDescent="0.2">
      <c r="B110" s="11">
        <v>27</v>
      </c>
      <c r="C110" s="2" t="s">
        <v>28</v>
      </c>
      <c r="D110" s="25">
        <f t="shared" si="9"/>
        <v>12302647.40035809</v>
      </c>
      <c r="E110" s="47">
        <f t="shared" si="9"/>
        <v>27815702.679248881</v>
      </c>
      <c r="F110" s="47">
        <f t="shared" si="9"/>
        <v>28139850.813913476</v>
      </c>
      <c r="G110" s="47">
        <f t="shared" si="9"/>
        <v>28214161.613435615</v>
      </c>
      <c r="H110" s="47">
        <f t="shared" si="9"/>
        <v>35072173.315460108</v>
      </c>
      <c r="I110" s="27">
        <f t="shared" si="9"/>
        <v>43542911.929713957</v>
      </c>
    </row>
    <row r="111" spans="2:9" x14ac:dyDescent="0.2">
      <c r="B111" s="11">
        <v>28</v>
      </c>
      <c r="C111" s="2" t="s">
        <v>29</v>
      </c>
      <c r="D111" s="25">
        <f t="shared" si="9"/>
        <v>855735.24971828947</v>
      </c>
      <c r="E111" s="47">
        <f t="shared" si="9"/>
        <v>8003479.2770614214</v>
      </c>
      <c r="F111" s="47">
        <f t="shared" si="9"/>
        <v>9730826.431618344</v>
      </c>
      <c r="G111" s="47">
        <f t="shared" si="9"/>
        <v>10553365.239546122</v>
      </c>
      <c r="H111" s="47">
        <f t="shared" si="9"/>
        <v>15840311.093248233</v>
      </c>
      <c r="I111" s="27">
        <f t="shared" si="9"/>
        <v>22306696.979650829</v>
      </c>
    </row>
    <row r="112" spans="2:9" x14ac:dyDescent="0.2">
      <c r="B112" s="11">
        <v>29</v>
      </c>
      <c r="C112" s="2" t="s">
        <v>30</v>
      </c>
      <c r="D112" s="25">
        <f t="shared" si="9"/>
        <v>0</v>
      </c>
      <c r="E112" s="47">
        <f t="shared" si="9"/>
        <v>0</v>
      </c>
      <c r="F112" s="47">
        <f t="shared" si="9"/>
        <v>0</v>
      </c>
      <c r="G112" s="47">
        <f t="shared" si="9"/>
        <v>0</v>
      </c>
      <c r="H112" s="47">
        <f t="shared" si="9"/>
        <v>0</v>
      </c>
      <c r="I112" s="27">
        <f t="shared" si="9"/>
        <v>0</v>
      </c>
    </row>
    <row r="113" spans="2:9" x14ac:dyDescent="0.2">
      <c r="B113" s="11">
        <v>30</v>
      </c>
      <c r="C113" s="2" t="s">
        <v>31</v>
      </c>
      <c r="D113" s="25">
        <f t="shared" si="9"/>
        <v>0</v>
      </c>
      <c r="E113" s="47">
        <f t="shared" si="9"/>
        <v>0</v>
      </c>
      <c r="F113" s="47">
        <f t="shared" si="9"/>
        <v>0</v>
      </c>
      <c r="G113" s="47">
        <f t="shared" si="9"/>
        <v>0</v>
      </c>
      <c r="H113" s="47">
        <f t="shared" si="9"/>
        <v>0</v>
      </c>
      <c r="I113" s="27">
        <f t="shared" si="9"/>
        <v>0</v>
      </c>
    </row>
    <row r="114" spans="2:9" x14ac:dyDescent="0.2">
      <c r="B114" s="11">
        <v>31</v>
      </c>
      <c r="C114" s="2" t="s">
        <v>32</v>
      </c>
      <c r="D114" s="25">
        <f t="shared" ref="D114:I115" si="10">IF(D75&lt;0,-D75,0)</f>
        <v>0</v>
      </c>
      <c r="E114" s="47">
        <f t="shared" si="10"/>
        <v>0</v>
      </c>
      <c r="F114" s="47">
        <f t="shared" si="10"/>
        <v>0</v>
      </c>
      <c r="G114" s="47">
        <f t="shared" si="10"/>
        <v>0</v>
      </c>
      <c r="H114" s="47">
        <f t="shared" si="10"/>
        <v>0</v>
      </c>
      <c r="I114" s="27">
        <f t="shared" si="10"/>
        <v>0</v>
      </c>
    </row>
    <row r="115" spans="2:9" x14ac:dyDescent="0.2">
      <c r="B115" s="11">
        <v>32</v>
      </c>
      <c r="C115" s="2" t="s">
        <v>33</v>
      </c>
      <c r="D115" s="25">
        <f t="shared" si="10"/>
        <v>0</v>
      </c>
      <c r="E115" s="47">
        <f t="shared" si="10"/>
        <v>0</v>
      </c>
      <c r="F115" s="47">
        <f t="shared" si="10"/>
        <v>0</v>
      </c>
      <c r="G115" s="47">
        <f t="shared" si="10"/>
        <v>0</v>
      </c>
      <c r="H115" s="47">
        <f t="shared" si="10"/>
        <v>0</v>
      </c>
      <c r="I115" s="27">
        <f t="shared" si="10"/>
        <v>0</v>
      </c>
    </row>
    <row r="116" spans="2:9" x14ac:dyDescent="0.2">
      <c r="B116" s="11">
        <v>33</v>
      </c>
      <c r="C116" s="2" t="s">
        <v>34</v>
      </c>
      <c r="D116" s="25">
        <f t="shared" ref="D116:I116" si="11">IF(D77&lt;0,-D77,0)</f>
        <v>0</v>
      </c>
      <c r="E116" s="47">
        <f t="shared" si="11"/>
        <v>0</v>
      </c>
      <c r="F116" s="47">
        <f t="shared" si="11"/>
        <v>0</v>
      </c>
      <c r="G116" s="47">
        <f t="shared" si="11"/>
        <v>0</v>
      </c>
      <c r="H116" s="47">
        <f t="shared" si="11"/>
        <v>0</v>
      </c>
      <c r="I116" s="27">
        <f t="shared" si="11"/>
        <v>0</v>
      </c>
    </row>
    <row r="117" spans="2:9" x14ac:dyDescent="0.2">
      <c r="B117" s="13">
        <v>34</v>
      </c>
      <c r="C117" s="14" t="s">
        <v>89</v>
      </c>
      <c r="D117" s="25">
        <f t="shared" ref="D117:I117" si="12">IF(D78&lt;0,-D78,0)</f>
        <v>0</v>
      </c>
      <c r="E117" s="47">
        <f t="shared" si="12"/>
        <v>0</v>
      </c>
      <c r="F117" s="47">
        <f t="shared" si="12"/>
        <v>0</v>
      </c>
      <c r="G117" s="47">
        <f t="shared" si="12"/>
        <v>0</v>
      </c>
      <c r="H117" s="47">
        <f t="shared" si="12"/>
        <v>0</v>
      </c>
      <c r="I117" s="27">
        <f t="shared" si="12"/>
        <v>0</v>
      </c>
    </row>
    <row r="118" spans="2:9" x14ac:dyDescent="0.2">
      <c r="B118" s="16" t="s">
        <v>35</v>
      </c>
      <c r="C118" s="17"/>
      <c r="D118" s="28">
        <f t="shared" ref="D118:I118" si="13">SUM(D84:D117)</f>
        <v>4704868117.9203825</v>
      </c>
      <c r="E118" s="29">
        <f t="shared" si="13"/>
        <v>5329871521.0865107</v>
      </c>
      <c r="F118" s="29">
        <f t="shared" si="13"/>
        <v>5209814359.6100578</v>
      </c>
      <c r="G118" s="29">
        <f t="shared" si="13"/>
        <v>4630947573.8209858</v>
      </c>
      <c r="H118" s="29">
        <f t="shared" si="13"/>
        <v>4820349498.1966648</v>
      </c>
      <c r="I118" s="30">
        <f t="shared" si="13"/>
        <v>4935141674.4638891</v>
      </c>
    </row>
    <row r="119" spans="2:9" x14ac:dyDescent="0.2">
      <c r="B119" s="34" t="s">
        <v>83</v>
      </c>
    </row>
    <row r="121" spans="2:9" x14ac:dyDescent="0.2">
      <c r="B121" s="3" t="s">
        <v>84</v>
      </c>
    </row>
    <row r="122" spans="2:9" x14ac:dyDescent="0.2">
      <c r="B122" s="21" t="s">
        <v>0</v>
      </c>
      <c r="C122" s="16"/>
      <c r="D122" s="22">
        <v>44378</v>
      </c>
      <c r="E122" s="23">
        <v>44409</v>
      </c>
      <c r="F122" s="23">
        <v>44440</v>
      </c>
      <c r="G122" s="23">
        <v>44470</v>
      </c>
      <c r="H122" s="23">
        <v>44501</v>
      </c>
      <c r="I122" s="24">
        <v>44531</v>
      </c>
    </row>
    <row r="123" spans="2:9" x14ac:dyDescent="0.2">
      <c r="B123" s="8">
        <v>1</v>
      </c>
      <c r="C123" s="9" t="s">
        <v>3</v>
      </c>
      <c r="D123" s="31">
        <f t="shared" ref="D123:I132" si="14">IF(D45&gt;0,D45,0)</f>
        <v>0</v>
      </c>
      <c r="E123" s="32">
        <f t="shared" si="14"/>
        <v>0</v>
      </c>
      <c r="F123" s="32">
        <f t="shared" si="14"/>
        <v>0</v>
      </c>
      <c r="G123" s="32">
        <f t="shared" si="14"/>
        <v>0</v>
      </c>
      <c r="H123" s="32">
        <f t="shared" si="14"/>
        <v>0</v>
      </c>
      <c r="I123" s="33">
        <f t="shared" si="14"/>
        <v>0</v>
      </c>
    </row>
    <row r="124" spans="2:9" x14ac:dyDescent="0.2">
      <c r="B124" s="11">
        <v>2</v>
      </c>
      <c r="C124" s="2" t="s">
        <v>4</v>
      </c>
      <c r="D124" s="25">
        <f t="shared" si="14"/>
        <v>0</v>
      </c>
      <c r="E124" s="47">
        <f t="shared" si="14"/>
        <v>0</v>
      </c>
      <c r="F124" s="47">
        <f t="shared" si="14"/>
        <v>0</v>
      </c>
      <c r="G124" s="47">
        <f t="shared" si="14"/>
        <v>0</v>
      </c>
      <c r="H124" s="47">
        <f t="shared" si="14"/>
        <v>0</v>
      </c>
      <c r="I124" s="27">
        <f t="shared" si="14"/>
        <v>0</v>
      </c>
    </row>
    <row r="125" spans="2:9" x14ac:dyDescent="0.2">
      <c r="B125" s="11">
        <v>3</v>
      </c>
      <c r="C125" s="2" t="s">
        <v>5</v>
      </c>
      <c r="D125" s="25">
        <f t="shared" si="14"/>
        <v>15880828.213751419</v>
      </c>
      <c r="E125" s="47">
        <f t="shared" si="14"/>
        <v>40360.171253930785</v>
      </c>
      <c r="F125" s="47">
        <f t="shared" si="14"/>
        <v>0</v>
      </c>
      <c r="G125" s="47">
        <f t="shared" si="14"/>
        <v>0</v>
      </c>
      <c r="H125" s="47">
        <f t="shared" si="14"/>
        <v>0</v>
      </c>
      <c r="I125" s="27">
        <f t="shared" si="14"/>
        <v>0</v>
      </c>
    </row>
    <row r="126" spans="2:9" x14ac:dyDescent="0.2">
      <c r="B126" s="11">
        <v>4</v>
      </c>
      <c r="C126" s="2" t="s">
        <v>6</v>
      </c>
      <c r="D126" s="25">
        <f t="shared" si="14"/>
        <v>0</v>
      </c>
      <c r="E126" s="47">
        <f t="shared" si="14"/>
        <v>0</v>
      </c>
      <c r="F126" s="47">
        <f t="shared" si="14"/>
        <v>0</v>
      </c>
      <c r="G126" s="47">
        <f t="shared" si="14"/>
        <v>0</v>
      </c>
      <c r="H126" s="47">
        <f t="shared" si="14"/>
        <v>0</v>
      </c>
      <c r="I126" s="27">
        <f t="shared" si="14"/>
        <v>0</v>
      </c>
    </row>
    <row r="127" spans="2:9" x14ac:dyDescent="0.2">
      <c r="B127" s="11">
        <v>5</v>
      </c>
      <c r="C127" s="2" t="s">
        <v>7</v>
      </c>
      <c r="D127" s="25">
        <f t="shared" si="14"/>
        <v>0</v>
      </c>
      <c r="E127" s="47">
        <f t="shared" si="14"/>
        <v>0</v>
      </c>
      <c r="F127" s="47">
        <f t="shared" si="14"/>
        <v>0</v>
      </c>
      <c r="G127" s="47">
        <f t="shared" si="14"/>
        <v>0</v>
      </c>
      <c r="H127" s="47">
        <f t="shared" si="14"/>
        <v>0</v>
      </c>
      <c r="I127" s="27">
        <f t="shared" si="14"/>
        <v>0</v>
      </c>
    </row>
    <row r="128" spans="2:9" x14ac:dyDescent="0.2">
      <c r="B128" s="11">
        <v>6</v>
      </c>
      <c r="C128" s="2" t="s">
        <v>8</v>
      </c>
      <c r="D128" s="25">
        <f t="shared" si="14"/>
        <v>7468528.750915098</v>
      </c>
      <c r="E128" s="47">
        <f t="shared" si="14"/>
        <v>4064404.1623342484</v>
      </c>
      <c r="F128" s="47">
        <f t="shared" si="14"/>
        <v>3292170.7043245588</v>
      </c>
      <c r="G128" s="47">
        <f t="shared" si="14"/>
        <v>3289198.9593446259</v>
      </c>
      <c r="H128" s="47">
        <f t="shared" si="14"/>
        <v>3723253.0292553343</v>
      </c>
      <c r="I128" s="27">
        <f t="shared" si="14"/>
        <v>3621779.7758977022</v>
      </c>
    </row>
    <row r="129" spans="2:9" x14ac:dyDescent="0.2">
      <c r="B129" s="11">
        <v>7</v>
      </c>
      <c r="C129" s="2" t="s">
        <v>9</v>
      </c>
      <c r="D129" s="25">
        <f t="shared" si="14"/>
        <v>156438061.9340252</v>
      </c>
      <c r="E129" s="47">
        <f t="shared" si="14"/>
        <v>168235841.6709654</v>
      </c>
      <c r="F129" s="47">
        <f t="shared" si="14"/>
        <v>164691985.21692827</v>
      </c>
      <c r="G129" s="47">
        <f t="shared" si="14"/>
        <v>167926596.79347438</v>
      </c>
      <c r="H129" s="47">
        <f t="shared" si="14"/>
        <v>190855605.19274655</v>
      </c>
      <c r="I129" s="27">
        <f t="shared" si="14"/>
        <v>178981231.55935794</v>
      </c>
    </row>
    <row r="130" spans="2:9" x14ac:dyDescent="0.2">
      <c r="B130" s="11">
        <v>8</v>
      </c>
      <c r="C130" s="2" t="s">
        <v>10</v>
      </c>
      <c r="D130" s="25">
        <f t="shared" si="14"/>
        <v>0</v>
      </c>
      <c r="E130" s="47">
        <f t="shared" si="14"/>
        <v>0</v>
      </c>
      <c r="F130" s="47">
        <f t="shared" si="14"/>
        <v>0</v>
      </c>
      <c r="G130" s="47">
        <f t="shared" si="14"/>
        <v>0</v>
      </c>
      <c r="H130" s="47">
        <f t="shared" si="14"/>
        <v>0</v>
      </c>
      <c r="I130" s="27">
        <f t="shared" si="14"/>
        <v>0</v>
      </c>
    </row>
    <row r="131" spans="2:9" x14ac:dyDescent="0.2">
      <c r="B131" s="11">
        <v>9</v>
      </c>
      <c r="C131" s="2" t="s">
        <v>11</v>
      </c>
      <c r="D131" s="25">
        <f t="shared" si="14"/>
        <v>0</v>
      </c>
      <c r="E131" s="47">
        <f t="shared" si="14"/>
        <v>0</v>
      </c>
      <c r="F131" s="47">
        <f t="shared" si="14"/>
        <v>0</v>
      </c>
      <c r="G131" s="47">
        <f t="shared" si="14"/>
        <v>0</v>
      </c>
      <c r="H131" s="47">
        <f t="shared" si="14"/>
        <v>0</v>
      </c>
      <c r="I131" s="27">
        <f t="shared" si="14"/>
        <v>0</v>
      </c>
    </row>
    <row r="132" spans="2:9" x14ac:dyDescent="0.2">
      <c r="B132" s="11">
        <v>10</v>
      </c>
      <c r="C132" s="2" t="s">
        <v>58</v>
      </c>
      <c r="D132" s="25">
        <f t="shared" si="14"/>
        <v>2631123014.3196054</v>
      </c>
      <c r="E132" s="47">
        <f t="shared" si="14"/>
        <v>2356227323.4724183</v>
      </c>
      <c r="F132" s="47">
        <f t="shared" si="14"/>
        <v>1482394596.4340744</v>
      </c>
      <c r="G132" s="47">
        <f t="shared" si="14"/>
        <v>2463905549.1563196</v>
      </c>
      <c r="H132" s="47">
        <f t="shared" si="14"/>
        <v>2581717570.9378748</v>
      </c>
      <c r="I132" s="27">
        <f t="shared" si="14"/>
        <v>2439334666.7299709</v>
      </c>
    </row>
    <row r="133" spans="2:9" x14ac:dyDescent="0.2">
      <c r="B133" s="11">
        <v>11</v>
      </c>
      <c r="C133" s="2" t="s">
        <v>12</v>
      </c>
      <c r="D133" s="25">
        <f t="shared" ref="D133:I142" si="15">IF(D55&gt;0,D55,0)</f>
        <v>362069450.68550414</v>
      </c>
      <c r="E133" s="47">
        <f t="shared" si="15"/>
        <v>443826835.79395437</v>
      </c>
      <c r="F133" s="47">
        <f t="shared" si="15"/>
        <v>441623061.01873368</v>
      </c>
      <c r="G133" s="47">
        <f t="shared" si="15"/>
        <v>442600313.53160954</v>
      </c>
      <c r="H133" s="47">
        <f t="shared" si="15"/>
        <v>452511605.84311318</v>
      </c>
      <c r="I133" s="27">
        <f t="shared" si="15"/>
        <v>438711969.85675734</v>
      </c>
    </row>
    <row r="134" spans="2:9" x14ac:dyDescent="0.2">
      <c r="B134" s="11">
        <v>12</v>
      </c>
      <c r="C134" s="2" t="s">
        <v>13</v>
      </c>
      <c r="D134" s="25">
        <f t="shared" si="15"/>
        <v>86910606.383387968</v>
      </c>
      <c r="E134" s="47">
        <f t="shared" si="15"/>
        <v>110847480.23471892</v>
      </c>
      <c r="F134" s="47">
        <f t="shared" si="15"/>
        <v>106943136.74803659</v>
      </c>
      <c r="G134" s="47">
        <f t="shared" si="15"/>
        <v>98001888.009906262</v>
      </c>
      <c r="H134" s="47">
        <f t="shared" si="15"/>
        <v>97995552.808723077</v>
      </c>
      <c r="I134" s="27">
        <f t="shared" si="15"/>
        <v>85566056.505435482</v>
      </c>
    </row>
    <row r="135" spans="2:9" x14ac:dyDescent="0.2">
      <c r="B135" s="11">
        <v>13</v>
      </c>
      <c r="C135" s="2" t="s">
        <v>14</v>
      </c>
      <c r="D135" s="25">
        <f t="shared" si="15"/>
        <v>8067263.263375774</v>
      </c>
      <c r="E135" s="47">
        <f t="shared" si="15"/>
        <v>10663372.890902735</v>
      </c>
      <c r="F135" s="47">
        <f t="shared" si="15"/>
        <v>14943274.372310819</v>
      </c>
      <c r="G135" s="47">
        <f t="shared" si="15"/>
        <v>15922069.400181048</v>
      </c>
      <c r="H135" s="47">
        <f t="shared" si="15"/>
        <v>16972340.597064275</v>
      </c>
      <c r="I135" s="27">
        <f t="shared" si="15"/>
        <v>21654219.295109279</v>
      </c>
    </row>
    <row r="136" spans="2:9" x14ac:dyDescent="0.2">
      <c r="B136" s="11">
        <v>14</v>
      </c>
      <c r="C136" s="2" t="s">
        <v>15</v>
      </c>
      <c r="D136" s="25">
        <f t="shared" si="15"/>
        <v>33316398.683174398</v>
      </c>
      <c r="E136" s="47">
        <f t="shared" si="15"/>
        <v>4981450.7433612626</v>
      </c>
      <c r="F136" s="47">
        <f t="shared" si="15"/>
        <v>4713124.68873908</v>
      </c>
      <c r="G136" s="47">
        <f t="shared" si="15"/>
        <v>4333545.9025080847</v>
      </c>
      <c r="H136" s="47">
        <f t="shared" si="15"/>
        <v>4291367.8228249913</v>
      </c>
      <c r="I136" s="27">
        <f t="shared" si="15"/>
        <v>4144070.8137891344</v>
      </c>
    </row>
    <row r="137" spans="2:9" x14ac:dyDescent="0.2">
      <c r="B137" s="11">
        <v>15</v>
      </c>
      <c r="C137" s="2" t="s">
        <v>16</v>
      </c>
      <c r="D137" s="25">
        <f t="shared" si="15"/>
        <v>25251005.249098569</v>
      </c>
      <c r="E137" s="47">
        <f t="shared" si="15"/>
        <v>0</v>
      </c>
      <c r="F137" s="47">
        <f t="shared" si="15"/>
        <v>0</v>
      </c>
      <c r="G137" s="47">
        <f t="shared" si="15"/>
        <v>0</v>
      </c>
      <c r="H137" s="47">
        <f t="shared" si="15"/>
        <v>0</v>
      </c>
      <c r="I137" s="27">
        <f t="shared" si="15"/>
        <v>0</v>
      </c>
    </row>
    <row r="138" spans="2:9" x14ac:dyDescent="0.2">
      <c r="B138" s="11">
        <v>16</v>
      </c>
      <c r="C138" s="2" t="s">
        <v>17</v>
      </c>
      <c r="D138" s="25">
        <f t="shared" si="15"/>
        <v>14528782.893090237</v>
      </c>
      <c r="E138" s="47">
        <f t="shared" si="15"/>
        <v>0</v>
      </c>
      <c r="F138" s="47">
        <f t="shared" si="15"/>
        <v>0</v>
      </c>
      <c r="G138" s="47">
        <f t="shared" si="15"/>
        <v>0</v>
      </c>
      <c r="H138" s="47">
        <f t="shared" si="15"/>
        <v>0</v>
      </c>
      <c r="I138" s="27">
        <f t="shared" si="15"/>
        <v>0</v>
      </c>
    </row>
    <row r="139" spans="2:9" x14ac:dyDescent="0.2">
      <c r="B139" s="11">
        <v>17</v>
      </c>
      <c r="C139" s="2" t="s">
        <v>18</v>
      </c>
      <c r="D139" s="25">
        <f t="shared" si="15"/>
        <v>5944122.1916290596</v>
      </c>
      <c r="E139" s="47">
        <f t="shared" si="15"/>
        <v>6107494.8709732592</v>
      </c>
      <c r="F139" s="47">
        <f t="shared" si="15"/>
        <v>6478449.8075791271</v>
      </c>
      <c r="G139" s="47">
        <f t="shared" si="15"/>
        <v>5436716.1271164892</v>
      </c>
      <c r="H139" s="47">
        <f t="shared" si="15"/>
        <v>7302084.0174707389</v>
      </c>
      <c r="I139" s="27">
        <f t="shared" si="15"/>
        <v>8612733.6909211315</v>
      </c>
    </row>
    <row r="140" spans="2:9" x14ac:dyDescent="0.2">
      <c r="B140" s="11">
        <v>18</v>
      </c>
      <c r="C140" s="2" t="s">
        <v>19</v>
      </c>
      <c r="D140" s="25">
        <f t="shared" si="15"/>
        <v>5749089.5595299257</v>
      </c>
      <c r="E140" s="47">
        <f t="shared" si="15"/>
        <v>6113330.9876321759</v>
      </c>
      <c r="F140" s="47">
        <f t="shared" si="15"/>
        <v>5926724.3531677034</v>
      </c>
      <c r="G140" s="47">
        <f t="shared" si="15"/>
        <v>5593143.8766819481</v>
      </c>
      <c r="H140" s="47">
        <f t="shared" si="15"/>
        <v>6045476.5194997638</v>
      </c>
      <c r="I140" s="27">
        <f t="shared" si="15"/>
        <v>7367037.3601379404</v>
      </c>
    </row>
    <row r="141" spans="2:9" x14ac:dyDescent="0.2">
      <c r="B141" s="11">
        <v>19</v>
      </c>
      <c r="C141" s="2" t="s">
        <v>20</v>
      </c>
      <c r="D141" s="25">
        <f t="shared" si="15"/>
        <v>32125816.807215996</v>
      </c>
      <c r="E141" s="47">
        <f t="shared" si="15"/>
        <v>10557021.342541847</v>
      </c>
      <c r="F141" s="47">
        <f t="shared" si="15"/>
        <v>10604626.771024022</v>
      </c>
      <c r="G141" s="47">
        <f t="shared" si="15"/>
        <v>9717517.2809584383</v>
      </c>
      <c r="H141" s="47">
        <f t="shared" si="15"/>
        <v>10530601.894457303</v>
      </c>
      <c r="I141" s="27">
        <f t="shared" si="15"/>
        <v>13428226.956636129</v>
      </c>
    </row>
    <row r="142" spans="2:9" x14ac:dyDescent="0.2">
      <c r="B142" s="11">
        <v>20</v>
      </c>
      <c r="C142" s="2" t="s">
        <v>21</v>
      </c>
      <c r="D142" s="25">
        <f t="shared" si="15"/>
        <v>340930998.13229859</v>
      </c>
      <c r="E142" s="47">
        <f t="shared" si="15"/>
        <v>245700881.34496272</v>
      </c>
      <c r="F142" s="47">
        <f t="shared" si="15"/>
        <v>225485257.88052836</v>
      </c>
      <c r="G142" s="47">
        <f t="shared" si="15"/>
        <v>218109562.11316735</v>
      </c>
      <c r="H142" s="47">
        <f t="shared" si="15"/>
        <v>204082929.02036798</v>
      </c>
      <c r="I142" s="27">
        <f t="shared" si="15"/>
        <v>215666336.91545153</v>
      </c>
    </row>
    <row r="143" spans="2:9" x14ac:dyDescent="0.2">
      <c r="B143" s="11">
        <v>21</v>
      </c>
      <c r="C143" s="2" t="s">
        <v>22</v>
      </c>
      <c r="D143" s="25">
        <f t="shared" ref="D143:I152" si="16">IF(D65&gt;0,D65,0)</f>
        <v>114440925.26203099</v>
      </c>
      <c r="E143" s="47">
        <f t="shared" si="16"/>
        <v>133936057.32909454</v>
      </c>
      <c r="F143" s="47">
        <f t="shared" si="16"/>
        <v>90023629.808722779</v>
      </c>
      <c r="G143" s="47">
        <f t="shared" si="16"/>
        <v>122425534.04692364</v>
      </c>
      <c r="H143" s="47">
        <f t="shared" si="16"/>
        <v>91489114.018542111</v>
      </c>
      <c r="I143" s="27">
        <f t="shared" si="16"/>
        <v>141624570.69873187</v>
      </c>
    </row>
    <row r="144" spans="2:9" x14ac:dyDescent="0.2">
      <c r="B144" s="11">
        <v>22</v>
      </c>
      <c r="C144" s="2" t="s">
        <v>23</v>
      </c>
      <c r="D144" s="25">
        <f t="shared" si="16"/>
        <v>1770797602.4620106</v>
      </c>
      <c r="E144" s="47">
        <f t="shared" si="16"/>
        <v>1353868042.2364461</v>
      </c>
      <c r="F144" s="47">
        <f t="shared" si="16"/>
        <v>1269730440.3447089</v>
      </c>
      <c r="G144" s="47">
        <f t="shared" si="16"/>
        <v>1220806699.5620749</v>
      </c>
      <c r="H144" s="47">
        <f t="shared" si="16"/>
        <v>1154821461.1442509</v>
      </c>
      <c r="I144" s="27">
        <f t="shared" si="16"/>
        <v>1165215665.9954755</v>
      </c>
    </row>
    <row r="145" spans="2:9" x14ac:dyDescent="0.2">
      <c r="B145" s="11">
        <v>23</v>
      </c>
      <c r="C145" s="2" t="s">
        <v>24</v>
      </c>
      <c r="D145" s="25">
        <f t="shared" si="16"/>
        <v>15449107.711583784</v>
      </c>
      <c r="E145" s="47">
        <f t="shared" si="16"/>
        <v>11087314.843649222</v>
      </c>
      <c r="F145" s="47">
        <f t="shared" si="16"/>
        <v>11464435.02403922</v>
      </c>
      <c r="G145" s="47">
        <f t="shared" si="16"/>
        <v>10162762.285894329</v>
      </c>
      <c r="H145" s="47">
        <f t="shared" si="16"/>
        <v>10627823.923125464</v>
      </c>
      <c r="I145" s="27">
        <f t="shared" si="16"/>
        <v>12081032.174378382</v>
      </c>
    </row>
    <row r="146" spans="2:9" x14ac:dyDescent="0.2">
      <c r="B146" s="11">
        <v>24</v>
      </c>
      <c r="C146" s="2" t="s">
        <v>25</v>
      </c>
      <c r="D146" s="25">
        <f t="shared" si="16"/>
        <v>0</v>
      </c>
      <c r="E146" s="47">
        <f t="shared" si="16"/>
        <v>0</v>
      </c>
      <c r="F146" s="47">
        <f t="shared" si="16"/>
        <v>0</v>
      </c>
      <c r="G146" s="47">
        <f t="shared" si="16"/>
        <v>0</v>
      </c>
      <c r="H146" s="47">
        <f t="shared" si="16"/>
        <v>0</v>
      </c>
      <c r="I146" s="27">
        <f t="shared" si="16"/>
        <v>0</v>
      </c>
    </row>
    <row r="147" spans="2:9" x14ac:dyDescent="0.2">
      <c r="B147" s="11">
        <v>25</v>
      </c>
      <c r="C147" s="2" t="s">
        <v>26</v>
      </c>
      <c r="D147" s="25">
        <f t="shared" si="16"/>
        <v>0</v>
      </c>
      <c r="E147" s="47">
        <f t="shared" si="16"/>
        <v>0</v>
      </c>
      <c r="F147" s="47">
        <f t="shared" si="16"/>
        <v>0</v>
      </c>
      <c r="G147" s="47">
        <f t="shared" si="16"/>
        <v>0</v>
      </c>
      <c r="H147" s="47">
        <f t="shared" si="16"/>
        <v>0</v>
      </c>
      <c r="I147" s="27">
        <f t="shared" si="16"/>
        <v>0</v>
      </c>
    </row>
    <row r="148" spans="2:9" x14ac:dyDescent="0.2">
      <c r="B148" s="11">
        <v>26</v>
      </c>
      <c r="C148" s="2" t="s">
        <v>27</v>
      </c>
      <c r="D148" s="25">
        <f t="shared" si="16"/>
        <v>13976620.718416071</v>
      </c>
      <c r="E148" s="47">
        <f t="shared" si="16"/>
        <v>6446004.806950435</v>
      </c>
      <c r="F148" s="47">
        <f t="shared" si="16"/>
        <v>5795470.21667777</v>
      </c>
      <c r="G148" s="47">
        <f t="shared" si="16"/>
        <v>5972018.4989638096</v>
      </c>
      <c r="H148" s="47">
        <f t="shared" si="16"/>
        <v>5063350.4091988122</v>
      </c>
      <c r="I148" s="27">
        <f t="shared" si="16"/>
        <v>6249584.4746248033</v>
      </c>
    </row>
    <row r="149" spans="2:9" x14ac:dyDescent="0.2">
      <c r="B149" s="11">
        <v>27</v>
      </c>
      <c r="C149" s="2" t="s">
        <v>28</v>
      </c>
      <c r="D149" s="25">
        <f t="shared" si="16"/>
        <v>0</v>
      </c>
      <c r="E149" s="47">
        <f t="shared" si="16"/>
        <v>0</v>
      </c>
      <c r="F149" s="47">
        <f t="shared" si="16"/>
        <v>0</v>
      </c>
      <c r="G149" s="47">
        <f t="shared" si="16"/>
        <v>0</v>
      </c>
      <c r="H149" s="47">
        <f t="shared" si="16"/>
        <v>0</v>
      </c>
      <c r="I149" s="27">
        <f t="shared" si="16"/>
        <v>0</v>
      </c>
    </row>
    <row r="150" spans="2:9" x14ac:dyDescent="0.2">
      <c r="B150" s="11">
        <v>28</v>
      </c>
      <c r="C150" s="2" t="s">
        <v>29</v>
      </c>
      <c r="D150" s="25">
        <f t="shared" si="16"/>
        <v>0</v>
      </c>
      <c r="E150" s="47">
        <f t="shared" si="16"/>
        <v>0</v>
      </c>
      <c r="F150" s="47">
        <f t="shared" si="16"/>
        <v>0</v>
      </c>
      <c r="G150" s="47">
        <f t="shared" si="16"/>
        <v>0</v>
      </c>
      <c r="H150" s="47">
        <f t="shared" si="16"/>
        <v>0</v>
      </c>
      <c r="I150" s="27">
        <f t="shared" si="16"/>
        <v>0</v>
      </c>
    </row>
    <row r="151" spans="2:9" x14ac:dyDescent="0.2">
      <c r="B151" s="11">
        <v>29</v>
      </c>
      <c r="C151" s="2" t="s">
        <v>30</v>
      </c>
      <c r="D151" s="25">
        <f t="shared" si="16"/>
        <v>3486574.455935399</v>
      </c>
      <c r="E151" s="47">
        <f t="shared" si="16"/>
        <v>3765858.2300705602</v>
      </c>
      <c r="F151" s="47">
        <f t="shared" si="16"/>
        <v>3818107.7131211027</v>
      </c>
      <c r="G151" s="47">
        <f t="shared" si="16"/>
        <v>3549282.0499168867</v>
      </c>
      <c r="H151" s="47">
        <f t="shared" si="16"/>
        <v>3374721.0432317592</v>
      </c>
      <c r="I151" s="27">
        <f t="shared" si="16"/>
        <v>3724844.627248928</v>
      </c>
    </row>
    <row r="152" spans="2:9" x14ac:dyDescent="0.2">
      <c r="B152" s="11">
        <v>30</v>
      </c>
      <c r="C152" s="2" t="s">
        <v>31</v>
      </c>
      <c r="D152" s="25">
        <f t="shared" si="16"/>
        <v>162505337.8038764</v>
      </c>
      <c r="E152" s="47">
        <f t="shared" si="16"/>
        <v>67807700.808164254</v>
      </c>
      <c r="F152" s="47">
        <f t="shared" si="16"/>
        <v>64710782.622535981</v>
      </c>
      <c r="G152" s="47">
        <f t="shared" si="16"/>
        <v>62042316.285063758</v>
      </c>
      <c r="H152" s="47">
        <f t="shared" si="16"/>
        <v>64892695.952980392</v>
      </c>
      <c r="I152" s="27">
        <f t="shared" si="16"/>
        <v>64120348.649626426</v>
      </c>
    </row>
    <row r="153" spans="2:9" x14ac:dyDescent="0.2">
      <c r="B153" s="11">
        <v>31</v>
      </c>
      <c r="C153" s="2" t="s">
        <v>32</v>
      </c>
      <c r="D153" s="25">
        <f t="shared" ref="D153:I154" si="17">IF(D75&gt;0,D75,0)</f>
        <v>227324041.1228655</v>
      </c>
      <c r="E153" s="47">
        <f t="shared" si="17"/>
        <v>81641978.354927465</v>
      </c>
      <c r="F153" s="47">
        <f t="shared" si="17"/>
        <v>71734179.444696814</v>
      </c>
      <c r="G153" s="47">
        <f t="shared" si="17"/>
        <v>67002397.293660648</v>
      </c>
      <c r="H153" s="47">
        <f t="shared" si="17"/>
        <v>69511888.832551852</v>
      </c>
      <c r="I153" s="27">
        <f t="shared" si="17"/>
        <v>67222007.117739767</v>
      </c>
    </row>
    <row r="154" spans="2:9" x14ac:dyDescent="0.2">
      <c r="B154" s="11">
        <v>32</v>
      </c>
      <c r="C154" s="2" t="s">
        <v>33</v>
      </c>
      <c r="D154" s="25">
        <f t="shared" si="17"/>
        <v>549135173.34290504</v>
      </c>
      <c r="E154" s="47">
        <f t="shared" si="17"/>
        <v>262400095.89734209</v>
      </c>
      <c r="F154" s="47">
        <f t="shared" si="17"/>
        <v>244421499.74393183</v>
      </c>
      <c r="G154" s="47">
        <f t="shared" si="17"/>
        <v>223450225.1462568</v>
      </c>
      <c r="H154" s="47">
        <f t="shared" si="17"/>
        <v>217016345.98194468</v>
      </c>
      <c r="I154" s="27">
        <f t="shared" si="17"/>
        <v>223303905.14241746</v>
      </c>
    </row>
    <row r="155" spans="2:9" x14ac:dyDescent="0.2">
      <c r="B155" s="11">
        <v>33</v>
      </c>
      <c r="C155" s="2" t="s">
        <v>34</v>
      </c>
      <c r="D155" s="25">
        <f t="shared" ref="D155:I155" si="18">IF(D77&gt;0,D77,0)</f>
        <v>1639722.5247252865</v>
      </c>
      <c r="E155" s="47">
        <f t="shared" si="18"/>
        <v>1183835.0357127218</v>
      </c>
      <c r="F155" s="47">
        <f t="shared" si="18"/>
        <v>1206360.4381420608</v>
      </c>
      <c r="G155" s="47">
        <f t="shared" si="18"/>
        <v>1124381.0787390578</v>
      </c>
      <c r="H155" s="47">
        <f t="shared" si="18"/>
        <v>925871.32109692809</v>
      </c>
      <c r="I155" s="27">
        <f t="shared" si="18"/>
        <v>926230.80768220813</v>
      </c>
    </row>
    <row r="156" spans="2:9" x14ac:dyDescent="0.2">
      <c r="B156" s="13">
        <v>34</v>
      </c>
      <c r="C156" s="14" t="s">
        <v>89</v>
      </c>
      <c r="D156" s="25">
        <f t="shared" ref="D156:I156" si="19">IF(D78&gt;0,D78,0)</f>
        <v>205015.44331612939</v>
      </c>
      <c r="E156" s="47">
        <f t="shared" si="19"/>
        <v>291439.53058358177</v>
      </c>
      <c r="F156" s="47">
        <f t="shared" si="19"/>
        <v>1326874.5879332977</v>
      </c>
      <c r="G156" s="47">
        <f t="shared" si="19"/>
        <v>1321653.615963984</v>
      </c>
      <c r="H156" s="47">
        <f t="shared" si="19"/>
        <v>1786350.7795826737</v>
      </c>
      <c r="I156" s="27">
        <f t="shared" si="19"/>
        <v>1944758.2922077391</v>
      </c>
    </row>
    <row r="157" spans="2:9" x14ac:dyDescent="0.2">
      <c r="B157" s="16" t="s">
        <v>35</v>
      </c>
      <c r="C157" s="17"/>
      <c r="D157" s="28">
        <f t="shared" ref="D157:I157" si="20">SUM(D123:D156)</f>
        <v>6584764087.9142675</v>
      </c>
      <c r="E157" s="29">
        <f t="shared" si="20"/>
        <v>5289794124.7589588</v>
      </c>
      <c r="F157" s="29">
        <f t="shared" si="20"/>
        <v>4231328187.9399562</v>
      </c>
      <c r="G157" s="29">
        <f t="shared" si="20"/>
        <v>5152693371.0147257</v>
      </c>
      <c r="H157" s="29">
        <f t="shared" si="20"/>
        <v>5195538011.0899048</v>
      </c>
      <c r="I157" s="30">
        <f t="shared" si="20"/>
        <v>5103501277.4395981</v>
      </c>
    </row>
    <row r="158" spans="2:9" x14ac:dyDescent="0.2">
      <c r="B158" s="34" t="s">
        <v>85</v>
      </c>
    </row>
    <row r="160" spans="2:9" x14ac:dyDescent="0.2">
      <c r="B160" s="16" t="s">
        <v>42</v>
      </c>
      <c r="C160" s="17"/>
      <c r="D160" s="28">
        <f t="shared" ref="D160:I160" si="21">IF(D118&lt;D157,D118,D157)</f>
        <v>4704868117.9203825</v>
      </c>
      <c r="E160" s="29">
        <f t="shared" si="21"/>
        <v>5289794124.7589588</v>
      </c>
      <c r="F160" s="29">
        <f t="shared" si="21"/>
        <v>4231328187.9399562</v>
      </c>
      <c r="G160" s="29">
        <f t="shared" si="21"/>
        <v>4630947573.8209858</v>
      </c>
      <c r="H160" s="29">
        <f t="shared" si="21"/>
        <v>4820349498.1966648</v>
      </c>
      <c r="I160" s="30">
        <f t="shared" si="21"/>
        <v>4935141674.4638891</v>
      </c>
    </row>
    <row r="161" spans="2:9" x14ac:dyDescent="0.2">
      <c r="B161" s="34" t="s">
        <v>65</v>
      </c>
    </row>
    <row r="163" spans="2:9" x14ac:dyDescent="0.2">
      <c r="B163" s="3" t="s">
        <v>107</v>
      </c>
    </row>
    <row r="164" spans="2:9" x14ac:dyDescent="0.2">
      <c r="B164" s="21" t="s">
        <v>0</v>
      </c>
      <c r="C164" s="16"/>
      <c r="D164" s="22">
        <v>44378</v>
      </c>
      <c r="E164" s="23">
        <v>44409</v>
      </c>
      <c r="F164" s="23">
        <v>44440</v>
      </c>
      <c r="G164" s="23">
        <v>44470</v>
      </c>
      <c r="H164" s="23">
        <v>44501</v>
      </c>
      <c r="I164" s="24">
        <v>44531</v>
      </c>
    </row>
    <row r="165" spans="2:9" x14ac:dyDescent="0.2">
      <c r="B165" s="8">
        <v>1</v>
      </c>
      <c r="C165" s="9" t="s">
        <v>3</v>
      </c>
      <c r="D165" s="31">
        <f>IF(D$160=0,0,D84/D$118*D$160-D123/D$157*D$160)</f>
        <v>11205317.055681916</v>
      </c>
      <c r="E165" s="32">
        <f t="shared" ref="E165:I165" si="22">IF(E$160=0,0,E84/E$118*E$160-E123/E$157*E$160)</f>
        <v>41821980.043408498</v>
      </c>
      <c r="F165" s="32">
        <f t="shared" si="22"/>
        <v>35993118.521661058</v>
      </c>
      <c r="G165" s="32">
        <f t="shared" si="22"/>
        <v>37128303.672800019</v>
      </c>
      <c r="H165" s="32">
        <f t="shared" si="22"/>
        <v>47360206.39078784</v>
      </c>
      <c r="I165" s="33">
        <f t="shared" si="22"/>
        <v>62020738.996463478</v>
      </c>
    </row>
    <row r="166" spans="2:9" x14ac:dyDescent="0.2">
      <c r="B166" s="11">
        <v>2</v>
      </c>
      <c r="C166" s="2" t="s">
        <v>4</v>
      </c>
      <c r="D166" s="25">
        <f t="shared" ref="D166:D198" si="23">IF(D$160=0,0,D85/D$118*D$160-D124/D$157*D$160)</f>
        <v>9339350.6377340928</v>
      </c>
      <c r="E166" s="47">
        <f t="shared" ref="E166:I166" si="24">IF(E$160=0,0,E85/E$118*E$160-E124/E$157*E$160)</f>
        <v>22381864.967724249</v>
      </c>
      <c r="F166" s="47">
        <f t="shared" si="24"/>
        <v>19160253.218429744</v>
      </c>
      <c r="G166" s="47">
        <f t="shared" si="24"/>
        <v>23586136.950147085</v>
      </c>
      <c r="H166" s="47">
        <f t="shared" si="24"/>
        <v>26122646.743187614</v>
      </c>
      <c r="I166" s="27">
        <f t="shared" si="24"/>
        <v>27377558.001128547</v>
      </c>
    </row>
    <row r="167" spans="2:9" x14ac:dyDescent="0.2">
      <c r="B167" s="11">
        <v>3</v>
      </c>
      <c r="C167" s="2" t="s">
        <v>5</v>
      </c>
      <c r="D167" s="25">
        <f t="shared" si="23"/>
        <v>-11346982.420552643</v>
      </c>
      <c r="E167" s="47">
        <f t="shared" ref="E167:I167" si="25">IF(E$160=0,0,E86/E$118*E$160-E125/E$157*E$160)</f>
        <v>-40360.171253930785</v>
      </c>
      <c r="F167" s="47">
        <f t="shared" si="25"/>
        <v>0</v>
      </c>
      <c r="G167" s="47">
        <f t="shared" si="25"/>
        <v>0</v>
      </c>
      <c r="H167" s="47">
        <f t="shared" si="25"/>
        <v>0</v>
      </c>
      <c r="I167" s="27">
        <f t="shared" si="25"/>
        <v>0</v>
      </c>
    </row>
    <row r="168" spans="2:9" x14ac:dyDescent="0.2">
      <c r="B168" s="11">
        <v>4</v>
      </c>
      <c r="C168" s="2" t="s">
        <v>6</v>
      </c>
      <c r="D168" s="25">
        <f t="shared" si="23"/>
        <v>13525904.205434462</v>
      </c>
      <c r="E168" s="47">
        <f t="shared" ref="E168:I168" si="26">IF(E$160=0,0,E87/E$118*E$160-E126/E$157*E$160)</f>
        <v>14116494.327660402</v>
      </c>
      <c r="F168" s="47">
        <f t="shared" si="26"/>
        <v>10782985.249784997</v>
      </c>
      <c r="G168" s="47">
        <f t="shared" si="26"/>
        <v>12474908.628452798</v>
      </c>
      <c r="H168" s="47">
        <f t="shared" si="26"/>
        <v>12864759.43689036</v>
      </c>
      <c r="I168" s="27">
        <f t="shared" si="26"/>
        <v>12003812.579196678</v>
      </c>
    </row>
    <row r="169" spans="2:9" x14ac:dyDescent="0.2">
      <c r="B169" s="11">
        <v>5</v>
      </c>
      <c r="C169" s="2" t="s">
        <v>7</v>
      </c>
      <c r="D169" s="25">
        <f t="shared" si="23"/>
        <v>3816987781.3211575</v>
      </c>
      <c r="E169" s="47">
        <f t="shared" ref="E169:I169" si="27">IF(E$160=0,0,E88/E$118*E$160-E127/E$157*E$160)</f>
        <v>4219216225.9903588</v>
      </c>
      <c r="F169" s="47">
        <f t="shared" si="27"/>
        <v>3366184832.1977191</v>
      </c>
      <c r="G169" s="47">
        <f t="shared" si="27"/>
        <v>3640878127.4313269</v>
      </c>
      <c r="H169" s="47">
        <f t="shared" si="27"/>
        <v>3678895060.7216349</v>
      </c>
      <c r="I169" s="27">
        <f t="shared" si="27"/>
        <v>3702213494.9227972</v>
      </c>
    </row>
    <row r="170" spans="2:9" x14ac:dyDescent="0.2">
      <c r="B170" s="11">
        <v>6</v>
      </c>
      <c r="C170" s="2" t="s">
        <v>8</v>
      </c>
      <c r="D170" s="25">
        <f t="shared" si="23"/>
        <v>-5336325.2409369657</v>
      </c>
      <c r="E170" s="47">
        <f t="shared" ref="E170:I170" si="28">IF(E$160=0,0,E89/E$118*E$160-E128/E$157*E$160)</f>
        <v>-4064404.1623342484</v>
      </c>
      <c r="F170" s="47">
        <f t="shared" si="28"/>
        <v>-3292170.7043245588</v>
      </c>
      <c r="G170" s="47">
        <f t="shared" si="28"/>
        <v>-2956144.8438356873</v>
      </c>
      <c r="H170" s="47">
        <f t="shared" si="28"/>
        <v>-3454383.5177264372</v>
      </c>
      <c r="I170" s="27">
        <f t="shared" si="28"/>
        <v>-3502300.7414099313</v>
      </c>
    </row>
    <row r="171" spans="2:9" x14ac:dyDescent="0.2">
      <c r="B171" s="11">
        <v>7</v>
      </c>
      <c r="C171" s="2" t="s">
        <v>9</v>
      </c>
      <c r="D171" s="25">
        <f t="shared" si="23"/>
        <v>-111776282.36880158</v>
      </c>
      <c r="E171" s="47">
        <f t="shared" ref="E171:I171" si="29">IF(E$160=0,0,E90/E$118*E$160-E129/E$157*E$160)</f>
        <v>-168235841.6709654</v>
      </c>
      <c r="F171" s="47">
        <f t="shared" si="29"/>
        <v>-164691985.21692827</v>
      </c>
      <c r="G171" s="47">
        <f t="shared" si="29"/>
        <v>-150922868.8777205</v>
      </c>
      <c r="H171" s="47">
        <f t="shared" si="29"/>
        <v>-177073234.52453843</v>
      </c>
      <c r="I171" s="27">
        <f t="shared" si="29"/>
        <v>-173076812.7207377</v>
      </c>
    </row>
    <row r="172" spans="2:9" x14ac:dyDescent="0.2">
      <c r="B172" s="11">
        <v>8</v>
      </c>
      <c r="C172" s="2" t="s">
        <v>10</v>
      </c>
      <c r="D172" s="25">
        <f t="shared" si="23"/>
        <v>549458682.45883644</v>
      </c>
      <c r="E172" s="47">
        <f t="shared" ref="E172:I172" si="30">IF(E$160=0,0,E91/E$118*E$160-E130/E$157*E$160)</f>
        <v>625222205.22973812</v>
      </c>
      <c r="F172" s="47">
        <f t="shared" si="30"/>
        <v>502750035.22782093</v>
      </c>
      <c r="G172" s="47">
        <f t="shared" si="30"/>
        <v>578078080.85193014</v>
      </c>
      <c r="H172" s="47">
        <f t="shared" si="30"/>
        <v>667520483.56668925</v>
      </c>
      <c r="I172" s="27">
        <f t="shared" si="30"/>
        <v>702433785.8655436</v>
      </c>
    </row>
    <row r="173" spans="2:9" x14ac:dyDescent="0.2">
      <c r="B173" s="11">
        <v>9</v>
      </c>
      <c r="C173" s="2" t="s">
        <v>11</v>
      </c>
      <c r="D173" s="25">
        <f t="shared" si="23"/>
        <v>56333131.804234251</v>
      </c>
      <c r="E173" s="47">
        <f t="shared" ref="E173:I173" si="31">IF(E$160=0,0,E92/E$118*E$160-E131/E$157*E$160)</f>
        <v>60821904.658736669</v>
      </c>
      <c r="F173" s="47">
        <f t="shared" si="31"/>
        <v>49456799.882361397</v>
      </c>
      <c r="G173" s="47">
        <f t="shared" si="31"/>
        <v>58968109.310175151</v>
      </c>
      <c r="H173" s="47">
        <f t="shared" si="31"/>
        <v>77501725.601830959</v>
      </c>
      <c r="I173" s="27">
        <f t="shared" si="31"/>
        <v>96308810.289793476</v>
      </c>
    </row>
    <row r="174" spans="2:9" x14ac:dyDescent="0.2">
      <c r="B174" s="11">
        <v>10</v>
      </c>
      <c r="C174" s="2" t="s">
        <v>58</v>
      </c>
      <c r="D174" s="25">
        <f t="shared" si="23"/>
        <v>-1879959041.6791949</v>
      </c>
      <c r="E174" s="47">
        <f t="shared" ref="E174:I174" si="32">IF(E$160=0,0,E93/E$118*E$160-E132/E$157*E$160)</f>
        <v>-2356227323.4724183</v>
      </c>
      <c r="F174" s="47">
        <f t="shared" si="32"/>
        <v>-1482394596.4340744</v>
      </c>
      <c r="G174" s="47">
        <f t="shared" si="32"/>
        <v>-2214418092.3272161</v>
      </c>
      <c r="H174" s="47">
        <f t="shared" si="32"/>
        <v>-2395282446.3977442</v>
      </c>
      <c r="I174" s="27">
        <f t="shared" si="32"/>
        <v>-2358863360.1328692</v>
      </c>
    </row>
    <row r="175" spans="2:9" x14ac:dyDescent="0.2">
      <c r="B175" s="11">
        <v>11</v>
      </c>
      <c r="C175" s="2" t="s">
        <v>12</v>
      </c>
      <c r="D175" s="25">
        <f t="shared" si="23"/>
        <v>-258701601.49393553</v>
      </c>
      <c r="E175" s="47">
        <f t="shared" ref="E175:I175" si="33">IF(E$160=0,0,E94/E$118*E$160-E133/E$157*E$160)</f>
        <v>-443826835.79395437</v>
      </c>
      <c r="F175" s="47">
        <f t="shared" si="33"/>
        <v>-441623061.01873368</v>
      </c>
      <c r="G175" s="47">
        <f t="shared" si="33"/>
        <v>-397783974.42616951</v>
      </c>
      <c r="H175" s="47">
        <f t="shared" si="33"/>
        <v>-419834112.94424123</v>
      </c>
      <c r="I175" s="27">
        <f t="shared" si="33"/>
        <v>-424239283.54779446</v>
      </c>
    </row>
    <row r="176" spans="2:9" x14ac:dyDescent="0.2">
      <c r="B176" s="11">
        <v>12</v>
      </c>
      <c r="C176" s="2" t="s">
        <v>13</v>
      </c>
      <c r="D176" s="25">
        <f t="shared" si="23"/>
        <v>-62098343.330603704</v>
      </c>
      <c r="E176" s="47">
        <f t="shared" ref="E176:I176" si="34">IF(E$160=0,0,E95/E$118*E$160-E134/E$157*E$160)</f>
        <v>-110847480.23471892</v>
      </c>
      <c r="F176" s="47">
        <f t="shared" si="34"/>
        <v>-106943136.74803659</v>
      </c>
      <c r="G176" s="47">
        <f t="shared" si="34"/>
        <v>-88078519.879007623</v>
      </c>
      <c r="H176" s="47">
        <f t="shared" si="34"/>
        <v>-90918940.983349681</v>
      </c>
      <c r="I176" s="27">
        <f t="shared" si="34"/>
        <v>-82743314.525310114</v>
      </c>
    </row>
    <row r="177" spans="2:9" x14ac:dyDescent="0.2">
      <c r="B177" s="11">
        <v>13</v>
      </c>
      <c r="C177" s="2" t="s">
        <v>14</v>
      </c>
      <c r="D177" s="25">
        <f t="shared" si="23"/>
        <v>-5764125.9762655292</v>
      </c>
      <c r="E177" s="47">
        <f t="shared" ref="E177:I177" si="35">IF(E$160=0,0,E96/E$118*E$160-E135/E$157*E$160)</f>
        <v>-10663372.890902735</v>
      </c>
      <c r="F177" s="47">
        <f t="shared" si="35"/>
        <v>-14943274.372310819</v>
      </c>
      <c r="G177" s="47">
        <f t="shared" si="35"/>
        <v>-14309849.88816775</v>
      </c>
      <c r="H177" s="47">
        <f t="shared" si="35"/>
        <v>-15746706.752150053</v>
      </c>
      <c r="I177" s="27">
        <f t="shared" si="35"/>
        <v>-20939867.409005202</v>
      </c>
    </row>
    <row r="178" spans="2:9" x14ac:dyDescent="0.2">
      <c r="B178" s="11">
        <v>14</v>
      </c>
      <c r="C178" s="2" t="s">
        <v>15</v>
      </c>
      <c r="D178" s="25">
        <f t="shared" si="23"/>
        <v>-23804840.974650979</v>
      </c>
      <c r="E178" s="47">
        <f t="shared" ref="E178:I178" si="36">IF(E$160=0,0,E97/E$118*E$160-E136/E$157*E$160)</f>
        <v>-4981450.7433612626</v>
      </c>
      <c r="F178" s="47">
        <f t="shared" si="36"/>
        <v>-4713124.68873908</v>
      </c>
      <c r="G178" s="47">
        <f t="shared" si="36"/>
        <v>-3894744.4449444492</v>
      </c>
      <c r="H178" s="47">
        <f t="shared" si="36"/>
        <v>-3981472.6958358511</v>
      </c>
      <c r="I178" s="27">
        <f t="shared" si="36"/>
        <v>-4007361.8998525455</v>
      </c>
    </row>
    <row r="179" spans="2:9" x14ac:dyDescent="0.2">
      <c r="B179" s="11">
        <v>15</v>
      </c>
      <c r="C179" s="2" t="s">
        <v>16</v>
      </c>
      <c r="D179" s="25">
        <f t="shared" si="23"/>
        <v>-18042051.006804556</v>
      </c>
      <c r="E179" s="47">
        <f t="shared" ref="E179:I179" si="37">IF(E$160=0,0,E98/E$118*E$160-E137/E$157*E$160)</f>
        <v>4849371.2672065496</v>
      </c>
      <c r="F179" s="47">
        <f t="shared" si="37"/>
        <v>9056175.6044347398</v>
      </c>
      <c r="G179" s="47">
        <f t="shared" si="37"/>
        <v>11218054.670747576</v>
      </c>
      <c r="H179" s="47">
        <f t="shared" si="37"/>
        <v>12882411.755898127</v>
      </c>
      <c r="I179" s="27">
        <f t="shared" si="37"/>
        <v>14946801.508638401</v>
      </c>
    </row>
    <row r="180" spans="2:9" x14ac:dyDescent="0.2">
      <c r="B180" s="11">
        <v>16</v>
      </c>
      <c r="C180" s="2" t="s">
        <v>17</v>
      </c>
      <c r="D180" s="25">
        <f t="shared" si="23"/>
        <v>-10380934.91479042</v>
      </c>
      <c r="E180" s="47">
        <f t="shared" ref="E180:I180" si="38">IF(E$160=0,0,E99/E$118*E$160-E138/E$157*E$160)</f>
        <v>6450245.9438774129</v>
      </c>
      <c r="F180" s="47">
        <f t="shared" si="38"/>
        <v>5320117.8520870367</v>
      </c>
      <c r="G180" s="47">
        <f t="shared" si="38"/>
        <v>5805651.8938564453</v>
      </c>
      <c r="H180" s="47">
        <f t="shared" si="38"/>
        <v>5535302.0616133381</v>
      </c>
      <c r="I180" s="27">
        <f t="shared" si="38"/>
        <v>5807264.7304365104</v>
      </c>
    </row>
    <row r="181" spans="2:9" x14ac:dyDescent="0.2">
      <c r="B181" s="11">
        <v>17</v>
      </c>
      <c r="C181" s="2" t="s">
        <v>18</v>
      </c>
      <c r="D181" s="25">
        <f t="shared" si="23"/>
        <v>-4247124.2120500868</v>
      </c>
      <c r="E181" s="47">
        <f t="shared" ref="E181:I181" si="39">IF(E$160=0,0,E100/E$118*E$160-E139/E$157*E$160)</f>
        <v>-6107494.8709732583</v>
      </c>
      <c r="F181" s="47">
        <f t="shared" si="39"/>
        <v>-6478449.8075791271</v>
      </c>
      <c r="G181" s="47">
        <f t="shared" si="39"/>
        <v>-4886211.0639169216</v>
      </c>
      <c r="H181" s="47">
        <f t="shared" si="39"/>
        <v>-6774774.2301708432</v>
      </c>
      <c r="I181" s="27">
        <f t="shared" si="39"/>
        <v>-8328607.8827923108</v>
      </c>
    </row>
    <row r="182" spans="2:9" x14ac:dyDescent="0.2">
      <c r="B182" s="11">
        <v>18</v>
      </c>
      <c r="C182" s="2" t="s">
        <v>19</v>
      </c>
      <c r="D182" s="25">
        <f t="shared" si="23"/>
        <v>-4107771.7917558677</v>
      </c>
      <c r="E182" s="47">
        <f t="shared" ref="E182:I182" si="40">IF(E$160=0,0,E101/E$118*E$160-E140/E$157*E$160)</f>
        <v>-6113330.987632175</v>
      </c>
      <c r="F182" s="47">
        <f t="shared" si="40"/>
        <v>-5926724.3531677034</v>
      </c>
      <c r="G182" s="47">
        <f t="shared" si="40"/>
        <v>-5026799.4232793143</v>
      </c>
      <c r="H182" s="47">
        <f t="shared" si="40"/>
        <v>-5608910.8856345806</v>
      </c>
      <c r="I182" s="27">
        <f t="shared" si="40"/>
        <v>-7124005.8769201487</v>
      </c>
    </row>
    <row r="183" spans="2:9" x14ac:dyDescent="0.2">
      <c r="B183" s="11">
        <v>19</v>
      </c>
      <c r="C183" s="2" t="s">
        <v>20</v>
      </c>
      <c r="D183" s="25">
        <f t="shared" si="23"/>
        <v>-22954160.428592902</v>
      </c>
      <c r="E183" s="47">
        <f t="shared" ref="E183:I183" si="41">IF(E$160=0,0,E102/E$118*E$160-E141/E$157*E$160)</f>
        <v>-10557021.342541847</v>
      </c>
      <c r="F183" s="47">
        <f t="shared" si="41"/>
        <v>-10604626.771024022</v>
      </c>
      <c r="G183" s="47">
        <f t="shared" si="41"/>
        <v>-8733551.5303437952</v>
      </c>
      <c r="H183" s="47">
        <f t="shared" si="41"/>
        <v>-9770149.202894114</v>
      </c>
      <c r="I183" s="27">
        <f t="shared" si="41"/>
        <v>-12985242.653079495</v>
      </c>
    </row>
    <row r="184" spans="2:9" x14ac:dyDescent="0.2">
      <c r="B184" s="11">
        <v>20</v>
      </c>
      <c r="C184" s="2" t="s">
        <v>21</v>
      </c>
      <c r="D184" s="25">
        <f t="shared" si="23"/>
        <v>-243598003.22497284</v>
      </c>
      <c r="E184" s="47">
        <f t="shared" ref="E184:I184" si="42">IF(E$160=0,0,E103/E$118*E$160-E142/E$157*E$160)</f>
        <v>-245700881.34496275</v>
      </c>
      <c r="F184" s="47">
        <f t="shared" si="42"/>
        <v>-225485257.88052836</v>
      </c>
      <c r="G184" s="47">
        <f t="shared" si="42"/>
        <v>-196024462.30877092</v>
      </c>
      <c r="H184" s="47">
        <f t="shared" si="42"/>
        <v>-189345365.65684137</v>
      </c>
      <c r="I184" s="27">
        <f t="shared" si="42"/>
        <v>-208551711.70338002</v>
      </c>
    </row>
    <row r="185" spans="2:9" x14ac:dyDescent="0.2">
      <c r="B185" s="11">
        <v>21</v>
      </c>
      <c r="C185" s="2" t="s">
        <v>22</v>
      </c>
      <c r="D185" s="25">
        <f t="shared" si="23"/>
        <v>-81768982.679102659</v>
      </c>
      <c r="E185" s="47">
        <f t="shared" ref="E185:I185" si="43">IF(E$160=0,0,E104/E$118*E$160-E143/E$157*E$160)</f>
        <v>-133936057.32909454</v>
      </c>
      <c r="F185" s="47">
        <f t="shared" si="43"/>
        <v>-90023629.808722779</v>
      </c>
      <c r="G185" s="47">
        <f t="shared" si="43"/>
        <v>-110029103.04299559</v>
      </c>
      <c r="H185" s="47">
        <f t="shared" si="43"/>
        <v>-84882355.572878048</v>
      </c>
      <c r="I185" s="27">
        <f t="shared" si="43"/>
        <v>-136952512.2043317</v>
      </c>
    </row>
    <row r="186" spans="2:9" x14ac:dyDescent="0.2">
      <c r="B186" s="11">
        <v>22</v>
      </c>
      <c r="C186" s="2" t="s">
        <v>23</v>
      </c>
      <c r="D186" s="25">
        <f t="shared" si="23"/>
        <v>-1265249456.4543066</v>
      </c>
      <c r="E186" s="47">
        <f t="shared" ref="E186:I186" si="44">IF(E$160=0,0,E105/E$118*E$160-E144/E$157*E$160)</f>
        <v>-1353868042.2364461</v>
      </c>
      <c r="F186" s="47">
        <f t="shared" si="44"/>
        <v>-1269730440.3447089</v>
      </c>
      <c r="G186" s="47">
        <f t="shared" si="44"/>
        <v>-1097191588.2369006</v>
      </c>
      <c r="H186" s="47">
        <f t="shared" si="44"/>
        <v>-1071427644.0382879</v>
      </c>
      <c r="I186" s="27">
        <f t="shared" si="44"/>
        <v>-1126776320.8785689</v>
      </c>
    </row>
    <row r="187" spans="2:9" x14ac:dyDescent="0.2">
      <c r="B187" s="11">
        <v>23</v>
      </c>
      <c r="C187" s="2" t="s">
        <v>24</v>
      </c>
      <c r="D187" s="25">
        <f t="shared" si="23"/>
        <v>-11038514.569710553</v>
      </c>
      <c r="E187" s="47">
        <f t="shared" ref="E187:I187" si="45">IF(E$160=0,0,E106/E$118*E$160-E145/E$157*E$160)</f>
        <v>-11087314.843649222</v>
      </c>
      <c r="F187" s="47">
        <f t="shared" si="45"/>
        <v>-11464435.02403922</v>
      </c>
      <c r="G187" s="47">
        <f t="shared" si="45"/>
        <v>-9133712.4029007647</v>
      </c>
      <c r="H187" s="47">
        <f t="shared" si="45"/>
        <v>-9860350.4787011463</v>
      </c>
      <c r="I187" s="27">
        <f t="shared" si="45"/>
        <v>-11682490.532112833</v>
      </c>
    </row>
    <row r="188" spans="2:9" x14ac:dyDescent="0.2">
      <c r="B188" s="11">
        <v>24</v>
      </c>
      <c r="C188" s="2" t="s">
        <v>25</v>
      </c>
      <c r="D188" s="25">
        <f t="shared" si="23"/>
        <v>231441166.81820279</v>
      </c>
      <c r="E188" s="47">
        <f t="shared" ref="E188:I188" si="46">IF(E$160=0,0,E107/E$118*E$160-E146/E$157*E$160)</f>
        <v>252030817.30720386</v>
      </c>
      <c r="F188" s="47">
        <f t="shared" si="46"/>
        <v>196241937.67610499</v>
      </c>
      <c r="G188" s="47">
        <f t="shared" si="46"/>
        <v>216633826.03571036</v>
      </c>
      <c r="H188" s="47">
        <f t="shared" si="46"/>
        <v>232457963.00102344</v>
      </c>
      <c r="I188" s="27">
        <f t="shared" si="46"/>
        <v>236277644.31935975</v>
      </c>
    </row>
    <row r="189" spans="2:9" x14ac:dyDescent="0.2">
      <c r="B189" s="11">
        <v>25</v>
      </c>
      <c r="C189" s="2" t="s">
        <v>26</v>
      </c>
      <c r="D189" s="25">
        <f t="shared" si="23"/>
        <v>3418400.9690235755</v>
      </c>
      <c r="E189" s="47">
        <f t="shared" ref="E189:I189" si="47">IF(E$160=0,0,E108/E$118*E$160-E147/E$157*E$160)</f>
        <v>7333171.557486603</v>
      </c>
      <c r="F189" s="47">
        <f t="shared" si="47"/>
        <v>5623972.0402285522</v>
      </c>
      <c r="G189" s="47">
        <f t="shared" si="47"/>
        <v>7408847.5228573792</v>
      </c>
      <c r="H189" s="47">
        <f t="shared" si="47"/>
        <v>8296454.5083995741</v>
      </c>
      <c r="I189" s="27">
        <f t="shared" si="47"/>
        <v>9902154.3411675002</v>
      </c>
    </row>
    <row r="190" spans="2:9" x14ac:dyDescent="0.2">
      <c r="B190" s="11">
        <v>26</v>
      </c>
      <c r="C190" s="2" t="s">
        <v>27</v>
      </c>
      <c r="D190" s="25">
        <f t="shared" si="23"/>
        <v>-9986410.4979910105</v>
      </c>
      <c r="E190" s="47">
        <f t="shared" ref="E190:I190" si="48">IF(E$160=0,0,E109/E$118*E$160-E148/E$157*E$160)</f>
        <v>-6446004.806950435</v>
      </c>
      <c r="F190" s="47">
        <f t="shared" si="48"/>
        <v>-5795470.21667777</v>
      </c>
      <c r="G190" s="47">
        <f t="shared" si="48"/>
        <v>-5367310.3728941958</v>
      </c>
      <c r="H190" s="47">
        <f t="shared" si="48"/>
        <v>-4697707.6391469454</v>
      </c>
      <c r="I190" s="27">
        <f t="shared" si="48"/>
        <v>-6043416.6882930519</v>
      </c>
    </row>
    <row r="191" spans="2:9" x14ac:dyDescent="0.2">
      <c r="B191" s="11">
        <v>27</v>
      </c>
      <c r="C191" s="2" t="s">
        <v>28</v>
      </c>
      <c r="D191" s="25">
        <f t="shared" si="23"/>
        <v>12302647.40035809</v>
      </c>
      <c r="E191" s="47">
        <f t="shared" ref="E191:I191" si="49">IF(E$160=0,0,E110/E$118*E$160-E149/E$157*E$160)</f>
        <v>27606545.491126202</v>
      </c>
      <c r="F191" s="47">
        <f t="shared" si="49"/>
        <v>22854738.333181076</v>
      </c>
      <c r="G191" s="47">
        <f t="shared" si="49"/>
        <v>28214161.613435615</v>
      </c>
      <c r="H191" s="47">
        <f t="shared" si="49"/>
        <v>35072173.315460108</v>
      </c>
      <c r="I191" s="27">
        <f t="shared" si="49"/>
        <v>43542911.929713957</v>
      </c>
    </row>
    <row r="192" spans="2:9" x14ac:dyDescent="0.2">
      <c r="B192" s="11">
        <v>28</v>
      </c>
      <c r="C192" s="2" t="s">
        <v>29</v>
      </c>
      <c r="D192" s="25">
        <f t="shared" si="23"/>
        <v>855735.24971828936</v>
      </c>
      <c r="E192" s="47">
        <f t="shared" ref="E192:I192" si="50">IF(E$160=0,0,E111/E$118*E$160-E150/E$157*E$160)</f>
        <v>7943297.9744320568</v>
      </c>
      <c r="F192" s="47">
        <f t="shared" si="50"/>
        <v>7903222.136141465</v>
      </c>
      <c r="G192" s="47">
        <f t="shared" si="50"/>
        <v>10553365.239546122</v>
      </c>
      <c r="H192" s="47">
        <f t="shared" si="50"/>
        <v>15840311.093248233</v>
      </c>
      <c r="I192" s="27">
        <f t="shared" si="50"/>
        <v>22306696.979650833</v>
      </c>
    </row>
    <row r="193" spans="2:11" x14ac:dyDescent="0.2">
      <c r="B193" s="11">
        <v>29</v>
      </c>
      <c r="C193" s="2" t="s">
        <v>30</v>
      </c>
      <c r="D193" s="25">
        <f t="shared" si="23"/>
        <v>-2491186.1350650163</v>
      </c>
      <c r="E193" s="47">
        <f t="shared" ref="E193:I193" si="51">IF(E$160=0,0,E112/E$118*E$160-E151/E$157*E$160)</f>
        <v>-3765858.2300705602</v>
      </c>
      <c r="F193" s="47">
        <f t="shared" si="51"/>
        <v>-3818107.7131211027</v>
      </c>
      <c r="G193" s="47">
        <f t="shared" si="51"/>
        <v>-3189892.7249055607</v>
      </c>
      <c r="H193" s="47">
        <f t="shared" si="51"/>
        <v>-3131020.2817443004</v>
      </c>
      <c r="I193" s="27">
        <f t="shared" si="51"/>
        <v>-3601965.5823543901</v>
      </c>
    </row>
    <row r="194" spans="2:11" x14ac:dyDescent="0.2">
      <c r="B194" s="11">
        <v>30</v>
      </c>
      <c r="C194" s="2" t="s">
        <v>31</v>
      </c>
      <c r="D194" s="25">
        <f t="shared" si="23"/>
        <v>-116111400.89720622</v>
      </c>
      <c r="E194" s="47">
        <f t="shared" ref="E194:I194" si="52">IF(E$160=0,0,E113/E$118*E$160-E152/E$157*E$160)</f>
        <v>-67807700.808164254</v>
      </c>
      <c r="F194" s="47">
        <f t="shared" si="52"/>
        <v>-64710782.622535981</v>
      </c>
      <c r="G194" s="47">
        <f t="shared" si="52"/>
        <v>-55760103.190066017</v>
      </c>
      <c r="H194" s="47">
        <f t="shared" si="52"/>
        <v>-60206560.649906278</v>
      </c>
      <c r="I194" s="27">
        <f t="shared" si="52"/>
        <v>-62005079.963589951</v>
      </c>
    </row>
    <row r="195" spans="2:11" x14ac:dyDescent="0.2">
      <c r="B195" s="11">
        <v>31</v>
      </c>
      <c r="C195" s="2" t="s">
        <v>32</v>
      </c>
      <c r="D195" s="25">
        <f t="shared" si="23"/>
        <v>-162424897.72394666</v>
      </c>
      <c r="E195" s="47">
        <f t="shared" ref="E195:I195" si="53">IF(E$160=0,0,E114/E$118*E$160-E153/E$157*E$160)</f>
        <v>-81641978.354927465</v>
      </c>
      <c r="F195" s="47">
        <f t="shared" si="53"/>
        <v>-71734179.444696814</v>
      </c>
      <c r="G195" s="47">
        <f t="shared" si="53"/>
        <v>-60217941.733676828</v>
      </c>
      <c r="H195" s="47">
        <f t="shared" si="53"/>
        <v>-64492184.974391766</v>
      </c>
      <c r="I195" s="27">
        <f t="shared" si="53"/>
        <v>-65004417.699353091</v>
      </c>
    </row>
    <row r="196" spans="2:11" x14ac:dyDescent="0.2">
      <c r="B196" s="11">
        <v>32</v>
      </c>
      <c r="C196" s="2" t="s">
        <v>33</v>
      </c>
      <c r="D196" s="25">
        <f t="shared" si="23"/>
        <v>-392361599.44312876</v>
      </c>
      <c r="E196" s="47">
        <f t="shared" ref="E196:I196" si="54">IF(E$160=0,0,E115/E$118*E$160-E154/E$157*E$160)</f>
        <v>-262400095.89734209</v>
      </c>
      <c r="F196" s="47">
        <f t="shared" si="54"/>
        <v>-244421499.74393183</v>
      </c>
      <c r="G196" s="47">
        <f t="shared" si="54"/>
        <v>-200824346.31793925</v>
      </c>
      <c r="H196" s="47">
        <f t="shared" si="54"/>
        <v>-201344813.99648044</v>
      </c>
      <c r="I196" s="27">
        <f t="shared" si="54"/>
        <v>-215937323.89379588</v>
      </c>
    </row>
    <row r="197" spans="2:11" x14ac:dyDescent="0.2">
      <c r="B197" s="11">
        <v>33</v>
      </c>
      <c r="C197" s="2" t="s">
        <v>34</v>
      </c>
      <c r="D197" s="25">
        <f t="shared" si="23"/>
        <v>-1171595.2349721233</v>
      </c>
      <c r="E197" s="47">
        <f t="shared" ref="E197:I197" si="55">IF(E$160=0,0,E116/E$118*E$160-E155/E$157*E$160)</f>
        <v>-1183835.0357127218</v>
      </c>
      <c r="F197" s="47">
        <f t="shared" si="55"/>
        <v>-1206360.4381420608</v>
      </c>
      <c r="G197" s="47">
        <f t="shared" si="55"/>
        <v>-1010529.7276036923</v>
      </c>
      <c r="H197" s="47">
        <f t="shared" si="55"/>
        <v>-859010.81822862464</v>
      </c>
      <c r="I197" s="27">
        <f t="shared" si="55"/>
        <v>-895675.34339054825</v>
      </c>
    </row>
    <row r="198" spans="2:11" x14ac:dyDescent="0.2">
      <c r="B198" s="13">
        <v>34</v>
      </c>
      <c r="C198" s="14" t="s">
        <v>89</v>
      </c>
      <c r="D198" s="25">
        <f t="shared" si="23"/>
        <v>-146485.22104379587</v>
      </c>
      <c r="E198" s="47">
        <f t="shared" ref="E198:I198" si="56">IF(E$160=0,0,E117/E$118*E$160-E156/E$157*E$160)</f>
        <v>-291439.53058358177</v>
      </c>
      <c r="F198" s="47">
        <f t="shared" si="56"/>
        <v>-1326874.5879332977</v>
      </c>
      <c r="G198" s="47">
        <f t="shared" si="56"/>
        <v>-1187827.0577305527</v>
      </c>
      <c r="H198" s="47">
        <f t="shared" si="56"/>
        <v>-1657351.9557714113</v>
      </c>
      <c r="I198" s="27">
        <f t="shared" si="56"/>
        <v>-1880602.5849470804</v>
      </c>
    </row>
    <row r="199" spans="2:11" x14ac:dyDescent="0.2">
      <c r="B199" s="16" t="s">
        <v>35</v>
      </c>
      <c r="C199" s="17"/>
      <c r="D199" s="28">
        <f t="shared" ref="D199:I199" si="57">SUM(D165:D198)</f>
        <v>-1.5349360182881355E-7</v>
      </c>
      <c r="E199" s="29">
        <f t="shared" si="57"/>
        <v>-1.3950048014521599E-6</v>
      </c>
      <c r="F199" s="29">
        <f t="shared" si="57"/>
        <v>-1.9324943423271179E-6</v>
      </c>
      <c r="G199" s="29">
        <f t="shared" si="57"/>
        <v>-4.5401975512504578E-8</v>
      </c>
      <c r="H199" s="29">
        <f t="shared" si="57"/>
        <v>6.9802626967430115E-7</v>
      </c>
      <c r="I199" s="30">
        <f t="shared" si="57"/>
        <v>1.1078082025051117E-6</v>
      </c>
    </row>
    <row r="202" spans="2:11" x14ac:dyDescent="0.2">
      <c r="B202" s="3" t="s">
        <v>117</v>
      </c>
    </row>
    <row r="203" spans="2:11" x14ac:dyDescent="0.2">
      <c r="B203" s="21" t="s">
        <v>0</v>
      </c>
      <c r="C203" s="16"/>
      <c r="D203" s="23">
        <v>44348</v>
      </c>
      <c r="E203" s="23">
        <v>44378</v>
      </c>
      <c r="F203" s="23">
        <v>44409</v>
      </c>
      <c r="G203" s="23">
        <v>44440</v>
      </c>
      <c r="H203" s="23">
        <v>44470</v>
      </c>
      <c r="I203" s="23">
        <v>44501</v>
      </c>
      <c r="J203" s="24">
        <v>44531</v>
      </c>
      <c r="K203" s="111" t="s">
        <v>44</v>
      </c>
    </row>
    <row r="204" spans="2:11" x14ac:dyDescent="0.2">
      <c r="B204" s="8">
        <v>1</v>
      </c>
      <c r="C204" s="9" t="s">
        <v>3</v>
      </c>
      <c r="D204" s="25">
        <v>0</v>
      </c>
      <c r="E204" s="47">
        <f>D6+D165</f>
        <v>0</v>
      </c>
      <c r="F204" s="47">
        <f t="shared" ref="F204:I204" si="58">E6+E165</f>
        <v>-316858.46932256967</v>
      </c>
      <c r="G204" s="47">
        <f t="shared" si="58"/>
        <v>-8323336.5941947326</v>
      </c>
      <c r="H204" s="47">
        <f t="shared" si="58"/>
        <v>0</v>
      </c>
      <c r="I204" s="47">
        <f t="shared" si="58"/>
        <v>0</v>
      </c>
      <c r="J204" s="47">
        <f t="shared" ref="J204" si="59">I6+I165</f>
        <v>0</v>
      </c>
      <c r="K204" s="104">
        <f>+(SUM(E204:J204)-D204)*(1+$L$244)</f>
        <v>-9077442.2604311574</v>
      </c>
    </row>
    <row r="205" spans="2:11" x14ac:dyDescent="0.2">
      <c r="B205" s="11">
        <v>2</v>
      </c>
      <c r="C205" s="2" t="s">
        <v>4</v>
      </c>
      <c r="D205" s="25">
        <v>0</v>
      </c>
      <c r="E205" s="47">
        <f t="shared" ref="E205:I237" si="60">D7+D166</f>
        <v>0</v>
      </c>
      <c r="F205" s="47">
        <f t="shared" si="60"/>
        <v>-169573.11602407694</v>
      </c>
      <c r="G205" s="47">
        <f t="shared" si="60"/>
        <v>-4430770.1948920786</v>
      </c>
      <c r="H205" s="47">
        <f t="shared" si="60"/>
        <v>0</v>
      </c>
      <c r="I205" s="47">
        <f t="shared" si="60"/>
        <v>0</v>
      </c>
      <c r="J205" s="47">
        <f t="shared" ref="J205" si="61">I7+I166</f>
        <v>0</v>
      </c>
      <c r="K205" s="105">
        <f t="shared" ref="K205:K237" si="62">+(SUM(E205:J205)-D205)*(1+$L$244)</f>
        <v>-4833149.0754564581</v>
      </c>
    </row>
    <row r="206" spans="2:11" x14ac:dyDescent="0.2">
      <c r="B206" s="11">
        <v>3</v>
      </c>
      <c r="C206" s="2" t="s">
        <v>5</v>
      </c>
      <c r="D206" s="25">
        <v>0</v>
      </c>
      <c r="E206" s="47">
        <f t="shared" si="60"/>
        <v>4533845.7931987755</v>
      </c>
      <c r="F206" s="47">
        <f t="shared" si="60"/>
        <v>0</v>
      </c>
      <c r="G206" s="47">
        <f t="shared" si="60"/>
        <v>0</v>
      </c>
      <c r="H206" s="47">
        <f t="shared" si="60"/>
        <v>0</v>
      </c>
      <c r="I206" s="47">
        <f t="shared" si="60"/>
        <v>0</v>
      </c>
      <c r="J206" s="47">
        <f t="shared" ref="J206" si="63">I8+I167</f>
        <v>0</v>
      </c>
      <c r="K206" s="105">
        <f t="shared" si="62"/>
        <v>4763286.372924394</v>
      </c>
    </row>
    <row r="207" spans="2:11" x14ac:dyDescent="0.2">
      <c r="B207" s="11">
        <v>4</v>
      </c>
      <c r="C207" s="2" t="s">
        <v>6</v>
      </c>
      <c r="D207" s="25">
        <v>0</v>
      </c>
      <c r="E207" s="47">
        <f t="shared" si="60"/>
        <v>0</v>
      </c>
      <c r="F207" s="47">
        <f t="shared" si="60"/>
        <v>-106951.67422060482</v>
      </c>
      <c r="G207" s="47">
        <f t="shared" si="60"/>
        <v>-2493543.7497638557</v>
      </c>
      <c r="H207" s="47">
        <f t="shared" si="60"/>
        <v>0</v>
      </c>
      <c r="I207" s="47">
        <f t="shared" si="60"/>
        <v>0</v>
      </c>
      <c r="J207" s="47">
        <f t="shared" ref="J207" si="64">I9+I168</f>
        <v>0</v>
      </c>
      <c r="K207" s="105">
        <f t="shared" si="62"/>
        <v>-2732096.5425200453</v>
      </c>
    </row>
    <row r="208" spans="2:11" x14ac:dyDescent="0.2">
      <c r="B208" s="11">
        <v>5</v>
      </c>
      <c r="C208" s="2" t="s">
        <v>7</v>
      </c>
      <c r="D208" s="25">
        <v>0</v>
      </c>
      <c r="E208" s="47">
        <f t="shared" si="60"/>
        <v>0</v>
      </c>
      <c r="F208" s="47">
        <f t="shared" si="60"/>
        <v>-31966310.387998104</v>
      </c>
      <c r="G208" s="47">
        <f t="shared" si="60"/>
        <v>-778423502.80910158</v>
      </c>
      <c r="H208" s="47">
        <f t="shared" si="60"/>
        <v>0</v>
      </c>
      <c r="I208" s="47">
        <f t="shared" si="60"/>
        <v>0</v>
      </c>
      <c r="J208" s="47">
        <f t="shared" ref="J208" si="65">I10+I169</f>
        <v>0</v>
      </c>
      <c r="K208" s="105">
        <f t="shared" si="62"/>
        <v>-851400539.41602004</v>
      </c>
    </row>
    <row r="209" spans="2:11" x14ac:dyDescent="0.2">
      <c r="B209" s="11">
        <v>6</v>
      </c>
      <c r="C209" s="2" t="s">
        <v>8</v>
      </c>
      <c r="D209" s="25">
        <v>0</v>
      </c>
      <c r="E209" s="47">
        <f t="shared" si="60"/>
        <v>2132203.5099781323</v>
      </c>
      <c r="F209" s="47">
        <f t="shared" si="60"/>
        <v>0</v>
      </c>
      <c r="G209" s="47">
        <f t="shared" si="60"/>
        <v>0</v>
      </c>
      <c r="H209" s="47">
        <f t="shared" si="60"/>
        <v>333054.11550893867</v>
      </c>
      <c r="I209" s="47">
        <f t="shared" si="60"/>
        <v>268869.5115288971</v>
      </c>
      <c r="J209" s="47">
        <f t="shared" ref="J209" si="66">I11+I170</f>
        <v>119479.03448777087</v>
      </c>
      <c r="K209" s="105">
        <f t="shared" si="62"/>
        <v>2998016.256046223</v>
      </c>
    </row>
    <row r="210" spans="2:11" x14ac:dyDescent="0.2">
      <c r="B210" s="11">
        <v>7</v>
      </c>
      <c r="C210" s="2" t="s">
        <v>9</v>
      </c>
      <c r="D210" s="25">
        <v>0</v>
      </c>
      <c r="E210" s="47">
        <f t="shared" si="60"/>
        <v>44661779.565223619</v>
      </c>
      <c r="F210" s="47">
        <f t="shared" si="60"/>
        <v>0</v>
      </c>
      <c r="G210" s="47">
        <f t="shared" si="60"/>
        <v>0</v>
      </c>
      <c r="H210" s="47">
        <f t="shared" si="60"/>
        <v>17003727.915753871</v>
      </c>
      <c r="I210" s="47">
        <f t="shared" si="60"/>
        <v>13782370.668208122</v>
      </c>
      <c r="J210" s="47">
        <f t="shared" ref="J210" si="67">I12+I171</f>
        <v>5904418.8386202455</v>
      </c>
      <c r="K210" s="105">
        <f t="shared" si="62"/>
        <v>85469225.316266671</v>
      </c>
    </row>
    <row r="211" spans="2:11" x14ac:dyDescent="0.2">
      <c r="B211" s="11">
        <v>8</v>
      </c>
      <c r="C211" s="2" t="s">
        <v>10</v>
      </c>
      <c r="D211" s="25">
        <v>0</v>
      </c>
      <c r="E211" s="47">
        <f t="shared" si="60"/>
        <v>0</v>
      </c>
      <c r="F211" s="47">
        <f t="shared" si="60"/>
        <v>-4736909.8911614418</v>
      </c>
      <c r="G211" s="47">
        <f t="shared" si="60"/>
        <v>-116259939.06102091</v>
      </c>
      <c r="H211" s="47">
        <f t="shared" si="60"/>
        <v>0</v>
      </c>
      <c r="I211" s="47">
        <f t="shared" si="60"/>
        <v>0</v>
      </c>
      <c r="J211" s="47">
        <f t="shared" ref="J211" si="68">I13+I172</f>
        <v>0</v>
      </c>
      <c r="K211" s="105">
        <f t="shared" si="62"/>
        <v>-127120036.29353547</v>
      </c>
    </row>
    <row r="212" spans="2:11" x14ac:dyDescent="0.2">
      <c r="B212" s="11">
        <v>9</v>
      </c>
      <c r="C212" s="2" t="s">
        <v>11</v>
      </c>
      <c r="D212" s="25">
        <v>0</v>
      </c>
      <c r="E212" s="47">
        <f t="shared" si="60"/>
        <v>0</v>
      </c>
      <c r="F212" s="47">
        <f t="shared" si="60"/>
        <v>-460808.78025018424</v>
      </c>
      <c r="G212" s="47">
        <f t="shared" si="60"/>
        <v>-11436785.95242843</v>
      </c>
      <c r="H212" s="47">
        <f t="shared" si="60"/>
        <v>0</v>
      </c>
      <c r="I212" s="47">
        <f t="shared" si="60"/>
        <v>0</v>
      </c>
      <c r="J212" s="47">
        <f t="shared" ref="J212" si="69">I14+I173</f>
        <v>0</v>
      </c>
      <c r="K212" s="105">
        <f t="shared" si="62"/>
        <v>-12499686.4573026</v>
      </c>
    </row>
    <row r="213" spans="2:11" x14ac:dyDescent="0.2">
      <c r="B213" s="11">
        <v>10</v>
      </c>
      <c r="C213" s="2" t="s">
        <v>58</v>
      </c>
      <c r="D213" s="25">
        <v>0</v>
      </c>
      <c r="E213" s="47">
        <f t="shared" si="60"/>
        <v>751163972.64041042</v>
      </c>
      <c r="F213" s="47">
        <f t="shared" si="60"/>
        <v>0</v>
      </c>
      <c r="G213" s="47">
        <f t="shared" si="60"/>
        <v>0</v>
      </c>
      <c r="H213" s="47">
        <f t="shared" si="60"/>
        <v>249487456.82910347</v>
      </c>
      <c r="I213" s="47">
        <f t="shared" si="60"/>
        <v>186435124.54013062</v>
      </c>
      <c r="J213" s="47">
        <f t="shared" ref="J213" si="70">I15+I174</f>
        <v>80471306.597101688</v>
      </c>
      <c r="K213" s="105">
        <f t="shared" si="62"/>
        <v>1331704111.6348801</v>
      </c>
    </row>
    <row r="214" spans="2:11" x14ac:dyDescent="0.2">
      <c r="B214" s="11">
        <v>11</v>
      </c>
      <c r="C214" s="2" t="s">
        <v>12</v>
      </c>
      <c r="D214" s="25">
        <v>0</v>
      </c>
      <c r="E214" s="47">
        <f t="shared" si="60"/>
        <v>103367849.19156861</v>
      </c>
      <c r="F214" s="47">
        <f t="shared" si="60"/>
        <v>0</v>
      </c>
      <c r="G214" s="47">
        <f t="shared" si="60"/>
        <v>0</v>
      </c>
      <c r="H214" s="47">
        <f t="shared" si="60"/>
        <v>44816339.105440021</v>
      </c>
      <c r="I214" s="47">
        <f t="shared" si="60"/>
        <v>32677492.898871958</v>
      </c>
      <c r="J214" s="47">
        <f t="shared" ref="J214" si="71">I16+I175</f>
        <v>14472686.308962882</v>
      </c>
      <c r="K214" s="105">
        <f t="shared" si="62"/>
        <v>205219492.09110075</v>
      </c>
    </row>
    <row r="215" spans="2:11" x14ac:dyDescent="0.2">
      <c r="B215" s="11">
        <v>12</v>
      </c>
      <c r="C215" s="2" t="s">
        <v>13</v>
      </c>
      <c r="D215" s="25">
        <v>0</v>
      </c>
      <c r="E215" s="47">
        <f t="shared" si="60"/>
        <v>24812263.052784264</v>
      </c>
      <c r="F215" s="47">
        <f t="shared" si="60"/>
        <v>0</v>
      </c>
      <c r="G215" s="47">
        <f t="shared" si="60"/>
        <v>0</v>
      </c>
      <c r="H215" s="47">
        <f t="shared" si="60"/>
        <v>9923368.1308986396</v>
      </c>
      <c r="I215" s="47">
        <f t="shared" si="60"/>
        <v>7076611.8253733963</v>
      </c>
      <c r="J215" s="47">
        <f t="shared" ref="J215" si="72">I17+I176</f>
        <v>2822741.9801253676</v>
      </c>
      <c r="K215" s="105">
        <f t="shared" si="62"/>
        <v>46893790.713744417</v>
      </c>
    </row>
    <row r="216" spans="2:11" x14ac:dyDescent="0.2">
      <c r="B216" s="11">
        <v>13</v>
      </c>
      <c r="C216" s="2" t="s">
        <v>14</v>
      </c>
      <c r="D216" s="25">
        <v>0</v>
      </c>
      <c r="E216" s="47">
        <f t="shared" si="60"/>
        <v>2303137.2871102449</v>
      </c>
      <c r="F216" s="47">
        <f t="shared" si="60"/>
        <v>0</v>
      </c>
      <c r="G216" s="47">
        <f t="shared" si="60"/>
        <v>0</v>
      </c>
      <c r="H216" s="47">
        <f t="shared" si="60"/>
        <v>1612219.5120132975</v>
      </c>
      <c r="I216" s="47">
        <f t="shared" si="60"/>
        <v>1225633.8449142221</v>
      </c>
      <c r="J216" s="47">
        <f t="shared" ref="J216" si="73">I18+I177</f>
        <v>714351.8861040771</v>
      </c>
      <c r="K216" s="105">
        <f t="shared" si="62"/>
        <v>6151659.000945311</v>
      </c>
    </row>
    <row r="217" spans="2:11" x14ac:dyDescent="0.2">
      <c r="B217" s="11">
        <v>14</v>
      </c>
      <c r="C217" s="2" t="s">
        <v>15</v>
      </c>
      <c r="D217" s="25">
        <v>0</v>
      </c>
      <c r="E217" s="47">
        <f t="shared" si="60"/>
        <v>9511557.7085234188</v>
      </c>
      <c r="F217" s="47">
        <f t="shared" si="60"/>
        <v>0</v>
      </c>
      <c r="G217" s="47">
        <f t="shared" si="60"/>
        <v>0</v>
      </c>
      <c r="H217" s="47">
        <f t="shared" si="60"/>
        <v>438801.45756363543</v>
      </c>
      <c r="I217" s="47">
        <f t="shared" si="60"/>
        <v>309895.12698914018</v>
      </c>
      <c r="J217" s="47">
        <f t="shared" ref="J217" si="74">I19+I178</f>
        <v>136708.91393658891</v>
      </c>
      <c r="K217" s="105">
        <f t="shared" si="62"/>
        <v>10923113.714641741</v>
      </c>
    </row>
    <row r="218" spans="2:11" x14ac:dyDescent="0.2">
      <c r="B218" s="11">
        <v>15</v>
      </c>
      <c r="C218" s="2" t="s">
        <v>16</v>
      </c>
      <c r="D218" s="25">
        <v>0</v>
      </c>
      <c r="E218" s="47">
        <f t="shared" si="60"/>
        <v>7208954.2422940135</v>
      </c>
      <c r="F218" s="47">
        <f t="shared" si="60"/>
        <v>-36740.593231336214</v>
      </c>
      <c r="G218" s="47">
        <f t="shared" si="60"/>
        <v>-2094222.4766237549</v>
      </c>
      <c r="H218" s="47">
        <f t="shared" si="60"/>
        <v>0</v>
      </c>
      <c r="I218" s="47">
        <f t="shared" si="60"/>
        <v>0</v>
      </c>
      <c r="J218" s="47">
        <f t="shared" ref="J218" si="75">I20+I179</f>
        <v>0</v>
      </c>
      <c r="K218" s="105">
        <f t="shared" si="62"/>
        <v>5334968.8667825907</v>
      </c>
    </row>
    <row r="219" spans="2:11" x14ac:dyDescent="0.2">
      <c r="B219" s="11">
        <v>16</v>
      </c>
      <c r="C219" s="2" t="s">
        <v>17</v>
      </c>
      <c r="D219" s="25">
        <v>0</v>
      </c>
      <c r="E219" s="47">
        <f t="shared" si="60"/>
        <v>4147847.9782998171</v>
      </c>
      <c r="F219" s="47">
        <f t="shared" si="60"/>
        <v>-48869.399641283788</v>
      </c>
      <c r="G219" s="47">
        <f t="shared" si="60"/>
        <v>-1230266.6015742952</v>
      </c>
      <c r="H219" s="47">
        <f t="shared" si="60"/>
        <v>0</v>
      </c>
      <c r="I219" s="47">
        <f t="shared" si="60"/>
        <v>0</v>
      </c>
      <c r="J219" s="47">
        <f t="shared" ref="J219" si="76">I21+I180</f>
        <v>0</v>
      </c>
      <c r="K219" s="105">
        <f t="shared" si="62"/>
        <v>3013886.5086211064</v>
      </c>
    </row>
    <row r="220" spans="2:11" x14ac:dyDescent="0.2">
      <c r="B220" s="11">
        <v>17</v>
      </c>
      <c r="C220" s="2" t="s">
        <v>18</v>
      </c>
      <c r="D220" s="25">
        <v>0</v>
      </c>
      <c r="E220" s="47">
        <f t="shared" si="60"/>
        <v>1696997.9795789728</v>
      </c>
      <c r="F220" s="47">
        <f t="shared" si="60"/>
        <v>0</v>
      </c>
      <c r="G220" s="47">
        <f t="shared" si="60"/>
        <v>0</v>
      </c>
      <c r="H220" s="47">
        <f t="shared" si="60"/>
        <v>550505.06319956761</v>
      </c>
      <c r="I220" s="47">
        <f t="shared" si="60"/>
        <v>527309.78729989566</v>
      </c>
      <c r="J220" s="47">
        <f t="shared" ref="J220" si="77">I22+I181</f>
        <v>284125.80812882073</v>
      </c>
      <c r="K220" s="105">
        <f t="shared" si="62"/>
        <v>3213739.8128630435</v>
      </c>
    </row>
    <row r="221" spans="2:11" x14ac:dyDescent="0.2">
      <c r="B221" s="11">
        <v>18</v>
      </c>
      <c r="C221" s="2" t="s">
        <v>19</v>
      </c>
      <c r="D221" s="25">
        <v>0</v>
      </c>
      <c r="E221" s="47">
        <f t="shared" si="60"/>
        <v>1641317.767774058</v>
      </c>
      <c r="F221" s="47">
        <f t="shared" si="60"/>
        <v>0</v>
      </c>
      <c r="G221" s="47">
        <f t="shared" si="60"/>
        <v>0</v>
      </c>
      <c r="H221" s="47">
        <f t="shared" si="60"/>
        <v>566344.45340263378</v>
      </c>
      <c r="I221" s="47">
        <f t="shared" si="60"/>
        <v>436565.63386518322</v>
      </c>
      <c r="J221" s="47">
        <f t="shared" ref="J221" si="78">I23+I182</f>
        <v>243031.48321779165</v>
      </c>
      <c r="K221" s="105">
        <f t="shared" si="62"/>
        <v>3033372.4807450711</v>
      </c>
    </row>
    <row r="222" spans="2:11" x14ac:dyDescent="0.2">
      <c r="B222" s="11">
        <v>19</v>
      </c>
      <c r="C222" s="2" t="s">
        <v>20</v>
      </c>
      <c r="D222" s="25">
        <v>0</v>
      </c>
      <c r="E222" s="47">
        <f t="shared" si="60"/>
        <v>9171656.3786230944</v>
      </c>
      <c r="F222" s="47">
        <f t="shared" si="60"/>
        <v>0</v>
      </c>
      <c r="G222" s="47">
        <f t="shared" si="60"/>
        <v>0</v>
      </c>
      <c r="H222" s="47">
        <f t="shared" si="60"/>
        <v>983965.7506146431</v>
      </c>
      <c r="I222" s="47">
        <f t="shared" si="60"/>
        <v>760452.69156318903</v>
      </c>
      <c r="J222" s="47">
        <f t="shared" ref="J222" si="79">I24+I183</f>
        <v>442984.30355663411</v>
      </c>
      <c r="K222" s="105">
        <f t="shared" si="62"/>
        <v>11933897.62339513</v>
      </c>
    </row>
    <row r="223" spans="2:11" x14ac:dyDescent="0.2">
      <c r="B223" s="11">
        <v>20</v>
      </c>
      <c r="C223" s="2" t="s">
        <v>21</v>
      </c>
      <c r="D223" s="25">
        <v>0</v>
      </c>
      <c r="E223" s="47">
        <f t="shared" si="60"/>
        <v>97332994.907325745</v>
      </c>
      <c r="F223" s="47">
        <f t="shared" si="60"/>
        <v>0</v>
      </c>
      <c r="G223" s="47">
        <f t="shared" si="60"/>
        <v>0</v>
      </c>
      <c r="H223" s="47">
        <f t="shared" si="60"/>
        <v>22085099.804396421</v>
      </c>
      <c r="I223" s="47">
        <f t="shared" si="60"/>
        <v>14737563.363526613</v>
      </c>
      <c r="J223" s="47">
        <f t="shared" ref="J223" si="80">I25+I184</f>
        <v>7114625.2120715082</v>
      </c>
      <c r="K223" s="105">
        <f t="shared" si="62"/>
        <v>148419431.53229767</v>
      </c>
    </row>
    <row r="224" spans="2:11" x14ac:dyDescent="0.2">
      <c r="B224" s="11">
        <v>21</v>
      </c>
      <c r="C224" s="2" t="s">
        <v>22</v>
      </c>
      <c r="D224" s="25">
        <v>0</v>
      </c>
      <c r="E224" s="47">
        <f t="shared" si="60"/>
        <v>32671942.58292833</v>
      </c>
      <c r="F224" s="47">
        <f t="shared" si="60"/>
        <v>0</v>
      </c>
      <c r="G224" s="47">
        <f t="shared" si="60"/>
        <v>0</v>
      </c>
      <c r="H224" s="47">
        <f t="shared" si="60"/>
        <v>12396431.00392805</v>
      </c>
      <c r="I224" s="47">
        <f t="shared" si="60"/>
        <v>6606758.4456640631</v>
      </c>
      <c r="J224" s="47">
        <f t="shared" ref="J224" si="81">I26+I185</f>
        <v>4672058.4944001734</v>
      </c>
      <c r="K224" s="105">
        <f t="shared" si="62"/>
        <v>59198706.138633825</v>
      </c>
    </row>
    <row r="225" spans="2:11" x14ac:dyDescent="0.2">
      <c r="B225" s="11">
        <v>22</v>
      </c>
      <c r="C225" s="2" t="s">
        <v>23</v>
      </c>
      <c r="D225" s="25">
        <v>0</v>
      </c>
      <c r="E225" s="47">
        <f t="shared" si="60"/>
        <v>505548146.00770402</v>
      </c>
      <c r="F225" s="47">
        <f t="shared" si="60"/>
        <v>0</v>
      </c>
      <c r="G225" s="47">
        <f t="shared" si="60"/>
        <v>0</v>
      </c>
      <c r="H225" s="47">
        <f t="shared" si="60"/>
        <v>123615111.32517433</v>
      </c>
      <c r="I225" s="47">
        <f t="shared" si="60"/>
        <v>83393817.105962992</v>
      </c>
      <c r="J225" s="47">
        <f t="shared" ref="J225" si="82">I27+I186</f>
        <v>38439345.116906643</v>
      </c>
      <c r="K225" s="105">
        <f t="shared" si="62"/>
        <v>789001473.48440516</v>
      </c>
    </row>
    <row r="226" spans="2:11" x14ac:dyDescent="0.2">
      <c r="B226" s="11">
        <v>23</v>
      </c>
      <c r="C226" s="2" t="s">
        <v>24</v>
      </c>
      <c r="D226" s="25">
        <v>0</v>
      </c>
      <c r="E226" s="47">
        <f t="shared" si="60"/>
        <v>4410593.1418732312</v>
      </c>
      <c r="F226" s="47">
        <f t="shared" si="60"/>
        <v>0</v>
      </c>
      <c r="G226" s="47">
        <f t="shared" si="60"/>
        <v>0</v>
      </c>
      <c r="H226" s="47">
        <f t="shared" si="60"/>
        <v>1029049.882993564</v>
      </c>
      <c r="I226" s="47">
        <f t="shared" si="60"/>
        <v>767473.44442431815</v>
      </c>
      <c r="J226" s="47">
        <f t="shared" ref="J226" si="83">I28+I187</f>
        <v>398541.64226554893</v>
      </c>
      <c r="K226" s="105">
        <f t="shared" si="62"/>
        <v>6939945.1816767706</v>
      </c>
    </row>
    <row r="227" spans="2:11" x14ac:dyDescent="0.2">
      <c r="B227" s="11">
        <v>24</v>
      </c>
      <c r="C227" s="2" t="s">
        <v>25</v>
      </c>
      <c r="D227" s="25">
        <v>0</v>
      </c>
      <c r="E227" s="47">
        <f t="shared" si="60"/>
        <v>0</v>
      </c>
      <c r="F227" s="47">
        <f t="shared" si="60"/>
        <v>-1909476.7610521913</v>
      </c>
      <c r="G227" s="47">
        <f t="shared" si="60"/>
        <v>-45380555.180074722</v>
      </c>
      <c r="H227" s="47">
        <f t="shared" si="60"/>
        <v>0</v>
      </c>
      <c r="I227" s="47">
        <f t="shared" si="60"/>
        <v>0</v>
      </c>
      <c r="J227" s="47">
        <f t="shared" ref="J227" si="84">I29+I188</f>
        <v>0</v>
      </c>
      <c r="K227" s="105">
        <f t="shared" si="62"/>
        <v>-49683199.428228408</v>
      </c>
    </row>
    <row r="228" spans="2:11" x14ac:dyDescent="0.2">
      <c r="B228" s="11">
        <v>25</v>
      </c>
      <c r="C228" s="2" t="s">
        <v>26</v>
      </c>
      <c r="D228" s="25">
        <v>0</v>
      </c>
      <c r="E228" s="47">
        <f t="shared" si="60"/>
        <v>0</v>
      </c>
      <c r="F228" s="47">
        <f t="shared" si="60"/>
        <v>-55558.763898153789</v>
      </c>
      <c r="G228" s="47">
        <f t="shared" si="60"/>
        <v>-1300532.2742176801</v>
      </c>
      <c r="H228" s="47">
        <f t="shared" si="60"/>
        <v>0</v>
      </c>
      <c r="I228" s="47">
        <f t="shared" si="60"/>
        <v>0</v>
      </c>
      <c r="J228" s="47">
        <f t="shared" ref="J228" si="85">I30+I189</f>
        <v>0</v>
      </c>
      <c r="K228" s="105">
        <f t="shared" si="62"/>
        <v>-1424717.6143467145</v>
      </c>
    </row>
    <row r="229" spans="2:11" x14ac:dyDescent="0.2">
      <c r="B229" s="11">
        <v>26</v>
      </c>
      <c r="C229" s="2" t="s">
        <v>27</v>
      </c>
      <c r="D229" s="25">
        <v>0</v>
      </c>
      <c r="E229" s="47">
        <f t="shared" si="60"/>
        <v>3990210.22042506</v>
      </c>
      <c r="F229" s="47">
        <f t="shared" si="60"/>
        <v>0</v>
      </c>
      <c r="G229" s="47">
        <f t="shared" si="60"/>
        <v>0</v>
      </c>
      <c r="H229" s="47">
        <f t="shared" si="60"/>
        <v>604708.12606961373</v>
      </c>
      <c r="I229" s="47">
        <f t="shared" si="60"/>
        <v>365642.77005186677</v>
      </c>
      <c r="J229" s="47">
        <f t="shared" ref="J229" si="86">I31+I190</f>
        <v>206167.78633175138</v>
      </c>
      <c r="K229" s="105">
        <f t="shared" si="62"/>
        <v>5428197.2740654666</v>
      </c>
    </row>
    <row r="230" spans="2:11" x14ac:dyDescent="0.2">
      <c r="B230" s="11">
        <v>27</v>
      </c>
      <c r="C230" s="2" t="s">
        <v>28</v>
      </c>
      <c r="D230" s="25">
        <v>0</v>
      </c>
      <c r="E230" s="47">
        <f t="shared" si="60"/>
        <v>0</v>
      </c>
      <c r="F230" s="47">
        <f t="shared" si="60"/>
        <v>-209157.18812267855</v>
      </c>
      <c r="G230" s="47">
        <f t="shared" si="60"/>
        <v>-5285112.4807324</v>
      </c>
      <c r="H230" s="47">
        <f t="shared" si="60"/>
        <v>0</v>
      </c>
      <c r="I230" s="47">
        <f t="shared" si="60"/>
        <v>0</v>
      </c>
      <c r="J230" s="47">
        <f t="shared" ref="J230" si="87">I32+I191</f>
        <v>0</v>
      </c>
      <c r="K230" s="105">
        <f t="shared" si="62"/>
        <v>-5772313.6243601451</v>
      </c>
    </row>
    <row r="231" spans="2:11" x14ac:dyDescent="0.2">
      <c r="B231" s="11">
        <v>28</v>
      </c>
      <c r="C231" s="2" t="s">
        <v>29</v>
      </c>
      <c r="D231" s="25">
        <v>0</v>
      </c>
      <c r="E231" s="47">
        <f t="shared" si="60"/>
        <v>0</v>
      </c>
      <c r="F231" s="47">
        <f t="shared" si="60"/>
        <v>-60181.302629364654</v>
      </c>
      <c r="G231" s="47">
        <f t="shared" si="60"/>
        <v>-1827604.295476879</v>
      </c>
      <c r="H231" s="47">
        <f t="shared" si="60"/>
        <v>0</v>
      </c>
      <c r="I231" s="47">
        <f t="shared" si="60"/>
        <v>0</v>
      </c>
      <c r="J231" s="47">
        <f t="shared" ref="J231" si="88">I33+I192</f>
        <v>0</v>
      </c>
      <c r="K231" s="105">
        <f t="shared" si="62"/>
        <v>-1983319.2006555223</v>
      </c>
    </row>
    <row r="232" spans="2:11" x14ac:dyDescent="0.2">
      <c r="B232" s="11">
        <v>29</v>
      </c>
      <c r="C232" s="2" t="s">
        <v>30</v>
      </c>
      <c r="D232" s="25">
        <v>0</v>
      </c>
      <c r="E232" s="47">
        <f t="shared" si="60"/>
        <v>995388.32087038271</v>
      </c>
      <c r="F232" s="47">
        <f t="shared" si="60"/>
        <v>0</v>
      </c>
      <c r="G232" s="47">
        <f t="shared" si="60"/>
        <v>0</v>
      </c>
      <c r="H232" s="47">
        <f t="shared" si="60"/>
        <v>359389.325011326</v>
      </c>
      <c r="I232" s="47">
        <f t="shared" si="60"/>
        <v>243700.76148745883</v>
      </c>
      <c r="J232" s="47">
        <f t="shared" ref="J232" si="89">I34+I193</f>
        <v>122879.04489453789</v>
      </c>
      <c r="K232" s="105">
        <f t="shared" si="62"/>
        <v>1808468.7634500857</v>
      </c>
    </row>
    <row r="233" spans="2:11" x14ac:dyDescent="0.2">
      <c r="B233" s="11">
        <v>30</v>
      </c>
      <c r="C233" s="2" t="s">
        <v>31</v>
      </c>
      <c r="D233" s="25">
        <v>0</v>
      </c>
      <c r="E233" s="47">
        <f t="shared" si="60"/>
        <v>46393936.906670183</v>
      </c>
      <c r="F233" s="47">
        <f t="shared" si="60"/>
        <v>0</v>
      </c>
      <c r="G233" s="47">
        <f t="shared" si="60"/>
        <v>0</v>
      </c>
      <c r="H233" s="47">
        <f t="shared" si="60"/>
        <v>6282213.0949977413</v>
      </c>
      <c r="I233" s="47">
        <f t="shared" si="60"/>
        <v>4686135.303074114</v>
      </c>
      <c r="J233" s="47">
        <f t="shared" ref="J233" si="90">I35+I194</f>
        <v>2115268.686036475</v>
      </c>
      <c r="K233" s="105">
        <f t="shared" si="62"/>
        <v>62487485.314154625</v>
      </c>
    </row>
    <row r="234" spans="2:11" x14ac:dyDescent="0.2">
      <c r="B234" s="11">
        <v>31</v>
      </c>
      <c r="C234" s="2" t="s">
        <v>32</v>
      </c>
      <c r="D234" s="25">
        <v>0</v>
      </c>
      <c r="E234" s="47">
        <f t="shared" si="60"/>
        <v>64899143.398918837</v>
      </c>
      <c r="F234" s="47">
        <f t="shared" si="60"/>
        <v>0</v>
      </c>
      <c r="G234" s="47">
        <f t="shared" si="60"/>
        <v>0</v>
      </c>
      <c r="H234" s="47">
        <f t="shared" si="60"/>
        <v>6784455.5599838197</v>
      </c>
      <c r="I234" s="47">
        <f t="shared" si="60"/>
        <v>5019703.858160086</v>
      </c>
      <c r="J234" s="47">
        <f t="shared" ref="J234" si="91">I36+I195</f>
        <v>2217589.4183866754</v>
      </c>
      <c r="K234" s="105">
        <f t="shared" si="62"/>
        <v>82914776.476975203</v>
      </c>
    </row>
    <row r="235" spans="2:11" x14ac:dyDescent="0.2">
      <c r="B235" s="11">
        <v>32</v>
      </c>
      <c r="C235" s="2" t="s">
        <v>33</v>
      </c>
      <c r="D235" s="25">
        <v>0</v>
      </c>
      <c r="E235" s="47">
        <f t="shared" si="60"/>
        <v>156773573.89977628</v>
      </c>
      <c r="F235" s="47">
        <f t="shared" si="60"/>
        <v>0</v>
      </c>
      <c r="G235" s="47">
        <f t="shared" si="60"/>
        <v>0</v>
      </c>
      <c r="H235" s="47">
        <f t="shared" si="60"/>
        <v>22625878.828317553</v>
      </c>
      <c r="I235" s="47">
        <f t="shared" si="60"/>
        <v>15671531.985464245</v>
      </c>
      <c r="J235" s="47">
        <f t="shared" ref="J235" si="92">I37+I196</f>
        <v>7366581.248621583</v>
      </c>
      <c r="K235" s="105">
        <f t="shared" si="62"/>
        <v>212682156.23083887</v>
      </c>
    </row>
    <row r="236" spans="2:11" x14ac:dyDescent="0.2">
      <c r="B236" s="11">
        <v>33</v>
      </c>
      <c r="C236" s="2" t="s">
        <v>34</v>
      </c>
      <c r="D236" s="25">
        <v>0</v>
      </c>
      <c r="E236" s="47">
        <f t="shared" si="60"/>
        <v>468127.28975316323</v>
      </c>
      <c r="F236" s="47">
        <f t="shared" si="60"/>
        <v>0</v>
      </c>
      <c r="G236" s="47">
        <f t="shared" si="60"/>
        <v>0</v>
      </c>
      <c r="H236" s="47">
        <f t="shared" si="60"/>
        <v>113851.35113536543</v>
      </c>
      <c r="I236" s="47">
        <f t="shared" si="60"/>
        <v>66860.502868303447</v>
      </c>
      <c r="J236" s="47">
        <f t="shared" ref="J236" si="93">I38+I197</f>
        <v>30555.464291659882</v>
      </c>
      <c r="K236" s="105">
        <f t="shared" si="62"/>
        <v>713776.16839334148</v>
      </c>
    </row>
    <row r="237" spans="2:11" x14ac:dyDescent="0.2">
      <c r="B237" s="13">
        <v>34</v>
      </c>
      <c r="C237" s="14" t="s">
        <v>89</v>
      </c>
      <c r="D237" s="25">
        <v>0</v>
      </c>
      <c r="E237" s="47">
        <f t="shared" si="60"/>
        <v>58530.222272333514</v>
      </c>
      <c r="F237" s="47">
        <f t="shared" si="60"/>
        <v>0</v>
      </c>
      <c r="G237" s="47">
        <f t="shared" si="60"/>
        <v>0</v>
      </c>
      <c r="H237" s="47">
        <f t="shared" si="60"/>
        <v>133826.55823343131</v>
      </c>
      <c r="I237" s="47">
        <f t="shared" si="60"/>
        <v>128998.82381126238</v>
      </c>
      <c r="J237" s="47">
        <f t="shared" ref="J237" si="94">I39+I198</f>
        <v>64155.707260658732</v>
      </c>
      <c r="K237" s="105">
        <f t="shared" si="62"/>
        <v>405020.56329327245</v>
      </c>
    </row>
    <row r="238" spans="2:11" x14ac:dyDescent="0.2">
      <c r="B238" s="16" t="s">
        <v>35</v>
      </c>
      <c r="C238" s="17"/>
      <c r="D238" s="28">
        <f t="shared" ref="D238:J238" si="95">SUM(D204:D237)</f>
        <v>0</v>
      </c>
      <c r="E238" s="29">
        <f t="shared" si="95"/>
        <v>1879895969.993885</v>
      </c>
      <c r="F238" s="29">
        <f t="shared" si="95"/>
        <v>-40077396.327551991</v>
      </c>
      <c r="G238" s="29">
        <f t="shared" si="95"/>
        <v>-978486171.67010152</v>
      </c>
      <c r="H238" s="29">
        <f t="shared" si="95"/>
        <v>521745797.19374007</v>
      </c>
      <c r="I238" s="29">
        <f t="shared" si="95"/>
        <v>375188512.89324003</v>
      </c>
      <c r="J238" s="29">
        <f t="shared" si="95"/>
        <v>168359602.97570908</v>
      </c>
      <c r="K238" s="112">
        <f>SUM(K204:K237)</f>
        <v>2024125497.6082842</v>
      </c>
    </row>
    <row r="241" spans="2:12" x14ac:dyDescent="0.2">
      <c r="B241" s="20" t="s">
        <v>86</v>
      </c>
    </row>
    <row r="242" spans="2:12" x14ac:dyDescent="0.2">
      <c r="B242" s="38" t="s">
        <v>0</v>
      </c>
      <c r="C242" s="39"/>
      <c r="D242" s="22">
        <v>44348</v>
      </c>
      <c r="E242" s="23">
        <v>44378</v>
      </c>
      <c r="F242" s="23">
        <v>44409</v>
      </c>
      <c r="G242" s="23">
        <v>44440</v>
      </c>
      <c r="H242" s="23">
        <v>44470</v>
      </c>
      <c r="I242" s="23">
        <v>44501</v>
      </c>
      <c r="J242" s="23">
        <v>44531</v>
      </c>
      <c r="K242" s="24">
        <v>44531</v>
      </c>
    </row>
    <row r="243" spans="2:12" x14ac:dyDescent="0.2">
      <c r="B243" s="16" t="s">
        <v>46</v>
      </c>
      <c r="C243" s="17"/>
      <c r="D243" s="40">
        <v>108.88</v>
      </c>
      <c r="E243" s="41">
        <v>109.76</v>
      </c>
      <c r="F243" s="41">
        <v>110.15</v>
      </c>
      <c r="G243" s="41">
        <v>111.45</v>
      </c>
      <c r="H243" s="14">
        <v>112.94</v>
      </c>
      <c r="I243" s="108">
        <v>113.51</v>
      </c>
      <c r="J243" s="14">
        <v>114.39</v>
      </c>
      <c r="K243" s="14">
        <v>114.39</v>
      </c>
      <c r="L243" s="42" t="s">
        <v>47</v>
      </c>
    </row>
    <row r="244" spans="2:12" ht="15" x14ac:dyDescent="0.25">
      <c r="B244" s="16" t="s">
        <v>48</v>
      </c>
      <c r="C244" s="17"/>
      <c r="D244" s="43">
        <f t="shared" ref="D244:J244" si="96">E243/D243-1</f>
        <v>8.0822924320353984E-3</v>
      </c>
      <c r="E244" s="44">
        <f t="shared" si="96"/>
        <v>3.5532069970845015E-3</v>
      </c>
      <c r="F244" s="44">
        <f t="shared" si="96"/>
        <v>1.1802088061733995E-2</v>
      </c>
      <c r="G244" s="44">
        <f t="shared" si="96"/>
        <v>1.336922386720496E-2</v>
      </c>
      <c r="H244" s="44">
        <f t="shared" si="96"/>
        <v>5.0469275721622964E-3</v>
      </c>
      <c r="I244" s="44">
        <f t="shared" si="96"/>
        <v>7.7526209144569425E-3</v>
      </c>
      <c r="J244" s="44">
        <f t="shared" si="96"/>
        <v>0</v>
      </c>
      <c r="K244" s="44"/>
      <c r="L244" s="109">
        <f>+(1+D244)*(1+E244)*(1+F244)*(1+G244)*(1+H244)*(1+I244)*(1+J244)-1</f>
        <v>5.060617193240291E-2</v>
      </c>
    </row>
    <row r="247" spans="2:12" x14ac:dyDescent="0.2">
      <c r="B247" s="3" t="s">
        <v>87</v>
      </c>
    </row>
    <row r="248" spans="2:12" x14ac:dyDescent="0.2">
      <c r="B248" s="21" t="s">
        <v>0</v>
      </c>
      <c r="C248" s="16"/>
      <c r="D248" s="23">
        <v>44348</v>
      </c>
      <c r="E248" s="23">
        <v>44378</v>
      </c>
      <c r="F248" s="23">
        <v>44409</v>
      </c>
      <c r="G248" s="23">
        <v>44440</v>
      </c>
      <c r="H248" s="23">
        <v>44470</v>
      </c>
      <c r="I248" s="23">
        <v>44501</v>
      </c>
      <c r="J248" s="24">
        <v>44531</v>
      </c>
    </row>
    <row r="249" spans="2:12" x14ac:dyDescent="0.2">
      <c r="B249" s="8">
        <v>1</v>
      </c>
      <c r="C249" s="9" t="s">
        <v>3</v>
      </c>
      <c r="D249" s="31">
        <f>D204*(1+D$244)</f>
        <v>0</v>
      </c>
      <c r="E249" s="32">
        <f>$D204*(1+E$244)</f>
        <v>0</v>
      </c>
      <c r="F249" s="32">
        <f t="shared" ref="F249:J249" si="97">$D204*(1+F$244)</f>
        <v>0</v>
      </c>
      <c r="G249" s="32">
        <f t="shared" si="97"/>
        <v>0</v>
      </c>
      <c r="H249" s="32">
        <f t="shared" si="97"/>
        <v>0</v>
      </c>
      <c r="I249" s="32">
        <f t="shared" si="97"/>
        <v>0</v>
      </c>
      <c r="J249" s="33">
        <f t="shared" si="97"/>
        <v>0</v>
      </c>
    </row>
    <row r="250" spans="2:12" x14ac:dyDescent="0.2">
      <c r="B250" s="11">
        <v>2</v>
      </c>
      <c r="C250" s="2" t="s">
        <v>4</v>
      </c>
      <c r="D250" s="25">
        <f t="shared" ref="D250:D280" si="98">D205*(1+D$244)</f>
        <v>0</v>
      </c>
      <c r="E250" s="47">
        <f t="shared" ref="E250:E282" si="99">$D205*(1+E$244)</f>
        <v>0</v>
      </c>
      <c r="F250" s="47">
        <f t="shared" ref="F250:J250" si="100">$D205*(1+F$244)</f>
        <v>0</v>
      </c>
      <c r="G250" s="47">
        <f t="shared" si="100"/>
        <v>0</v>
      </c>
      <c r="H250" s="47">
        <f t="shared" si="100"/>
        <v>0</v>
      </c>
      <c r="I250" s="47">
        <f t="shared" si="100"/>
        <v>0</v>
      </c>
      <c r="J250" s="27">
        <f t="shared" si="100"/>
        <v>0</v>
      </c>
    </row>
    <row r="251" spans="2:12" x14ac:dyDescent="0.2">
      <c r="B251" s="11">
        <v>3</v>
      </c>
      <c r="C251" s="2" t="s">
        <v>5</v>
      </c>
      <c r="D251" s="25">
        <f t="shared" si="98"/>
        <v>0</v>
      </c>
      <c r="E251" s="47">
        <f t="shared" si="99"/>
        <v>0</v>
      </c>
      <c r="F251" s="47">
        <f t="shared" ref="F251:J251" si="101">$D206*(1+F$244)</f>
        <v>0</v>
      </c>
      <c r="G251" s="47">
        <f t="shared" si="101"/>
        <v>0</v>
      </c>
      <c r="H251" s="47">
        <f t="shared" si="101"/>
        <v>0</v>
      </c>
      <c r="I251" s="47">
        <f t="shared" si="101"/>
        <v>0</v>
      </c>
      <c r="J251" s="27">
        <f t="shared" si="101"/>
        <v>0</v>
      </c>
    </row>
    <row r="252" spans="2:12" x14ac:dyDescent="0.2">
      <c r="B252" s="11">
        <v>4</v>
      </c>
      <c r="C252" s="2" t="s">
        <v>6</v>
      </c>
      <c r="D252" s="25">
        <f t="shared" si="98"/>
        <v>0</v>
      </c>
      <c r="E252" s="47">
        <f t="shared" si="99"/>
        <v>0</v>
      </c>
      <c r="F252" s="47">
        <f t="shared" ref="F252:J252" si="102">$D207*(1+F$244)</f>
        <v>0</v>
      </c>
      <c r="G252" s="47">
        <f t="shared" si="102"/>
        <v>0</v>
      </c>
      <c r="H252" s="47">
        <f t="shared" si="102"/>
        <v>0</v>
      </c>
      <c r="I252" s="47">
        <f t="shared" si="102"/>
        <v>0</v>
      </c>
      <c r="J252" s="27">
        <f t="shared" si="102"/>
        <v>0</v>
      </c>
    </row>
    <row r="253" spans="2:12" x14ac:dyDescent="0.2">
      <c r="B253" s="11">
        <v>5</v>
      </c>
      <c r="C253" s="2" t="s">
        <v>7</v>
      </c>
      <c r="D253" s="25">
        <f t="shared" si="98"/>
        <v>0</v>
      </c>
      <c r="E253" s="47">
        <f t="shared" si="99"/>
        <v>0</v>
      </c>
      <c r="F253" s="47">
        <f t="shared" ref="F253:J253" si="103">$D208*(1+F$244)</f>
        <v>0</v>
      </c>
      <c r="G253" s="47">
        <f t="shared" si="103"/>
        <v>0</v>
      </c>
      <c r="H253" s="47">
        <f t="shared" si="103"/>
        <v>0</v>
      </c>
      <c r="I253" s="47">
        <f t="shared" si="103"/>
        <v>0</v>
      </c>
      <c r="J253" s="27">
        <f t="shared" si="103"/>
        <v>0</v>
      </c>
    </row>
    <row r="254" spans="2:12" x14ac:dyDescent="0.2">
      <c r="B254" s="11">
        <v>6</v>
      </c>
      <c r="C254" s="2" t="s">
        <v>8</v>
      </c>
      <c r="D254" s="25">
        <f t="shared" si="98"/>
        <v>0</v>
      </c>
      <c r="E254" s="47">
        <f t="shared" si="99"/>
        <v>0</v>
      </c>
      <c r="F254" s="47">
        <f t="shared" ref="F254:J254" si="104">$D209*(1+F$244)</f>
        <v>0</v>
      </c>
      <c r="G254" s="47">
        <f t="shared" si="104"/>
        <v>0</v>
      </c>
      <c r="H254" s="47">
        <f t="shared" si="104"/>
        <v>0</v>
      </c>
      <c r="I254" s="47">
        <f t="shared" si="104"/>
        <v>0</v>
      </c>
      <c r="J254" s="27">
        <f t="shared" si="104"/>
        <v>0</v>
      </c>
    </row>
    <row r="255" spans="2:12" x14ac:dyDescent="0.2">
      <c r="B255" s="11">
        <v>7</v>
      </c>
      <c r="C255" s="2" t="s">
        <v>9</v>
      </c>
      <c r="D255" s="25">
        <f t="shared" si="98"/>
        <v>0</v>
      </c>
      <c r="E255" s="47">
        <f t="shared" si="99"/>
        <v>0</v>
      </c>
      <c r="F255" s="47">
        <f t="shared" ref="F255:J255" si="105">$D210*(1+F$244)</f>
        <v>0</v>
      </c>
      <c r="G255" s="47">
        <f t="shared" si="105"/>
        <v>0</v>
      </c>
      <c r="H255" s="47">
        <f t="shared" si="105"/>
        <v>0</v>
      </c>
      <c r="I255" s="47">
        <f t="shared" si="105"/>
        <v>0</v>
      </c>
      <c r="J255" s="27">
        <f t="shared" si="105"/>
        <v>0</v>
      </c>
    </row>
    <row r="256" spans="2:12" x14ac:dyDescent="0.2">
      <c r="B256" s="11">
        <v>8</v>
      </c>
      <c r="C256" s="2" t="s">
        <v>10</v>
      </c>
      <c r="D256" s="25">
        <f t="shared" si="98"/>
        <v>0</v>
      </c>
      <c r="E256" s="47">
        <f t="shared" si="99"/>
        <v>0</v>
      </c>
      <c r="F256" s="47">
        <f t="shared" ref="F256:J256" si="106">$D211*(1+F$244)</f>
        <v>0</v>
      </c>
      <c r="G256" s="47">
        <f t="shared" si="106"/>
        <v>0</v>
      </c>
      <c r="H256" s="47">
        <f t="shared" si="106"/>
        <v>0</v>
      </c>
      <c r="I256" s="47">
        <f t="shared" si="106"/>
        <v>0</v>
      </c>
      <c r="J256" s="27">
        <f t="shared" si="106"/>
        <v>0</v>
      </c>
    </row>
    <row r="257" spans="2:10" x14ac:dyDescent="0.2">
      <c r="B257" s="11">
        <v>9</v>
      </c>
      <c r="C257" s="2" t="s">
        <v>11</v>
      </c>
      <c r="D257" s="25">
        <f t="shared" si="98"/>
        <v>0</v>
      </c>
      <c r="E257" s="47">
        <f t="shared" si="99"/>
        <v>0</v>
      </c>
      <c r="F257" s="47">
        <f t="shared" ref="F257:J257" si="107">$D212*(1+F$244)</f>
        <v>0</v>
      </c>
      <c r="G257" s="47">
        <f t="shared" si="107"/>
        <v>0</v>
      </c>
      <c r="H257" s="47">
        <f t="shared" si="107"/>
        <v>0</v>
      </c>
      <c r="I257" s="47">
        <f t="shared" si="107"/>
        <v>0</v>
      </c>
      <c r="J257" s="27">
        <f t="shared" si="107"/>
        <v>0</v>
      </c>
    </row>
    <row r="258" spans="2:10" x14ac:dyDescent="0.2">
      <c r="B258" s="11">
        <v>10</v>
      </c>
      <c r="C258" s="2" t="s">
        <v>58</v>
      </c>
      <c r="D258" s="25">
        <f t="shared" si="98"/>
        <v>0</v>
      </c>
      <c r="E258" s="47">
        <f t="shared" si="99"/>
        <v>0</v>
      </c>
      <c r="F258" s="47">
        <f t="shared" ref="F258:J258" si="108">$D213*(1+F$244)</f>
        <v>0</v>
      </c>
      <c r="G258" s="47">
        <f t="shared" si="108"/>
        <v>0</v>
      </c>
      <c r="H258" s="47">
        <f t="shared" si="108"/>
        <v>0</v>
      </c>
      <c r="I258" s="47">
        <f t="shared" si="108"/>
        <v>0</v>
      </c>
      <c r="J258" s="27">
        <f t="shared" si="108"/>
        <v>0</v>
      </c>
    </row>
    <row r="259" spans="2:10" x14ac:dyDescent="0.2">
      <c r="B259" s="11">
        <v>11</v>
      </c>
      <c r="C259" s="2" t="s">
        <v>12</v>
      </c>
      <c r="D259" s="25">
        <f t="shared" si="98"/>
        <v>0</v>
      </c>
      <c r="E259" s="47">
        <f t="shared" si="99"/>
        <v>0</v>
      </c>
      <c r="F259" s="47">
        <f t="shared" ref="F259:J259" si="109">$D214*(1+F$244)</f>
        <v>0</v>
      </c>
      <c r="G259" s="47">
        <f t="shared" si="109"/>
        <v>0</v>
      </c>
      <c r="H259" s="47">
        <f t="shared" si="109"/>
        <v>0</v>
      </c>
      <c r="I259" s="47">
        <f t="shared" si="109"/>
        <v>0</v>
      </c>
      <c r="J259" s="27">
        <f t="shared" si="109"/>
        <v>0</v>
      </c>
    </row>
    <row r="260" spans="2:10" x14ac:dyDescent="0.2">
      <c r="B260" s="11">
        <v>12</v>
      </c>
      <c r="C260" s="2" t="s">
        <v>13</v>
      </c>
      <c r="D260" s="25">
        <f t="shared" si="98"/>
        <v>0</v>
      </c>
      <c r="E260" s="47">
        <f t="shared" si="99"/>
        <v>0</v>
      </c>
      <c r="F260" s="47">
        <f t="shared" ref="F260:J260" si="110">$D215*(1+F$244)</f>
        <v>0</v>
      </c>
      <c r="G260" s="47">
        <f t="shared" si="110"/>
        <v>0</v>
      </c>
      <c r="H260" s="47">
        <f t="shared" si="110"/>
        <v>0</v>
      </c>
      <c r="I260" s="47">
        <f t="shared" si="110"/>
        <v>0</v>
      </c>
      <c r="J260" s="27">
        <f t="shared" si="110"/>
        <v>0</v>
      </c>
    </row>
    <row r="261" spans="2:10" x14ac:dyDescent="0.2">
      <c r="B261" s="11">
        <v>13</v>
      </c>
      <c r="C261" s="2" t="s">
        <v>14</v>
      </c>
      <c r="D261" s="25">
        <f t="shared" si="98"/>
        <v>0</v>
      </c>
      <c r="E261" s="47">
        <f t="shared" si="99"/>
        <v>0</v>
      </c>
      <c r="F261" s="47">
        <f t="shared" ref="F261:J261" si="111">$D216*(1+F$244)</f>
        <v>0</v>
      </c>
      <c r="G261" s="47">
        <f t="shared" si="111"/>
        <v>0</v>
      </c>
      <c r="H261" s="47">
        <f t="shared" si="111"/>
        <v>0</v>
      </c>
      <c r="I261" s="47">
        <f t="shared" si="111"/>
        <v>0</v>
      </c>
      <c r="J261" s="27">
        <f t="shared" si="111"/>
        <v>0</v>
      </c>
    </row>
    <row r="262" spans="2:10" x14ac:dyDescent="0.2">
      <c r="B262" s="11">
        <v>14</v>
      </c>
      <c r="C262" s="2" t="s">
        <v>15</v>
      </c>
      <c r="D262" s="25">
        <f t="shared" si="98"/>
        <v>0</v>
      </c>
      <c r="E262" s="47">
        <f t="shared" si="99"/>
        <v>0</v>
      </c>
      <c r="F262" s="47">
        <f t="shared" ref="F262:J262" si="112">$D217*(1+F$244)</f>
        <v>0</v>
      </c>
      <c r="G262" s="47">
        <f t="shared" si="112"/>
        <v>0</v>
      </c>
      <c r="H262" s="47">
        <f t="shared" si="112"/>
        <v>0</v>
      </c>
      <c r="I262" s="47">
        <f t="shared" si="112"/>
        <v>0</v>
      </c>
      <c r="J262" s="27">
        <f t="shared" si="112"/>
        <v>0</v>
      </c>
    </row>
    <row r="263" spans="2:10" x14ac:dyDescent="0.2">
      <c r="B263" s="11">
        <v>15</v>
      </c>
      <c r="C263" s="2" t="s">
        <v>16</v>
      </c>
      <c r="D263" s="25">
        <f t="shared" si="98"/>
        <v>0</v>
      </c>
      <c r="E263" s="47">
        <f t="shared" si="99"/>
        <v>0</v>
      </c>
      <c r="F263" s="47">
        <f t="shared" ref="F263:J263" si="113">$D218*(1+F$244)</f>
        <v>0</v>
      </c>
      <c r="G263" s="47">
        <f t="shared" si="113"/>
        <v>0</v>
      </c>
      <c r="H263" s="47">
        <f t="shared" si="113"/>
        <v>0</v>
      </c>
      <c r="I263" s="47">
        <f t="shared" si="113"/>
        <v>0</v>
      </c>
      <c r="J263" s="27">
        <f t="shared" si="113"/>
        <v>0</v>
      </c>
    </row>
    <row r="264" spans="2:10" x14ac:dyDescent="0.2">
      <c r="B264" s="11">
        <v>16</v>
      </c>
      <c r="C264" s="2" t="s">
        <v>17</v>
      </c>
      <c r="D264" s="25">
        <f t="shared" si="98"/>
        <v>0</v>
      </c>
      <c r="E264" s="47">
        <f t="shared" si="99"/>
        <v>0</v>
      </c>
      <c r="F264" s="47">
        <f t="shared" ref="F264:J264" si="114">$D219*(1+F$244)</f>
        <v>0</v>
      </c>
      <c r="G264" s="47">
        <f t="shared" si="114"/>
        <v>0</v>
      </c>
      <c r="H264" s="47">
        <f t="shared" si="114"/>
        <v>0</v>
      </c>
      <c r="I264" s="47">
        <f t="shared" si="114"/>
        <v>0</v>
      </c>
      <c r="J264" s="27">
        <f t="shared" si="114"/>
        <v>0</v>
      </c>
    </row>
    <row r="265" spans="2:10" x14ac:dyDescent="0.2">
      <c r="B265" s="11">
        <v>17</v>
      </c>
      <c r="C265" s="2" t="s">
        <v>18</v>
      </c>
      <c r="D265" s="25">
        <f t="shared" si="98"/>
        <v>0</v>
      </c>
      <c r="E265" s="47">
        <f t="shared" si="99"/>
        <v>0</v>
      </c>
      <c r="F265" s="47">
        <f t="shared" ref="F265:J265" si="115">$D220*(1+F$244)</f>
        <v>0</v>
      </c>
      <c r="G265" s="47">
        <f t="shared" si="115"/>
        <v>0</v>
      </c>
      <c r="H265" s="47">
        <f t="shared" si="115"/>
        <v>0</v>
      </c>
      <c r="I265" s="47">
        <f t="shared" si="115"/>
        <v>0</v>
      </c>
      <c r="J265" s="27">
        <f t="shared" si="115"/>
        <v>0</v>
      </c>
    </row>
    <row r="266" spans="2:10" x14ac:dyDescent="0.2">
      <c r="B266" s="11">
        <v>18</v>
      </c>
      <c r="C266" s="2" t="s">
        <v>19</v>
      </c>
      <c r="D266" s="25">
        <f t="shared" si="98"/>
        <v>0</v>
      </c>
      <c r="E266" s="47">
        <f t="shared" si="99"/>
        <v>0</v>
      </c>
      <c r="F266" s="47">
        <f t="shared" ref="F266:J266" si="116">$D221*(1+F$244)</f>
        <v>0</v>
      </c>
      <c r="G266" s="47">
        <f t="shared" si="116"/>
        <v>0</v>
      </c>
      <c r="H266" s="47">
        <f t="shared" si="116"/>
        <v>0</v>
      </c>
      <c r="I266" s="47">
        <f t="shared" si="116"/>
        <v>0</v>
      </c>
      <c r="J266" s="27">
        <f t="shared" si="116"/>
        <v>0</v>
      </c>
    </row>
    <row r="267" spans="2:10" x14ac:dyDescent="0.2">
      <c r="B267" s="11">
        <v>19</v>
      </c>
      <c r="C267" s="2" t="s">
        <v>20</v>
      </c>
      <c r="D267" s="25">
        <f t="shared" si="98"/>
        <v>0</v>
      </c>
      <c r="E267" s="47">
        <f t="shared" si="99"/>
        <v>0</v>
      </c>
      <c r="F267" s="47">
        <f t="shared" ref="F267:J267" si="117">$D222*(1+F$244)</f>
        <v>0</v>
      </c>
      <c r="G267" s="47">
        <f t="shared" si="117"/>
        <v>0</v>
      </c>
      <c r="H267" s="47">
        <f t="shared" si="117"/>
        <v>0</v>
      </c>
      <c r="I267" s="47">
        <f t="shared" si="117"/>
        <v>0</v>
      </c>
      <c r="J267" s="27">
        <f t="shared" si="117"/>
        <v>0</v>
      </c>
    </row>
    <row r="268" spans="2:10" x14ac:dyDescent="0.2">
      <c r="B268" s="11">
        <v>20</v>
      </c>
      <c r="C268" s="2" t="s">
        <v>21</v>
      </c>
      <c r="D268" s="25">
        <f t="shared" si="98"/>
        <v>0</v>
      </c>
      <c r="E268" s="47">
        <f t="shared" si="99"/>
        <v>0</v>
      </c>
      <c r="F268" s="47">
        <f t="shared" ref="F268:J268" si="118">$D223*(1+F$244)</f>
        <v>0</v>
      </c>
      <c r="G268" s="47">
        <f t="shared" si="118"/>
        <v>0</v>
      </c>
      <c r="H268" s="47">
        <f t="shared" si="118"/>
        <v>0</v>
      </c>
      <c r="I268" s="47">
        <f t="shared" si="118"/>
        <v>0</v>
      </c>
      <c r="J268" s="27">
        <f t="shared" si="118"/>
        <v>0</v>
      </c>
    </row>
    <row r="269" spans="2:10" x14ac:dyDescent="0.2">
      <c r="B269" s="11">
        <v>21</v>
      </c>
      <c r="C269" s="2" t="s">
        <v>22</v>
      </c>
      <c r="D269" s="25">
        <f t="shared" si="98"/>
        <v>0</v>
      </c>
      <c r="E269" s="47">
        <f t="shared" si="99"/>
        <v>0</v>
      </c>
      <c r="F269" s="47">
        <f t="shared" ref="F269:J269" si="119">$D224*(1+F$244)</f>
        <v>0</v>
      </c>
      <c r="G269" s="47">
        <f t="shared" si="119"/>
        <v>0</v>
      </c>
      <c r="H269" s="47">
        <f t="shared" si="119"/>
        <v>0</v>
      </c>
      <c r="I269" s="47">
        <f t="shared" si="119"/>
        <v>0</v>
      </c>
      <c r="J269" s="27">
        <f t="shared" si="119"/>
        <v>0</v>
      </c>
    </row>
    <row r="270" spans="2:10" x14ac:dyDescent="0.2">
      <c r="B270" s="11">
        <v>22</v>
      </c>
      <c r="C270" s="2" t="s">
        <v>23</v>
      </c>
      <c r="D270" s="25">
        <f t="shared" si="98"/>
        <v>0</v>
      </c>
      <c r="E270" s="47">
        <f t="shared" si="99"/>
        <v>0</v>
      </c>
      <c r="F270" s="47">
        <f t="shared" ref="F270:J270" si="120">$D225*(1+F$244)</f>
        <v>0</v>
      </c>
      <c r="G270" s="47">
        <f t="shared" si="120"/>
        <v>0</v>
      </c>
      <c r="H270" s="47">
        <f t="shared" si="120"/>
        <v>0</v>
      </c>
      <c r="I270" s="47">
        <f t="shared" si="120"/>
        <v>0</v>
      </c>
      <c r="J270" s="27">
        <f t="shared" si="120"/>
        <v>0</v>
      </c>
    </row>
    <row r="271" spans="2:10" x14ac:dyDescent="0.2">
      <c r="B271" s="11">
        <v>23</v>
      </c>
      <c r="C271" s="2" t="s">
        <v>24</v>
      </c>
      <c r="D271" s="25">
        <f t="shared" si="98"/>
        <v>0</v>
      </c>
      <c r="E271" s="47">
        <f t="shared" si="99"/>
        <v>0</v>
      </c>
      <c r="F271" s="47">
        <f t="shared" ref="F271:J271" si="121">$D226*(1+F$244)</f>
        <v>0</v>
      </c>
      <c r="G271" s="47">
        <f t="shared" si="121"/>
        <v>0</v>
      </c>
      <c r="H271" s="47">
        <f t="shared" si="121"/>
        <v>0</v>
      </c>
      <c r="I271" s="47">
        <f t="shared" si="121"/>
        <v>0</v>
      </c>
      <c r="J271" s="27">
        <f t="shared" si="121"/>
        <v>0</v>
      </c>
    </row>
    <row r="272" spans="2:10" x14ac:dyDescent="0.2">
      <c r="B272" s="11">
        <v>24</v>
      </c>
      <c r="C272" s="2" t="s">
        <v>25</v>
      </c>
      <c r="D272" s="25">
        <f t="shared" si="98"/>
        <v>0</v>
      </c>
      <c r="E272" s="47">
        <f t="shared" si="99"/>
        <v>0</v>
      </c>
      <c r="F272" s="47">
        <f t="shared" ref="F272:J272" si="122">$D227*(1+F$244)</f>
        <v>0</v>
      </c>
      <c r="G272" s="47">
        <f t="shared" si="122"/>
        <v>0</v>
      </c>
      <c r="H272" s="47">
        <f t="shared" si="122"/>
        <v>0</v>
      </c>
      <c r="I272" s="47">
        <f t="shared" si="122"/>
        <v>0</v>
      </c>
      <c r="J272" s="27">
        <f t="shared" si="122"/>
        <v>0</v>
      </c>
    </row>
    <row r="273" spans="2:10" x14ac:dyDescent="0.2">
      <c r="B273" s="11">
        <v>25</v>
      </c>
      <c r="C273" s="2" t="s">
        <v>26</v>
      </c>
      <c r="D273" s="25">
        <f t="shared" si="98"/>
        <v>0</v>
      </c>
      <c r="E273" s="47">
        <f t="shared" si="99"/>
        <v>0</v>
      </c>
      <c r="F273" s="47">
        <f t="shared" ref="F273:J273" si="123">$D228*(1+F$244)</f>
        <v>0</v>
      </c>
      <c r="G273" s="47">
        <f t="shared" si="123"/>
        <v>0</v>
      </c>
      <c r="H273" s="47">
        <f t="shared" si="123"/>
        <v>0</v>
      </c>
      <c r="I273" s="47">
        <f t="shared" si="123"/>
        <v>0</v>
      </c>
      <c r="J273" s="27">
        <f t="shared" si="123"/>
        <v>0</v>
      </c>
    </row>
    <row r="274" spans="2:10" x14ac:dyDescent="0.2">
      <c r="B274" s="11">
        <v>26</v>
      </c>
      <c r="C274" s="2" t="s">
        <v>27</v>
      </c>
      <c r="D274" s="25">
        <f t="shared" si="98"/>
        <v>0</v>
      </c>
      <c r="E274" s="47">
        <f t="shared" si="99"/>
        <v>0</v>
      </c>
      <c r="F274" s="47">
        <f t="shared" ref="F274:J274" si="124">$D229*(1+F$244)</f>
        <v>0</v>
      </c>
      <c r="G274" s="47">
        <f t="shared" si="124"/>
        <v>0</v>
      </c>
      <c r="H274" s="47">
        <f t="shared" si="124"/>
        <v>0</v>
      </c>
      <c r="I274" s="47">
        <f t="shared" si="124"/>
        <v>0</v>
      </c>
      <c r="J274" s="27">
        <f t="shared" si="124"/>
        <v>0</v>
      </c>
    </row>
    <row r="275" spans="2:10" x14ac:dyDescent="0.2">
      <c r="B275" s="11">
        <v>27</v>
      </c>
      <c r="C275" s="2" t="s">
        <v>28</v>
      </c>
      <c r="D275" s="25">
        <f t="shared" si="98"/>
        <v>0</v>
      </c>
      <c r="E275" s="47">
        <f t="shared" si="99"/>
        <v>0</v>
      </c>
      <c r="F275" s="47">
        <f t="shared" ref="F275:J275" si="125">$D230*(1+F$244)</f>
        <v>0</v>
      </c>
      <c r="G275" s="47">
        <f t="shared" si="125"/>
        <v>0</v>
      </c>
      <c r="H275" s="47">
        <f t="shared" si="125"/>
        <v>0</v>
      </c>
      <c r="I275" s="47">
        <f t="shared" si="125"/>
        <v>0</v>
      </c>
      <c r="J275" s="27">
        <f t="shared" si="125"/>
        <v>0</v>
      </c>
    </row>
    <row r="276" spans="2:10" x14ac:dyDescent="0.2">
      <c r="B276" s="11">
        <v>28</v>
      </c>
      <c r="C276" s="2" t="s">
        <v>29</v>
      </c>
      <c r="D276" s="25">
        <f t="shared" si="98"/>
        <v>0</v>
      </c>
      <c r="E276" s="47">
        <f t="shared" si="99"/>
        <v>0</v>
      </c>
      <c r="F276" s="47">
        <f t="shared" ref="F276:J276" si="126">$D231*(1+F$244)</f>
        <v>0</v>
      </c>
      <c r="G276" s="47">
        <f t="shared" si="126"/>
        <v>0</v>
      </c>
      <c r="H276" s="47">
        <f t="shared" si="126"/>
        <v>0</v>
      </c>
      <c r="I276" s="47">
        <f t="shared" si="126"/>
        <v>0</v>
      </c>
      <c r="J276" s="27">
        <f t="shared" si="126"/>
        <v>0</v>
      </c>
    </row>
    <row r="277" spans="2:10" x14ac:dyDescent="0.2">
      <c r="B277" s="11">
        <v>29</v>
      </c>
      <c r="C277" s="2" t="s">
        <v>30</v>
      </c>
      <c r="D277" s="25">
        <f t="shared" si="98"/>
        <v>0</v>
      </c>
      <c r="E277" s="47">
        <f t="shared" si="99"/>
        <v>0</v>
      </c>
      <c r="F277" s="47">
        <f t="shared" ref="F277:J277" si="127">$D232*(1+F$244)</f>
        <v>0</v>
      </c>
      <c r="G277" s="47">
        <f t="shared" si="127"/>
        <v>0</v>
      </c>
      <c r="H277" s="47">
        <f t="shared" si="127"/>
        <v>0</v>
      </c>
      <c r="I277" s="47">
        <f t="shared" si="127"/>
        <v>0</v>
      </c>
      <c r="J277" s="27">
        <f t="shared" si="127"/>
        <v>0</v>
      </c>
    </row>
    <row r="278" spans="2:10" x14ac:dyDescent="0.2">
      <c r="B278" s="11">
        <v>30</v>
      </c>
      <c r="C278" s="2" t="s">
        <v>31</v>
      </c>
      <c r="D278" s="25">
        <f t="shared" si="98"/>
        <v>0</v>
      </c>
      <c r="E278" s="47">
        <f t="shared" si="99"/>
        <v>0</v>
      </c>
      <c r="F278" s="47">
        <f t="shared" ref="F278:J278" si="128">$D233*(1+F$244)</f>
        <v>0</v>
      </c>
      <c r="G278" s="47">
        <f t="shared" si="128"/>
        <v>0</v>
      </c>
      <c r="H278" s="47">
        <f t="shared" si="128"/>
        <v>0</v>
      </c>
      <c r="I278" s="47">
        <f t="shared" si="128"/>
        <v>0</v>
      </c>
      <c r="J278" s="27">
        <f t="shared" si="128"/>
        <v>0</v>
      </c>
    </row>
    <row r="279" spans="2:10" x14ac:dyDescent="0.2">
      <c r="B279" s="11">
        <v>31</v>
      </c>
      <c r="C279" s="2" t="s">
        <v>32</v>
      </c>
      <c r="D279" s="25">
        <f t="shared" si="98"/>
        <v>0</v>
      </c>
      <c r="E279" s="47">
        <f t="shared" si="99"/>
        <v>0</v>
      </c>
      <c r="F279" s="47">
        <f t="shared" ref="F279:J279" si="129">$D234*(1+F$244)</f>
        <v>0</v>
      </c>
      <c r="G279" s="47">
        <f t="shared" si="129"/>
        <v>0</v>
      </c>
      <c r="H279" s="47">
        <f t="shared" si="129"/>
        <v>0</v>
      </c>
      <c r="I279" s="47">
        <f t="shared" si="129"/>
        <v>0</v>
      </c>
      <c r="J279" s="27">
        <f t="shared" si="129"/>
        <v>0</v>
      </c>
    </row>
    <row r="280" spans="2:10" x14ac:dyDescent="0.2">
      <c r="B280" s="11">
        <v>32</v>
      </c>
      <c r="C280" s="2" t="s">
        <v>33</v>
      </c>
      <c r="D280" s="25">
        <f t="shared" si="98"/>
        <v>0</v>
      </c>
      <c r="E280" s="47">
        <f t="shared" si="99"/>
        <v>0</v>
      </c>
      <c r="F280" s="47">
        <f t="shared" ref="F280:J280" si="130">$D235*(1+F$244)</f>
        <v>0</v>
      </c>
      <c r="G280" s="47">
        <f t="shared" si="130"/>
        <v>0</v>
      </c>
      <c r="H280" s="47">
        <f t="shared" si="130"/>
        <v>0</v>
      </c>
      <c r="I280" s="47">
        <f t="shared" si="130"/>
        <v>0</v>
      </c>
      <c r="J280" s="27">
        <f t="shared" si="130"/>
        <v>0</v>
      </c>
    </row>
    <row r="281" spans="2:10" x14ac:dyDescent="0.2">
      <c r="B281" s="11">
        <v>33</v>
      </c>
      <c r="C281" s="2" t="s">
        <v>34</v>
      </c>
      <c r="D281" s="25">
        <f t="shared" ref="D281" si="131">D236*(1+D$244)</f>
        <v>0</v>
      </c>
      <c r="E281" s="47">
        <f t="shared" si="99"/>
        <v>0</v>
      </c>
      <c r="F281" s="47">
        <f t="shared" ref="F281:J281" si="132">$D236*(1+F$244)</f>
        <v>0</v>
      </c>
      <c r="G281" s="47">
        <f t="shared" si="132"/>
        <v>0</v>
      </c>
      <c r="H281" s="47">
        <f t="shared" si="132"/>
        <v>0</v>
      </c>
      <c r="I281" s="47">
        <f t="shared" si="132"/>
        <v>0</v>
      </c>
      <c r="J281" s="27">
        <f t="shared" si="132"/>
        <v>0</v>
      </c>
    </row>
    <row r="282" spans="2:10" x14ac:dyDescent="0.2">
      <c r="B282" s="13">
        <v>34</v>
      </c>
      <c r="C282" s="14" t="s">
        <v>89</v>
      </c>
      <c r="D282" s="25">
        <f t="shared" ref="D282" si="133">D237*(1+D$244)</f>
        <v>0</v>
      </c>
      <c r="E282" s="47">
        <f t="shared" si="99"/>
        <v>0</v>
      </c>
      <c r="F282" s="47">
        <f t="shared" ref="F282:J282" si="134">$D237*(1+F$244)</f>
        <v>0</v>
      </c>
      <c r="G282" s="47">
        <f t="shared" si="134"/>
        <v>0</v>
      </c>
      <c r="H282" s="47">
        <f t="shared" si="134"/>
        <v>0</v>
      </c>
      <c r="I282" s="47">
        <f t="shared" si="134"/>
        <v>0</v>
      </c>
      <c r="J282" s="27">
        <f t="shared" si="134"/>
        <v>0</v>
      </c>
    </row>
    <row r="283" spans="2:10" x14ac:dyDescent="0.2">
      <c r="B283" s="16" t="s">
        <v>35</v>
      </c>
      <c r="C283" s="17"/>
      <c r="D283" s="28">
        <f t="shared" ref="D283:J283" si="135">SUM(D249:D282)</f>
        <v>0</v>
      </c>
      <c r="E283" s="29">
        <f t="shared" si="135"/>
        <v>0</v>
      </c>
      <c r="F283" s="29">
        <f t="shared" si="135"/>
        <v>0</v>
      </c>
      <c r="G283" s="29">
        <f t="shared" si="135"/>
        <v>0</v>
      </c>
      <c r="H283" s="29">
        <f t="shared" si="135"/>
        <v>0</v>
      </c>
      <c r="I283" s="29">
        <f t="shared" si="135"/>
        <v>0</v>
      </c>
      <c r="J283" s="30">
        <f t="shared" si="135"/>
        <v>0</v>
      </c>
    </row>
  </sheetData>
  <pageMargins left="0.75" right="0.75" top="1" bottom="1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A2E5-AD47-45E6-9CC4-BED0393BAA52}">
  <sheetPr codeName="Hoja9">
    <tabColor theme="5" tint="0.59999389629810485"/>
  </sheetPr>
  <dimension ref="B2:L123"/>
  <sheetViews>
    <sheetView showGridLines="0" zoomScale="85" zoomScaleNormal="85" workbookViewId="0"/>
  </sheetViews>
  <sheetFormatPr baseColWidth="10" defaultRowHeight="12.75" x14ac:dyDescent="0.2"/>
  <cols>
    <col min="1" max="2" width="3.7109375" style="2" customWidth="1"/>
    <col min="3" max="3" width="26" style="2" customWidth="1"/>
    <col min="4" max="4" width="15.140625" style="2" bestFit="1" customWidth="1"/>
    <col min="5" max="9" width="14.140625" style="2" bestFit="1" customWidth="1"/>
    <col min="10" max="250" width="11.42578125" style="2"/>
    <col min="251" max="252" width="3.7109375" style="2" customWidth="1"/>
    <col min="253" max="253" width="26" style="2" customWidth="1"/>
    <col min="254" max="254" width="14.28515625" style="2" bestFit="1" customWidth="1"/>
    <col min="255" max="260" width="12.85546875" style="2" bestFit="1" customWidth="1"/>
    <col min="261" max="262" width="13.28515625" style="2" bestFit="1" customWidth="1"/>
    <col min="263" max="265" width="12.85546875" style="2" bestFit="1" customWidth="1"/>
    <col min="266" max="506" width="11.42578125" style="2"/>
    <col min="507" max="508" width="3.7109375" style="2" customWidth="1"/>
    <col min="509" max="509" width="26" style="2" customWidth="1"/>
    <col min="510" max="510" width="14.28515625" style="2" bestFit="1" customWidth="1"/>
    <col min="511" max="516" width="12.85546875" style="2" bestFit="1" customWidth="1"/>
    <col min="517" max="518" width="13.28515625" style="2" bestFit="1" customWidth="1"/>
    <col min="519" max="521" width="12.85546875" style="2" bestFit="1" customWidth="1"/>
    <col min="522" max="762" width="11.42578125" style="2"/>
    <col min="763" max="764" width="3.7109375" style="2" customWidth="1"/>
    <col min="765" max="765" width="26" style="2" customWidth="1"/>
    <col min="766" max="766" width="14.28515625" style="2" bestFit="1" customWidth="1"/>
    <col min="767" max="772" width="12.85546875" style="2" bestFit="1" customWidth="1"/>
    <col min="773" max="774" width="13.28515625" style="2" bestFit="1" customWidth="1"/>
    <col min="775" max="777" width="12.85546875" style="2" bestFit="1" customWidth="1"/>
    <col min="778" max="1018" width="11.42578125" style="2"/>
    <col min="1019" max="1020" width="3.7109375" style="2" customWidth="1"/>
    <col min="1021" max="1021" width="26" style="2" customWidth="1"/>
    <col min="1022" max="1022" width="14.28515625" style="2" bestFit="1" customWidth="1"/>
    <col min="1023" max="1028" width="12.85546875" style="2" bestFit="1" customWidth="1"/>
    <col min="1029" max="1030" width="13.28515625" style="2" bestFit="1" customWidth="1"/>
    <col min="1031" max="1033" width="12.85546875" style="2" bestFit="1" customWidth="1"/>
    <col min="1034" max="1274" width="11.42578125" style="2"/>
    <col min="1275" max="1276" width="3.7109375" style="2" customWidth="1"/>
    <col min="1277" max="1277" width="26" style="2" customWidth="1"/>
    <col min="1278" max="1278" width="14.28515625" style="2" bestFit="1" customWidth="1"/>
    <col min="1279" max="1284" width="12.85546875" style="2" bestFit="1" customWidth="1"/>
    <col min="1285" max="1286" width="13.28515625" style="2" bestFit="1" customWidth="1"/>
    <col min="1287" max="1289" width="12.85546875" style="2" bestFit="1" customWidth="1"/>
    <col min="1290" max="1530" width="11.42578125" style="2"/>
    <col min="1531" max="1532" width="3.7109375" style="2" customWidth="1"/>
    <col min="1533" max="1533" width="26" style="2" customWidth="1"/>
    <col min="1534" max="1534" width="14.28515625" style="2" bestFit="1" customWidth="1"/>
    <col min="1535" max="1540" width="12.85546875" style="2" bestFit="1" customWidth="1"/>
    <col min="1541" max="1542" width="13.28515625" style="2" bestFit="1" customWidth="1"/>
    <col min="1543" max="1545" width="12.85546875" style="2" bestFit="1" customWidth="1"/>
    <col min="1546" max="1786" width="11.42578125" style="2"/>
    <col min="1787" max="1788" width="3.7109375" style="2" customWidth="1"/>
    <col min="1789" max="1789" width="26" style="2" customWidth="1"/>
    <col min="1790" max="1790" width="14.28515625" style="2" bestFit="1" customWidth="1"/>
    <col min="1791" max="1796" width="12.85546875" style="2" bestFit="1" customWidth="1"/>
    <col min="1797" max="1798" width="13.28515625" style="2" bestFit="1" customWidth="1"/>
    <col min="1799" max="1801" width="12.85546875" style="2" bestFit="1" customWidth="1"/>
    <col min="1802" max="2042" width="11.42578125" style="2"/>
    <col min="2043" max="2044" width="3.7109375" style="2" customWidth="1"/>
    <col min="2045" max="2045" width="26" style="2" customWidth="1"/>
    <col min="2046" max="2046" width="14.28515625" style="2" bestFit="1" customWidth="1"/>
    <col min="2047" max="2052" width="12.85546875" style="2" bestFit="1" customWidth="1"/>
    <col min="2053" max="2054" width="13.28515625" style="2" bestFit="1" customWidth="1"/>
    <col min="2055" max="2057" width="12.85546875" style="2" bestFit="1" customWidth="1"/>
    <col min="2058" max="2298" width="11.42578125" style="2"/>
    <col min="2299" max="2300" width="3.7109375" style="2" customWidth="1"/>
    <col min="2301" max="2301" width="26" style="2" customWidth="1"/>
    <col min="2302" max="2302" width="14.28515625" style="2" bestFit="1" customWidth="1"/>
    <col min="2303" max="2308" width="12.85546875" style="2" bestFit="1" customWidth="1"/>
    <col min="2309" max="2310" width="13.28515625" style="2" bestFit="1" customWidth="1"/>
    <col min="2311" max="2313" width="12.85546875" style="2" bestFit="1" customWidth="1"/>
    <col min="2314" max="2554" width="11.42578125" style="2"/>
    <col min="2555" max="2556" width="3.7109375" style="2" customWidth="1"/>
    <col min="2557" max="2557" width="26" style="2" customWidth="1"/>
    <col min="2558" max="2558" width="14.28515625" style="2" bestFit="1" customWidth="1"/>
    <col min="2559" max="2564" width="12.85546875" style="2" bestFit="1" customWidth="1"/>
    <col min="2565" max="2566" width="13.28515625" style="2" bestFit="1" customWidth="1"/>
    <col min="2567" max="2569" width="12.85546875" style="2" bestFit="1" customWidth="1"/>
    <col min="2570" max="2810" width="11.42578125" style="2"/>
    <col min="2811" max="2812" width="3.7109375" style="2" customWidth="1"/>
    <col min="2813" max="2813" width="26" style="2" customWidth="1"/>
    <col min="2814" max="2814" width="14.28515625" style="2" bestFit="1" customWidth="1"/>
    <col min="2815" max="2820" width="12.85546875" style="2" bestFit="1" customWidth="1"/>
    <col min="2821" max="2822" width="13.28515625" style="2" bestFit="1" customWidth="1"/>
    <col min="2823" max="2825" width="12.85546875" style="2" bestFit="1" customWidth="1"/>
    <col min="2826" max="3066" width="11.42578125" style="2"/>
    <col min="3067" max="3068" width="3.7109375" style="2" customWidth="1"/>
    <col min="3069" max="3069" width="26" style="2" customWidth="1"/>
    <col min="3070" max="3070" width="14.28515625" style="2" bestFit="1" customWidth="1"/>
    <col min="3071" max="3076" width="12.85546875" style="2" bestFit="1" customWidth="1"/>
    <col min="3077" max="3078" width="13.28515625" style="2" bestFit="1" customWidth="1"/>
    <col min="3079" max="3081" width="12.85546875" style="2" bestFit="1" customWidth="1"/>
    <col min="3082" max="3322" width="11.42578125" style="2"/>
    <col min="3323" max="3324" width="3.7109375" style="2" customWidth="1"/>
    <col min="3325" max="3325" width="26" style="2" customWidth="1"/>
    <col min="3326" max="3326" width="14.28515625" style="2" bestFit="1" customWidth="1"/>
    <col min="3327" max="3332" width="12.85546875" style="2" bestFit="1" customWidth="1"/>
    <col min="3333" max="3334" width="13.28515625" style="2" bestFit="1" customWidth="1"/>
    <col min="3335" max="3337" width="12.85546875" style="2" bestFit="1" customWidth="1"/>
    <col min="3338" max="3578" width="11.42578125" style="2"/>
    <col min="3579" max="3580" width="3.7109375" style="2" customWidth="1"/>
    <col min="3581" max="3581" width="26" style="2" customWidth="1"/>
    <col min="3582" max="3582" width="14.28515625" style="2" bestFit="1" customWidth="1"/>
    <col min="3583" max="3588" width="12.85546875" style="2" bestFit="1" customWidth="1"/>
    <col min="3589" max="3590" width="13.28515625" style="2" bestFit="1" customWidth="1"/>
    <col min="3591" max="3593" width="12.85546875" style="2" bestFit="1" customWidth="1"/>
    <col min="3594" max="3834" width="11.42578125" style="2"/>
    <col min="3835" max="3836" width="3.7109375" style="2" customWidth="1"/>
    <col min="3837" max="3837" width="26" style="2" customWidth="1"/>
    <col min="3838" max="3838" width="14.28515625" style="2" bestFit="1" customWidth="1"/>
    <col min="3839" max="3844" width="12.85546875" style="2" bestFit="1" customWidth="1"/>
    <col min="3845" max="3846" width="13.28515625" style="2" bestFit="1" customWidth="1"/>
    <col min="3847" max="3849" width="12.85546875" style="2" bestFit="1" customWidth="1"/>
    <col min="3850" max="4090" width="11.42578125" style="2"/>
    <col min="4091" max="4092" width="3.7109375" style="2" customWidth="1"/>
    <col min="4093" max="4093" width="26" style="2" customWidth="1"/>
    <col min="4094" max="4094" width="14.28515625" style="2" bestFit="1" customWidth="1"/>
    <col min="4095" max="4100" width="12.85546875" style="2" bestFit="1" customWidth="1"/>
    <col min="4101" max="4102" width="13.28515625" style="2" bestFit="1" customWidth="1"/>
    <col min="4103" max="4105" width="12.85546875" style="2" bestFit="1" customWidth="1"/>
    <col min="4106" max="4346" width="11.42578125" style="2"/>
    <col min="4347" max="4348" width="3.7109375" style="2" customWidth="1"/>
    <col min="4349" max="4349" width="26" style="2" customWidth="1"/>
    <col min="4350" max="4350" width="14.28515625" style="2" bestFit="1" customWidth="1"/>
    <col min="4351" max="4356" width="12.85546875" style="2" bestFit="1" customWidth="1"/>
    <col min="4357" max="4358" width="13.28515625" style="2" bestFit="1" customWidth="1"/>
    <col min="4359" max="4361" width="12.85546875" style="2" bestFit="1" customWidth="1"/>
    <col min="4362" max="4602" width="11.42578125" style="2"/>
    <col min="4603" max="4604" width="3.7109375" style="2" customWidth="1"/>
    <col min="4605" max="4605" width="26" style="2" customWidth="1"/>
    <col min="4606" max="4606" width="14.28515625" style="2" bestFit="1" customWidth="1"/>
    <col min="4607" max="4612" width="12.85546875" style="2" bestFit="1" customWidth="1"/>
    <col min="4613" max="4614" width="13.28515625" style="2" bestFit="1" customWidth="1"/>
    <col min="4615" max="4617" width="12.85546875" style="2" bestFit="1" customWidth="1"/>
    <col min="4618" max="4858" width="11.42578125" style="2"/>
    <col min="4859" max="4860" width="3.7109375" style="2" customWidth="1"/>
    <col min="4861" max="4861" width="26" style="2" customWidth="1"/>
    <col min="4862" max="4862" width="14.28515625" style="2" bestFit="1" customWidth="1"/>
    <col min="4863" max="4868" width="12.85546875" style="2" bestFit="1" customWidth="1"/>
    <col min="4869" max="4870" width="13.28515625" style="2" bestFit="1" customWidth="1"/>
    <col min="4871" max="4873" width="12.85546875" style="2" bestFit="1" customWidth="1"/>
    <col min="4874" max="5114" width="11.42578125" style="2"/>
    <col min="5115" max="5116" width="3.7109375" style="2" customWidth="1"/>
    <col min="5117" max="5117" width="26" style="2" customWidth="1"/>
    <col min="5118" max="5118" width="14.28515625" style="2" bestFit="1" customWidth="1"/>
    <col min="5119" max="5124" width="12.85546875" style="2" bestFit="1" customWidth="1"/>
    <col min="5125" max="5126" width="13.28515625" style="2" bestFit="1" customWidth="1"/>
    <col min="5127" max="5129" width="12.85546875" style="2" bestFit="1" customWidth="1"/>
    <col min="5130" max="5370" width="11.42578125" style="2"/>
    <col min="5371" max="5372" width="3.7109375" style="2" customWidth="1"/>
    <col min="5373" max="5373" width="26" style="2" customWidth="1"/>
    <col min="5374" max="5374" width="14.28515625" style="2" bestFit="1" customWidth="1"/>
    <col min="5375" max="5380" width="12.85546875" style="2" bestFit="1" customWidth="1"/>
    <col min="5381" max="5382" width="13.28515625" style="2" bestFit="1" customWidth="1"/>
    <col min="5383" max="5385" width="12.85546875" style="2" bestFit="1" customWidth="1"/>
    <col min="5386" max="5626" width="11.42578125" style="2"/>
    <col min="5627" max="5628" width="3.7109375" style="2" customWidth="1"/>
    <col min="5629" max="5629" width="26" style="2" customWidth="1"/>
    <col min="5630" max="5630" width="14.28515625" style="2" bestFit="1" customWidth="1"/>
    <col min="5631" max="5636" width="12.85546875" style="2" bestFit="1" customWidth="1"/>
    <col min="5637" max="5638" width="13.28515625" style="2" bestFit="1" customWidth="1"/>
    <col min="5639" max="5641" width="12.85546875" style="2" bestFit="1" customWidth="1"/>
    <col min="5642" max="5882" width="11.42578125" style="2"/>
    <col min="5883" max="5884" width="3.7109375" style="2" customWidth="1"/>
    <col min="5885" max="5885" width="26" style="2" customWidth="1"/>
    <col min="5886" max="5886" width="14.28515625" style="2" bestFit="1" customWidth="1"/>
    <col min="5887" max="5892" width="12.85546875" style="2" bestFit="1" customWidth="1"/>
    <col min="5893" max="5894" width="13.28515625" style="2" bestFit="1" customWidth="1"/>
    <col min="5895" max="5897" width="12.85546875" style="2" bestFit="1" customWidth="1"/>
    <col min="5898" max="6138" width="11.42578125" style="2"/>
    <col min="6139" max="6140" width="3.7109375" style="2" customWidth="1"/>
    <col min="6141" max="6141" width="26" style="2" customWidth="1"/>
    <col min="6142" max="6142" width="14.28515625" style="2" bestFit="1" customWidth="1"/>
    <col min="6143" max="6148" width="12.85546875" style="2" bestFit="1" customWidth="1"/>
    <col min="6149" max="6150" width="13.28515625" style="2" bestFit="1" customWidth="1"/>
    <col min="6151" max="6153" width="12.85546875" style="2" bestFit="1" customWidth="1"/>
    <col min="6154" max="6394" width="11.42578125" style="2"/>
    <col min="6395" max="6396" width="3.7109375" style="2" customWidth="1"/>
    <col min="6397" max="6397" width="26" style="2" customWidth="1"/>
    <col min="6398" max="6398" width="14.28515625" style="2" bestFit="1" customWidth="1"/>
    <col min="6399" max="6404" width="12.85546875" style="2" bestFit="1" customWidth="1"/>
    <col min="6405" max="6406" width="13.28515625" style="2" bestFit="1" customWidth="1"/>
    <col min="6407" max="6409" width="12.85546875" style="2" bestFit="1" customWidth="1"/>
    <col min="6410" max="6650" width="11.42578125" style="2"/>
    <col min="6651" max="6652" width="3.7109375" style="2" customWidth="1"/>
    <col min="6653" max="6653" width="26" style="2" customWidth="1"/>
    <col min="6654" max="6654" width="14.28515625" style="2" bestFit="1" customWidth="1"/>
    <col min="6655" max="6660" width="12.85546875" style="2" bestFit="1" customWidth="1"/>
    <col min="6661" max="6662" width="13.28515625" style="2" bestFit="1" customWidth="1"/>
    <col min="6663" max="6665" width="12.85546875" style="2" bestFit="1" customWidth="1"/>
    <col min="6666" max="6906" width="11.42578125" style="2"/>
    <col min="6907" max="6908" width="3.7109375" style="2" customWidth="1"/>
    <col min="6909" max="6909" width="26" style="2" customWidth="1"/>
    <col min="6910" max="6910" width="14.28515625" style="2" bestFit="1" customWidth="1"/>
    <col min="6911" max="6916" width="12.85546875" style="2" bestFit="1" customWidth="1"/>
    <col min="6917" max="6918" width="13.28515625" style="2" bestFit="1" customWidth="1"/>
    <col min="6919" max="6921" width="12.85546875" style="2" bestFit="1" customWidth="1"/>
    <col min="6922" max="7162" width="11.42578125" style="2"/>
    <col min="7163" max="7164" width="3.7109375" style="2" customWidth="1"/>
    <col min="7165" max="7165" width="26" style="2" customWidth="1"/>
    <col min="7166" max="7166" width="14.28515625" style="2" bestFit="1" customWidth="1"/>
    <col min="7167" max="7172" width="12.85546875" style="2" bestFit="1" customWidth="1"/>
    <col min="7173" max="7174" width="13.28515625" style="2" bestFit="1" customWidth="1"/>
    <col min="7175" max="7177" width="12.85546875" style="2" bestFit="1" customWidth="1"/>
    <col min="7178" max="7418" width="11.42578125" style="2"/>
    <col min="7419" max="7420" width="3.7109375" style="2" customWidth="1"/>
    <col min="7421" max="7421" width="26" style="2" customWidth="1"/>
    <col min="7422" max="7422" width="14.28515625" style="2" bestFit="1" customWidth="1"/>
    <col min="7423" max="7428" width="12.85546875" style="2" bestFit="1" customWidth="1"/>
    <col min="7429" max="7430" width="13.28515625" style="2" bestFit="1" customWidth="1"/>
    <col min="7431" max="7433" width="12.85546875" style="2" bestFit="1" customWidth="1"/>
    <col min="7434" max="7674" width="11.42578125" style="2"/>
    <col min="7675" max="7676" width="3.7109375" style="2" customWidth="1"/>
    <col min="7677" max="7677" width="26" style="2" customWidth="1"/>
    <col min="7678" max="7678" width="14.28515625" style="2" bestFit="1" customWidth="1"/>
    <col min="7679" max="7684" width="12.85546875" style="2" bestFit="1" customWidth="1"/>
    <col min="7685" max="7686" width="13.28515625" style="2" bestFit="1" customWidth="1"/>
    <col min="7687" max="7689" width="12.85546875" style="2" bestFit="1" customWidth="1"/>
    <col min="7690" max="7930" width="11.42578125" style="2"/>
    <col min="7931" max="7932" width="3.7109375" style="2" customWidth="1"/>
    <col min="7933" max="7933" width="26" style="2" customWidth="1"/>
    <col min="7934" max="7934" width="14.28515625" style="2" bestFit="1" customWidth="1"/>
    <col min="7935" max="7940" width="12.85546875" style="2" bestFit="1" customWidth="1"/>
    <col min="7941" max="7942" width="13.28515625" style="2" bestFit="1" customWidth="1"/>
    <col min="7943" max="7945" width="12.85546875" style="2" bestFit="1" customWidth="1"/>
    <col min="7946" max="8186" width="11.42578125" style="2"/>
    <col min="8187" max="8188" width="3.7109375" style="2" customWidth="1"/>
    <col min="8189" max="8189" width="26" style="2" customWidth="1"/>
    <col min="8190" max="8190" width="14.28515625" style="2" bestFit="1" customWidth="1"/>
    <col min="8191" max="8196" width="12.85546875" style="2" bestFit="1" customWidth="1"/>
    <col min="8197" max="8198" width="13.28515625" style="2" bestFit="1" customWidth="1"/>
    <col min="8199" max="8201" width="12.85546875" style="2" bestFit="1" customWidth="1"/>
    <col min="8202" max="8442" width="11.42578125" style="2"/>
    <col min="8443" max="8444" width="3.7109375" style="2" customWidth="1"/>
    <col min="8445" max="8445" width="26" style="2" customWidth="1"/>
    <col min="8446" max="8446" width="14.28515625" style="2" bestFit="1" customWidth="1"/>
    <col min="8447" max="8452" width="12.85546875" style="2" bestFit="1" customWidth="1"/>
    <col min="8453" max="8454" width="13.28515625" style="2" bestFit="1" customWidth="1"/>
    <col min="8455" max="8457" width="12.85546875" style="2" bestFit="1" customWidth="1"/>
    <col min="8458" max="8698" width="11.42578125" style="2"/>
    <col min="8699" max="8700" width="3.7109375" style="2" customWidth="1"/>
    <col min="8701" max="8701" width="26" style="2" customWidth="1"/>
    <col min="8702" max="8702" width="14.28515625" style="2" bestFit="1" customWidth="1"/>
    <col min="8703" max="8708" width="12.85546875" style="2" bestFit="1" customWidth="1"/>
    <col min="8709" max="8710" width="13.28515625" style="2" bestFit="1" customWidth="1"/>
    <col min="8711" max="8713" width="12.85546875" style="2" bestFit="1" customWidth="1"/>
    <col min="8714" max="8954" width="11.42578125" style="2"/>
    <col min="8955" max="8956" width="3.7109375" style="2" customWidth="1"/>
    <col min="8957" max="8957" width="26" style="2" customWidth="1"/>
    <col min="8958" max="8958" width="14.28515625" style="2" bestFit="1" customWidth="1"/>
    <col min="8959" max="8964" width="12.85546875" style="2" bestFit="1" customWidth="1"/>
    <col min="8965" max="8966" width="13.28515625" style="2" bestFit="1" customWidth="1"/>
    <col min="8967" max="8969" width="12.85546875" style="2" bestFit="1" customWidth="1"/>
    <col min="8970" max="9210" width="11.42578125" style="2"/>
    <col min="9211" max="9212" width="3.7109375" style="2" customWidth="1"/>
    <col min="9213" max="9213" width="26" style="2" customWidth="1"/>
    <col min="9214" max="9214" width="14.28515625" style="2" bestFit="1" customWidth="1"/>
    <col min="9215" max="9220" width="12.85546875" style="2" bestFit="1" customWidth="1"/>
    <col min="9221" max="9222" width="13.28515625" style="2" bestFit="1" customWidth="1"/>
    <col min="9223" max="9225" width="12.85546875" style="2" bestFit="1" customWidth="1"/>
    <col min="9226" max="9466" width="11.42578125" style="2"/>
    <col min="9467" max="9468" width="3.7109375" style="2" customWidth="1"/>
    <col min="9469" max="9469" width="26" style="2" customWidth="1"/>
    <col min="9470" max="9470" width="14.28515625" style="2" bestFit="1" customWidth="1"/>
    <col min="9471" max="9476" width="12.85546875" style="2" bestFit="1" customWidth="1"/>
    <col min="9477" max="9478" width="13.28515625" style="2" bestFit="1" customWidth="1"/>
    <col min="9479" max="9481" width="12.85546875" style="2" bestFit="1" customWidth="1"/>
    <col min="9482" max="9722" width="11.42578125" style="2"/>
    <col min="9723" max="9724" width="3.7109375" style="2" customWidth="1"/>
    <col min="9725" max="9725" width="26" style="2" customWidth="1"/>
    <col min="9726" max="9726" width="14.28515625" style="2" bestFit="1" customWidth="1"/>
    <col min="9727" max="9732" width="12.85546875" style="2" bestFit="1" customWidth="1"/>
    <col min="9733" max="9734" width="13.28515625" style="2" bestFit="1" customWidth="1"/>
    <col min="9735" max="9737" width="12.85546875" style="2" bestFit="1" customWidth="1"/>
    <col min="9738" max="9978" width="11.42578125" style="2"/>
    <col min="9979" max="9980" width="3.7109375" style="2" customWidth="1"/>
    <col min="9981" max="9981" width="26" style="2" customWidth="1"/>
    <col min="9982" max="9982" width="14.28515625" style="2" bestFit="1" customWidth="1"/>
    <col min="9983" max="9988" width="12.85546875" style="2" bestFit="1" customWidth="1"/>
    <col min="9989" max="9990" width="13.28515625" style="2" bestFit="1" customWidth="1"/>
    <col min="9991" max="9993" width="12.85546875" style="2" bestFit="1" customWidth="1"/>
    <col min="9994" max="10234" width="11.42578125" style="2"/>
    <col min="10235" max="10236" width="3.7109375" style="2" customWidth="1"/>
    <col min="10237" max="10237" width="26" style="2" customWidth="1"/>
    <col min="10238" max="10238" width="14.28515625" style="2" bestFit="1" customWidth="1"/>
    <col min="10239" max="10244" width="12.85546875" style="2" bestFit="1" customWidth="1"/>
    <col min="10245" max="10246" width="13.28515625" style="2" bestFit="1" customWidth="1"/>
    <col min="10247" max="10249" width="12.85546875" style="2" bestFit="1" customWidth="1"/>
    <col min="10250" max="10490" width="11.42578125" style="2"/>
    <col min="10491" max="10492" width="3.7109375" style="2" customWidth="1"/>
    <col min="10493" max="10493" width="26" style="2" customWidth="1"/>
    <col min="10494" max="10494" width="14.28515625" style="2" bestFit="1" customWidth="1"/>
    <col min="10495" max="10500" width="12.85546875" style="2" bestFit="1" customWidth="1"/>
    <col min="10501" max="10502" width="13.28515625" style="2" bestFit="1" customWidth="1"/>
    <col min="10503" max="10505" width="12.85546875" style="2" bestFit="1" customWidth="1"/>
    <col min="10506" max="10746" width="11.42578125" style="2"/>
    <col min="10747" max="10748" width="3.7109375" style="2" customWidth="1"/>
    <col min="10749" max="10749" width="26" style="2" customWidth="1"/>
    <col min="10750" max="10750" width="14.28515625" style="2" bestFit="1" customWidth="1"/>
    <col min="10751" max="10756" width="12.85546875" style="2" bestFit="1" customWidth="1"/>
    <col min="10757" max="10758" width="13.28515625" style="2" bestFit="1" customWidth="1"/>
    <col min="10759" max="10761" width="12.85546875" style="2" bestFit="1" customWidth="1"/>
    <col min="10762" max="11002" width="11.42578125" style="2"/>
    <col min="11003" max="11004" width="3.7109375" style="2" customWidth="1"/>
    <col min="11005" max="11005" width="26" style="2" customWidth="1"/>
    <col min="11006" max="11006" width="14.28515625" style="2" bestFit="1" customWidth="1"/>
    <col min="11007" max="11012" width="12.85546875" style="2" bestFit="1" customWidth="1"/>
    <col min="11013" max="11014" width="13.28515625" style="2" bestFit="1" customWidth="1"/>
    <col min="11015" max="11017" width="12.85546875" style="2" bestFit="1" customWidth="1"/>
    <col min="11018" max="11258" width="11.42578125" style="2"/>
    <col min="11259" max="11260" width="3.7109375" style="2" customWidth="1"/>
    <col min="11261" max="11261" width="26" style="2" customWidth="1"/>
    <col min="11262" max="11262" width="14.28515625" style="2" bestFit="1" customWidth="1"/>
    <col min="11263" max="11268" width="12.85546875" style="2" bestFit="1" customWidth="1"/>
    <col min="11269" max="11270" width="13.28515625" style="2" bestFit="1" customWidth="1"/>
    <col min="11271" max="11273" width="12.85546875" style="2" bestFit="1" customWidth="1"/>
    <col min="11274" max="11514" width="11.42578125" style="2"/>
    <col min="11515" max="11516" width="3.7109375" style="2" customWidth="1"/>
    <col min="11517" max="11517" width="26" style="2" customWidth="1"/>
    <col min="11518" max="11518" width="14.28515625" style="2" bestFit="1" customWidth="1"/>
    <col min="11519" max="11524" width="12.85546875" style="2" bestFit="1" customWidth="1"/>
    <col min="11525" max="11526" width="13.28515625" style="2" bestFit="1" customWidth="1"/>
    <col min="11527" max="11529" width="12.85546875" style="2" bestFit="1" customWidth="1"/>
    <col min="11530" max="11770" width="11.42578125" style="2"/>
    <col min="11771" max="11772" width="3.7109375" style="2" customWidth="1"/>
    <col min="11773" max="11773" width="26" style="2" customWidth="1"/>
    <col min="11774" max="11774" width="14.28515625" style="2" bestFit="1" customWidth="1"/>
    <col min="11775" max="11780" width="12.85546875" style="2" bestFit="1" customWidth="1"/>
    <col min="11781" max="11782" width="13.28515625" style="2" bestFit="1" customWidth="1"/>
    <col min="11783" max="11785" width="12.85546875" style="2" bestFit="1" customWidth="1"/>
    <col min="11786" max="12026" width="11.42578125" style="2"/>
    <col min="12027" max="12028" width="3.7109375" style="2" customWidth="1"/>
    <col min="12029" max="12029" width="26" style="2" customWidth="1"/>
    <col min="12030" max="12030" width="14.28515625" style="2" bestFit="1" customWidth="1"/>
    <col min="12031" max="12036" width="12.85546875" style="2" bestFit="1" customWidth="1"/>
    <col min="12037" max="12038" width="13.28515625" style="2" bestFit="1" customWidth="1"/>
    <col min="12039" max="12041" width="12.85546875" style="2" bestFit="1" customWidth="1"/>
    <col min="12042" max="12282" width="11.42578125" style="2"/>
    <col min="12283" max="12284" width="3.7109375" style="2" customWidth="1"/>
    <col min="12285" max="12285" width="26" style="2" customWidth="1"/>
    <col min="12286" max="12286" width="14.28515625" style="2" bestFit="1" customWidth="1"/>
    <col min="12287" max="12292" width="12.85546875" style="2" bestFit="1" customWidth="1"/>
    <col min="12293" max="12294" width="13.28515625" style="2" bestFit="1" customWidth="1"/>
    <col min="12295" max="12297" width="12.85546875" style="2" bestFit="1" customWidth="1"/>
    <col min="12298" max="12538" width="11.42578125" style="2"/>
    <col min="12539" max="12540" width="3.7109375" style="2" customWidth="1"/>
    <col min="12541" max="12541" width="26" style="2" customWidth="1"/>
    <col min="12542" max="12542" width="14.28515625" style="2" bestFit="1" customWidth="1"/>
    <col min="12543" max="12548" width="12.85546875" style="2" bestFit="1" customWidth="1"/>
    <col min="12549" max="12550" width="13.28515625" style="2" bestFit="1" customWidth="1"/>
    <col min="12551" max="12553" width="12.85546875" style="2" bestFit="1" customWidth="1"/>
    <col min="12554" max="12794" width="11.42578125" style="2"/>
    <col min="12795" max="12796" width="3.7109375" style="2" customWidth="1"/>
    <col min="12797" max="12797" width="26" style="2" customWidth="1"/>
    <col min="12798" max="12798" width="14.28515625" style="2" bestFit="1" customWidth="1"/>
    <col min="12799" max="12804" width="12.85546875" style="2" bestFit="1" customWidth="1"/>
    <col min="12805" max="12806" width="13.28515625" style="2" bestFit="1" customWidth="1"/>
    <col min="12807" max="12809" width="12.85546875" style="2" bestFit="1" customWidth="1"/>
    <col min="12810" max="13050" width="11.42578125" style="2"/>
    <col min="13051" max="13052" width="3.7109375" style="2" customWidth="1"/>
    <col min="13053" max="13053" width="26" style="2" customWidth="1"/>
    <col min="13054" max="13054" width="14.28515625" style="2" bestFit="1" customWidth="1"/>
    <col min="13055" max="13060" width="12.85546875" style="2" bestFit="1" customWidth="1"/>
    <col min="13061" max="13062" width="13.28515625" style="2" bestFit="1" customWidth="1"/>
    <col min="13063" max="13065" width="12.85546875" style="2" bestFit="1" customWidth="1"/>
    <col min="13066" max="13306" width="11.42578125" style="2"/>
    <col min="13307" max="13308" width="3.7109375" style="2" customWidth="1"/>
    <col min="13309" max="13309" width="26" style="2" customWidth="1"/>
    <col min="13310" max="13310" width="14.28515625" style="2" bestFit="1" customWidth="1"/>
    <col min="13311" max="13316" width="12.85546875" style="2" bestFit="1" customWidth="1"/>
    <col min="13317" max="13318" width="13.28515625" style="2" bestFit="1" customWidth="1"/>
    <col min="13319" max="13321" width="12.85546875" style="2" bestFit="1" customWidth="1"/>
    <col min="13322" max="13562" width="11.42578125" style="2"/>
    <col min="13563" max="13564" width="3.7109375" style="2" customWidth="1"/>
    <col min="13565" max="13565" width="26" style="2" customWidth="1"/>
    <col min="13566" max="13566" width="14.28515625" style="2" bestFit="1" customWidth="1"/>
    <col min="13567" max="13572" width="12.85546875" style="2" bestFit="1" customWidth="1"/>
    <col min="13573" max="13574" width="13.28515625" style="2" bestFit="1" customWidth="1"/>
    <col min="13575" max="13577" width="12.85546875" style="2" bestFit="1" customWidth="1"/>
    <col min="13578" max="13818" width="11.42578125" style="2"/>
    <col min="13819" max="13820" width="3.7109375" style="2" customWidth="1"/>
    <col min="13821" max="13821" width="26" style="2" customWidth="1"/>
    <col min="13822" max="13822" width="14.28515625" style="2" bestFit="1" customWidth="1"/>
    <col min="13823" max="13828" width="12.85546875" style="2" bestFit="1" customWidth="1"/>
    <col min="13829" max="13830" width="13.28515625" style="2" bestFit="1" customWidth="1"/>
    <col min="13831" max="13833" width="12.85546875" style="2" bestFit="1" customWidth="1"/>
    <col min="13834" max="14074" width="11.42578125" style="2"/>
    <col min="14075" max="14076" width="3.7109375" style="2" customWidth="1"/>
    <col min="14077" max="14077" width="26" style="2" customWidth="1"/>
    <col min="14078" max="14078" width="14.28515625" style="2" bestFit="1" customWidth="1"/>
    <col min="14079" max="14084" width="12.85546875" style="2" bestFit="1" customWidth="1"/>
    <col min="14085" max="14086" width="13.28515625" style="2" bestFit="1" customWidth="1"/>
    <col min="14087" max="14089" width="12.85546875" style="2" bestFit="1" customWidth="1"/>
    <col min="14090" max="14330" width="11.42578125" style="2"/>
    <col min="14331" max="14332" width="3.7109375" style="2" customWidth="1"/>
    <col min="14333" max="14333" width="26" style="2" customWidth="1"/>
    <col min="14334" max="14334" width="14.28515625" style="2" bestFit="1" customWidth="1"/>
    <col min="14335" max="14340" width="12.85546875" style="2" bestFit="1" customWidth="1"/>
    <col min="14341" max="14342" width="13.28515625" style="2" bestFit="1" customWidth="1"/>
    <col min="14343" max="14345" width="12.85546875" style="2" bestFit="1" customWidth="1"/>
    <col min="14346" max="14586" width="11.42578125" style="2"/>
    <col min="14587" max="14588" width="3.7109375" style="2" customWidth="1"/>
    <col min="14589" max="14589" width="26" style="2" customWidth="1"/>
    <col min="14590" max="14590" width="14.28515625" style="2" bestFit="1" customWidth="1"/>
    <col min="14591" max="14596" width="12.85546875" style="2" bestFit="1" customWidth="1"/>
    <col min="14597" max="14598" width="13.28515625" style="2" bestFit="1" customWidth="1"/>
    <col min="14599" max="14601" width="12.85546875" style="2" bestFit="1" customWidth="1"/>
    <col min="14602" max="14842" width="11.42578125" style="2"/>
    <col min="14843" max="14844" width="3.7109375" style="2" customWidth="1"/>
    <col min="14845" max="14845" width="26" style="2" customWidth="1"/>
    <col min="14846" max="14846" width="14.28515625" style="2" bestFit="1" customWidth="1"/>
    <col min="14847" max="14852" width="12.85546875" style="2" bestFit="1" customWidth="1"/>
    <col min="14853" max="14854" width="13.28515625" style="2" bestFit="1" customWidth="1"/>
    <col min="14855" max="14857" width="12.85546875" style="2" bestFit="1" customWidth="1"/>
    <col min="14858" max="15098" width="11.42578125" style="2"/>
    <col min="15099" max="15100" width="3.7109375" style="2" customWidth="1"/>
    <col min="15101" max="15101" width="26" style="2" customWidth="1"/>
    <col min="15102" max="15102" width="14.28515625" style="2" bestFit="1" customWidth="1"/>
    <col min="15103" max="15108" width="12.85546875" style="2" bestFit="1" customWidth="1"/>
    <col min="15109" max="15110" width="13.28515625" style="2" bestFit="1" customWidth="1"/>
    <col min="15111" max="15113" width="12.85546875" style="2" bestFit="1" customWidth="1"/>
    <col min="15114" max="15354" width="11.42578125" style="2"/>
    <col min="15355" max="15356" width="3.7109375" style="2" customWidth="1"/>
    <col min="15357" max="15357" width="26" style="2" customWidth="1"/>
    <col min="15358" max="15358" width="14.28515625" style="2" bestFit="1" customWidth="1"/>
    <col min="15359" max="15364" width="12.85546875" style="2" bestFit="1" customWidth="1"/>
    <col min="15365" max="15366" width="13.28515625" style="2" bestFit="1" customWidth="1"/>
    <col min="15367" max="15369" width="12.85546875" style="2" bestFit="1" customWidth="1"/>
    <col min="15370" max="15610" width="11.42578125" style="2"/>
    <col min="15611" max="15612" width="3.7109375" style="2" customWidth="1"/>
    <col min="15613" max="15613" width="26" style="2" customWidth="1"/>
    <col min="15614" max="15614" width="14.28515625" style="2" bestFit="1" customWidth="1"/>
    <col min="15615" max="15620" width="12.85546875" style="2" bestFit="1" customWidth="1"/>
    <col min="15621" max="15622" width="13.28515625" style="2" bestFit="1" customWidth="1"/>
    <col min="15623" max="15625" width="12.85546875" style="2" bestFit="1" customWidth="1"/>
    <col min="15626" max="15866" width="11.42578125" style="2"/>
    <col min="15867" max="15868" width="3.7109375" style="2" customWidth="1"/>
    <col min="15869" max="15869" width="26" style="2" customWidth="1"/>
    <col min="15870" max="15870" width="14.28515625" style="2" bestFit="1" customWidth="1"/>
    <col min="15871" max="15876" width="12.85546875" style="2" bestFit="1" customWidth="1"/>
    <col min="15877" max="15878" width="13.28515625" style="2" bestFit="1" customWidth="1"/>
    <col min="15879" max="15881" width="12.85546875" style="2" bestFit="1" customWidth="1"/>
    <col min="15882" max="16122" width="11.42578125" style="2"/>
    <col min="16123" max="16124" width="3.7109375" style="2" customWidth="1"/>
    <col min="16125" max="16125" width="26" style="2" customWidth="1"/>
    <col min="16126" max="16126" width="14.28515625" style="2" bestFit="1" customWidth="1"/>
    <col min="16127" max="16132" width="12.85546875" style="2" bestFit="1" customWidth="1"/>
    <col min="16133" max="16134" width="13.28515625" style="2" bestFit="1" customWidth="1"/>
    <col min="16135" max="16137" width="12.85546875" style="2" bestFit="1" customWidth="1"/>
    <col min="16138" max="16384" width="11.42578125" style="2"/>
  </cols>
  <sheetData>
    <row r="2" spans="2:9" x14ac:dyDescent="0.2">
      <c r="B2" s="3" t="s">
        <v>108</v>
      </c>
    </row>
    <row r="4" spans="2:9" x14ac:dyDescent="0.2">
      <c r="B4" s="3" t="s">
        <v>109</v>
      </c>
    </row>
    <row r="5" spans="2:9" x14ac:dyDescent="0.2">
      <c r="B5" s="21" t="s">
        <v>0</v>
      </c>
      <c r="C5" s="16"/>
      <c r="D5" s="22">
        <v>44378</v>
      </c>
      <c r="E5" s="23">
        <v>44409</v>
      </c>
      <c r="F5" s="23">
        <v>44440</v>
      </c>
      <c r="G5" s="23">
        <v>44470</v>
      </c>
      <c r="H5" s="23">
        <v>44501</v>
      </c>
      <c r="I5" s="24">
        <v>44531</v>
      </c>
    </row>
    <row r="6" spans="2:9" x14ac:dyDescent="0.2">
      <c r="B6" s="8">
        <v>1</v>
      </c>
      <c r="C6" s="9" t="s">
        <v>3</v>
      </c>
      <c r="D6" s="31">
        <f>'Reliquidacion TD'!D165-'Cálculo Orig. TD'!D165</f>
        <v>0</v>
      </c>
      <c r="E6" s="32">
        <f>'Reliquidacion TD'!E165-'Cálculo Orig. TD'!E165</f>
        <v>30955371.745493021</v>
      </c>
      <c r="F6" s="32">
        <f>'Reliquidacion TD'!F165-'Cálculo Orig. TD'!F165</f>
        <v>24564954.483616568</v>
      </c>
      <c r="G6" s="32">
        <f>'Reliquidacion TD'!G165-'Cálculo Orig. TD'!G165</f>
        <v>27553793.624154978</v>
      </c>
      <c r="H6" s="32">
        <f>'Reliquidacion TD'!H165-'Cálculo Orig. TD'!H165</f>
        <v>35147130.997130767</v>
      </c>
      <c r="I6" s="33">
        <f>'Reliquidacion TD'!I165-'Cálculo Orig. TD'!I165</f>
        <v>46027059.511961229</v>
      </c>
    </row>
    <row r="7" spans="2:9" x14ac:dyDescent="0.2">
      <c r="B7" s="11">
        <v>2</v>
      </c>
      <c r="C7" s="2" t="s">
        <v>4</v>
      </c>
      <c r="D7" s="25">
        <f>'Reliquidacion TD'!D166-'Cálculo Orig. TD'!D166</f>
        <v>0</v>
      </c>
      <c r="E7" s="47">
        <f>'Reliquidacion TD'!E166-'Cálculo Orig. TD'!E166</f>
        <v>12207640.621446572</v>
      </c>
      <c r="F7" s="47">
        <f>'Reliquidacion TD'!F166-'Cálculo Orig. TD'!F166</f>
        <v>8506339.4470456336</v>
      </c>
      <c r="G7" s="47">
        <f>'Reliquidacion TD'!G166-'Cálculo Orig. TD'!G166</f>
        <v>12939516.573826632</v>
      </c>
      <c r="H7" s="47">
        <f>'Reliquidacion TD'!H166-'Cálculo Orig. TD'!H166</f>
        <v>14312092.701888984</v>
      </c>
      <c r="I7" s="27">
        <f>'Reliquidacion TD'!I166-'Cálculo Orig. TD'!I166</f>
        <v>16179583.266607851</v>
      </c>
    </row>
    <row r="8" spans="2:9" x14ac:dyDescent="0.2">
      <c r="B8" s="11">
        <v>3</v>
      </c>
      <c r="C8" s="2" t="s">
        <v>5</v>
      </c>
      <c r="D8" s="25">
        <f>'Reliquidacion TD'!D167-'Cálculo Orig. TD'!D167</f>
        <v>7884018.6294734869</v>
      </c>
      <c r="E8" s="47">
        <f>'Reliquidacion TD'!E167-'Cálculo Orig. TD'!E167</f>
        <v>19342017.374081966</v>
      </c>
      <c r="F8" s="47">
        <f>'Reliquidacion TD'!F167-'Cálculo Orig. TD'!F167</f>
        <v>6386358.4103903333</v>
      </c>
      <c r="G8" s="47">
        <f>'Reliquidacion TD'!G167-'Cálculo Orig. TD'!G167</f>
        <v>4851272.8477749452</v>
      </c>
      <c r="H8" s="47">
        <f>'Reliquidacion TD'!H167-'Cálculo Orig. TD'!H167</f>
        <v>5011916.3007692769</v>
      </c>
      <c r="I8" s="27">
        <f>'Reliquidacion TD'!I167-'Cálculo Orig. TD'!I167</f>
        <v>18598352.304420143</v>
      </c>
    </row>
    <row r="9" spans="2:9" x14ac:dyDescent="0.2">
      <c r="B9" s="11">
        <v>4</v>
      </c>
      <c r="C9" s="2" t="s">
        <v>6</v>
      </c>
      <c r="D9" s="25">
        <f>'Reliquidacion TD'!D168-'Cálculo Orig. TD'!D168</f>
        <v>1584556.4105400275</v>
      </c>
      <c r="E9" s="47">
        <f>'Reliquidacion TD'!E168-'Cálculo Orig. TD'!E168</f>
        <v>1559321.5892847795</v>
      </c>
      <c r="F9" s="47">
        <f>'Reliquidacion TD'!F168-'Cálculo Orig. TD'!F168</f>
        <v>-938201.58435777016</v>
      </c>
      <c r="G9" s="47">
        <f>'Reliquidacion TD'!G168-'Cálculo Orig. TD'!G168</f>
        <v>1461432.5325602908</v>
      </c>
      <c r="H9" s="47">
        <f>'Reliquidacion TD'!H168-'Cálculo Orig. TD'!H168</f>
        <v>1507103.4606018886</v>
      </c>
      <c r="I9" s="27">
        <f>'Reliquidacion TD'!I168-'Cálculo Orig. TD'!I168</f>
        <v>1406243.744181253</v>
      </c>
    </row>
    <row r="10" spans="2:9" x14ac:dyDescent="0.2">
      <c r="B10" s="11">
        <v>5</v>
      </c>
      <c r="C10" s="2" t="s">
        <v>7</v>
      </c>
      <c r="D10" s="25">
        <f>'Reliquidacion TD'!D169-'Cálculo Orig. TD'!D169</f>
        <v>329423907.08750057</v>
      </c>
      <c r="E10" s="47">
        <f>'Reliquidacion TD'!E169-'Cálculo Orig. TD'!E169</f>
        <v>818307956.12940359</v>
      </c>
      <c r="F10" s="47">
        <f>'Reliquidacion TD'!F169-'Cálculo Orig. TD'!F169</f>
        <v>84461488.268902779</v>
      </c>
      <c r="G10" s="47">
        <f>'Reliquidacion TD'!G169-'Cálculo Orig. TD'!G169</f>
        <v>760664990.28648567</v>
      </c>
      <c r="H10" s="47">
        <f>'Reliquidacion TD'!H169-'Cálculo Orig. TD'!H169</f>
        <v>768127101.81693316</v>
      </c>
      <c r="I10" s="27">
        <f>'Reliquidacion TD'!I169-'Cálculo Orig. TD'!I169</f>
        <v>773674305.43598127</v>
      </c>
    </row>
    <row r="11" spans="2:9" x14ac:dyDescent="0.2">
      <c r="B11" s="11">
        <v>6</v>
      </c>
      <c r="C11" s="2" t="s">
        <v>8</v>
      </c>
      <c r="D11" s="25">
        <f>'Reliquidacion TD'!D170-'Cálculo Orig. TD'!D170</f>
        <v>789005.12079264224</v>
      </c>
      <c r="E11" s="47">
        <f>'Reliquidacion TD'!E170-'Cálculo Orig. TD'!E170</f>
        <v>1979023.2651983891</v>
      </c>
      <c r="F11" s="47">
        <f>'Reliquidacion TD'!F170-'Cálculo Orig. TD'!F170</f>
        <v>2974112.1566589209</v>
      </c>
      <c r="G11" s="47">
        <f>'Reliquidacion TD'!G170-'Cálculo Orig. TD'!G170</f>
        <v>1681743.2226964086</v>
      </c>
      <c r="H11" s="47">
        <f>'Reliquidacion TD'!H170-'Cálculo Orig. TD'!H170</f>
        <v>2033733.9042394236</v>
      </c>
      <c r="I11" s="27">
        <f>'Reliquidacion TD'!I170-'Cálculo Orig. TD'!I170</f>
        <v>1949342.1656835983</v>
      </c>
    </row>
    <row r="12" spans="2:9" x14ac:dyDescent="0.2">
      <c r="B12" s="11">
        <v>7</v>
      </c>
      <c r="C12" s="2" t="s">
        <v>9</v>
      </c>
      <c r="D12" s="25">
        <f>'Reliquidacion TD'!D171-'Cálculo Orig. TD'!D171</f>
        <v>-24805488.668405384</v>
      </c>
      <c r="E12" s="47">
        <f>'Reliquidacion TD'!E171-'Cálculo Orig. TD'!E171</f>
        <v>-86027566.340746373</v>
      </c>
      <c r="F12" s="47">
        <f>'Reliquidacion TD'!F171-'Cálculo Orig. TD'!F171</f>
        <v>-71879652.939938381</v>
      </c>
      <c r="G12" s="47">
        <f>'Reliquidacion TD'!G171-'Cálculo Orig. TD'!G171</f>
        <v>-79016591.614422485</v>
      </c>
      <c r="H12" s="47">
        <f>'Reliquidacion TD'!H171-'Cálculo Orig. TD'!H171</f>
        <v>-92615060.465472057</v>
      </c>
      <c r="I12" s="27">
        <f>'Reliquidacion TD'!I171-'Cálculo Orig. TD'!I171</f>
        <v>-92092384.472458944</v>
      </c>
    </row>
    <row r="13" spans="2:9" x14ac:dyDescent="0.2">
      <c r="B13" s="11">
        <v>8</v>
      </c>
      <c r="C13" s="2" t="s">
        <v>10</v>
      </c>
      <c r="D13" s="25">
        <f>'Reliquidacion TD'!D172-'Cálculo Orig. TD'!D172</f>
        <v>41365524.724750042</v>
      </c>
      <c r="E13" s="47">
        <f>'Reliquidacion TD'!E172-'Cálculo Orig. TD'!E172</f>
        <v>121596795.67050308</v>
      </c>
      <c r="F13" s="47">
        <f>'Reliquidacion TD'!F172-'Cálculo Orig. TD'!F172</f>
        <v>13176984.540075302</v>
      </c>
      <c r="G13" s="47">
        <f>'Reliquidacion TD'!G172-'Cálculo Orig. TD'!G172</f>
        <v>121213356.23980373</v>
      </c>
      <c r="H13" s="47">
        <f>'Reliquidacion TD'!H172-'Cálculo Orig. TD'!H172</f>
        <v>140048329.96058911</v>
      </c>
      <c r="I13" s="27">
        <f>'Reliquidacion TD'!I172-'Cálculo Orig. TD'!I172</f>
        <v>147286640.67026007</v>
      </c>
    </row>
    <row r="14" spans="2:9" x14ac:dyDescent="0.2">
      <c r="B14" s="11">
        <v>9</v>
      </c>
      <c r="C14" s="2" t="s">
        <v>11</v>
      </c>
      <c r="D14" s="25">
        <f>'Reliquidacion TD'!D173-'Cálculo Orig. TD'!D173</f>
        <v>3012731.8913887218</v>
      </c>
      <c r="E14" s="47">
        <f>'Reliquidacion TD'!E173-'Cálculo Orig. TD'!E173</f>
        <v>12138455.952887677</v>
      </c>
      <c r="F14" s="47">
        <f>'Reliquidacion TD'!F173-'Cálculo Orig. TD'!F173</f>
        <v>1372146.3750207871</v>
      </c>
      <c r="G14" s="47">
        <f>'Reliquidacion TD'!G173-'Cálculo Orig. TD'!G173</f>
        <v>12610111.487222672</v>
      </c>
      <c r="H14" s="47">
        <f>'Reliquidacion TD'!H173-'Cálculo Orig. TD'!H173</f>
        <v>16265750.378047414</v>
      </c>
      <c r="I14" s="27">
        <f>'Reliquidacion TD'!I173-'Cálculo Orig. TD'!I173</f>
        <v>20267834.98029013</v>
      </c>
    </row>
    <row r="15" spans="2:9" x14ac:dyDescent="0.2">
      <c r="B15" s="11">
        <v>10</v>
      </c>
      <c r="C15" s="2" t="s">
        <v>58</v>
      </c>
      <c r="D15" s="25">
        <f>'Reliquidacion TD'!D174-'Cálculo Orig. TD'!D174</f>
        <v>-246697935.40763497</v>
      </c>
      <c r="E15" s="47">
        <f>'Reliquidacion TD'!E174-'Cálculo Orig. TD'!E174</f>
        <v>-754064031.4695363</v>
      </c>
      <c r="F15" s="47">
        <f>'Reliquidacion TD'!F174-'Cálculo Orig. TD'!F174</f>
        <v>-310283151.79929066</v>
      </c>
      <c r="G15" s="47">
        <f>'Reliquidacion TD'!G174-'Cálculo Orig. TD'!G174</f>
        <v>-734520880.44171691</v>
      </c>
      <c r="H15" s="47">
        <f>'Reliquidacion TD'!H174-'Cálculo Orig. TD'!H174</f>
        <v>-793275719.50174499</v>
      </c>
      <c r="I15" s="27">
        <f>'Reliquidacion TD'!I174-'Cálculo Orig. TD'!I174</f>
        <v>-810324286.80529451</v>
      </c>
    </row>
    <row r="16" spans="2:9" x14ac:dyDescent="0.2">
      <c r="B16" s="11">
        <v>11</v>
      </c>
      <c r="C16" s="2" t="s">
        <v>12</v>
      </c>
      <c r="D16" s="25">
        <f>'Reliquidacion TD'!D175-'Cálculo Orig. TD'!D175</f>
        <v>-85218333.03677097</v>
      </c>
      <c r="E16" s="47">
        <f>'Reliquidacion TD'!E175-'Cálculo Orig. TD'!E175</f>
        <v>-283729998.2190938</v>
      </c>
      <c r="F16" s="47">
        <f>'Reliquidacion TD'!F175-'Cálculo Orig. TD'!F175</f>
        <v>-259781783.12161314</v>
      </c>
      <c r="G16" s="47">
        <f>'Reliquidacion TD'!G175-'Cálculo Orig. TD'!G175</f>
        <v>-259418125.66862446</v>
      </c>
      <c r="H16" s="47">
        <f>'Reliquidacion TD'!H175-'Cálculo Orig. TD'!H175</f>
        <v>-273610161.62301445</v>
      </c>
      <c r="I16" s="27">
        <f>'Reliquidacion TD'!I175-'Cálculo Orig. TD'!I175</f>
        <v>-279191495.11200249</v>
      </c>
    </row>
    <row r="17" spans="2:9" x14ac:dyDescent="0.2">
      <c r="B17" s="11">
        <v>12</v>
      </c>
      <c r="C17" s="2" t="s">
        <v>13</v>
      </c>
      <c r="D17" s="25">
        <f>'Reliquidacion TD'!D176-'Cálculo Orig. TD'!D176</f>
        <v>-21178918.618137524</v>
      </c>
      <c r="E17" s="47">
        <f>'Reliquidacion TD'!E176-'Cálculo Orig. TD'!E176</f>
        <v>-71026390.296897024</v>
      </c>
      <c r="F17" s="47">
        <f>'Reliquidacion TD'!F176-'Cálculo Orig. TD'!F176</f>
        <v>-62907110.64716962</v>
      </c>
      <c r="G17" s="47">
        <f>'Reliquidacion TD'!G176-'Cálculo Orig. TD'!G176</f>
        <v>-57421740.803187832</v>
      </c>
      <c r="H17" s="47">
        <f>'Reliquidacion TD'!H176-'Cálculo Orig. TD'!H176</f>
        <v>-59264267.571849719</v>
      </c>
      <c r="I17" s="27">
        <f>'Reliquidacion TD'!I176-'Cálculo Orig. TD'!I176</f>
        <v>-54464678.099850528</v>
      </c>
    </row>
    <row r="18" spans="2:9" x14ac:dyDescent="0.2">
      <c r="B18" s="11">
        <v>13</v>
      </c>
      <c r="C18" s="2" t="s">
        <v>14</v>
      </c>
      <c r="D18" s="25">
        <f>'Reliquidacion TD'!D177-'Cálculo Orig. TD'!D177</f>
        <v>-1040089.2142661763</v>
      </c>
      <c r="E18" s="47">
        <f>'Reliquidacion TD'!E177-'Cálculo Orig. TD'!E177</f>
        <v>-6286547.1739219557</v>
      </c>
      <c r="F18" s="47">
        <f>'Reliquidacion TD'!F177-'Cálculo Orig. TD'!F177</f>
        <v>-8820286.1135449633</v>
      </c>
      <c r="G18" s="47">
        <f>'Reliquidacion TD'!G177-'Cálculo Orig. TD'!G177</f>
        <v>-9319779.9736564215</v>
      </c>
      <c r="H18" s="47">
        <f>'Reliquidacion TD'!H177-'Cálculo Orig. TD'!H177</f>
        <v>-10262779.644476432</v>
      </c>
      <c r="I18" s="27">
        <f>'Reliquidacion TD'!I177-'Cálculo Orig. TD'!I177</f>
        <v>-13787639.645583866</v>
      </c>
    </row>
    <row r="19" spans="2:9" x14ac:dyDescent="0.2">
      <c r="B19" s="11">
        <v>14</v>
      </c>
      <c r="C19" s="2" t="s">
        <v>15</v>
      </c>
      <c r="D19" s="25">
        <f>'Reliquidacion TD'!D178-'Cálculo Orig. TD'!D178</f>
        <v>24453668.234399885</v>
      </c>
      <c r="E19" s="47">
        <f>'Reliquidacion TD'!E178-'Cálculo Orig. TD'!E178</f>
        <v>43022548.421821304</v>
      </c>
      <c r="F19" s="47">
        <f>'Reliquidacion TD'!F178-'Cálculo Orig. TD'!F178</f>
        <v>47986981.010757253</v>
      </c>
      <c r="G19" s="47">
        <f>'Reliquidacion TD'!G178-'Cálculo Orig. TD'!G178</f>
        <v>32913776.859451406</v>
      </c>
      <c r="H19" s="47">
        <f>'Reliquidacion TD'!H178-'Cálculo Orig. TD'!H178</f>
        <v>33675796.150150441</v>
      </c>
      <c r="I19" s="27">
        <f>'Reliquidacion TD'!I178-'Cálculo Orig. TD'!I178</f>
        <v>33195420.488808133</v>
      </c>
    </row>
    <row r="20" spans="2:9" x14ac:dyDescent="0.2">
      <c r="B20" s="11">
        <v>15</v>
      </c>
      <c r="C20" s="2" t="s">
        <v>16</v>
      </c>
      <c r="D20" s="25">
        <f>'Reliquidacion TD'!D179-'Cálculo Orig. TD'!D179</f>
        <v>3420354.0793813579</v>
      </c>
      <c r="E20" s="47">
        <f>'Reliquidacion TD'!E179-'Cálculo Orig. TD'!E179</f>
        <v>26762814.782710195</v>
      </c>
      <c r="F20" s="47">
        <f>'Reliquidacion TD'!F179-'Cálculo Orig. TD'!F179</f>
        <v>34924442.851665199</v>
      </c>
      <c r="G20" s="47">
        <f>'Reliquidacion TD'!G179-'Cálculo Orig. TD'!G179</f>
        <v>30987611.407321393</v>
      </c>
      <c r="H20" s="47">
        <f>'Reliquidacion TD'!H179-'Cálculo Orig. TD'!H179</f>
        <v>36336829.953056276</v>
      </c>
      <c r="I20" s="27">
        <f>'Reliquidacion TD'!I179-'Cálculo Orig. TD'!I179</f>
        <v>42786910.479795888</v>
      </c>
    </row>
    <row r="21" spans="2:9" x14ac:dyDescent="0.2">
      <c r="B21" s="11">
        <v>16</v>
      </c>
      <c r="C21" s="2" t="s">
        <v>17</v>
      </c>
      <c r="D21" s="25">
        <f>'Reliquidacion TD'!D180-'Cálculo Orig. TD'!D180</f>
        <v>10493618.354755541</v>
      </c>
      <c r="E21" s="47">
        <f>'Reliquidacion TD'!E180-'Cálculo Orig. TD'!E180</f>
        <v>22567770.737382278</v>
      </c>
      <c r="F21" s="47">
        <f>'Reliquidacion TD'!F180-'Cálculo Orig. TD'!F180</f>
        <v>24175701.373758134</v>
      </c>
      <c r="G21" s="47">
        <f>'Reliquidacion TD'!G180-'Cálculo Orig. TD'!G180</f>
        <v>18500620.536933742</v>
      </c>
      <c r="H21" s="47">
        <f>'Reliquidacion TD'!H180-'Cálculo Orig. TD'!H180</f>
        <v>18039909.845021628</v>
      </c>
      <c r="I21" s="27">
        <f>'Reliquidacion TD'!I180-'Cálculo Orig. TD'!I180</f>
        <v>19228594.541525193</v>
      </c>
    </row>
    <row r="22" spans="2:9" x14ac:dyDescent="0.2">
      <c r="B22" s="11">
        <v>17</v>
      </c>
      <c r="C22" s="2" t="s">
        <v>18</v>
      </c>
      <c r="D22" s="25">
        <f>'Reliquidacion TD'!D181-'Cálculo Orig. TD'!D181</f>
        <v>8577853.2189345844</v>
      </c>
      <c r="E22" s="47">
        <f>'Reliquidacion TD'!E181-'Cálculo Orig. TD'!E181</f>
        <v>6620052.8371413527</v>
      </c>
      <c r="F22" s="47">
        <f>'Reliquidacion TD'!F181-'Cálculo Orig. TD'!F181</f>
        <v>9186669.2066068165</v>
      </c>
      <c r="G22" s="47">
        <f>'Reliquidacion TD'!G181-'Cálculo Orig. TD'!G181</f>
        <v>5100021.3826360106</v>
      </c>
      <c r="H22" s="47">
        <f>'Reliquidacion TD'!H181-'Cálculo Orig. TD'!H181</f>
        <v>7081930.0156851718</v>
      </c>
      <c r="I22" s="27">
        <f>'Reliquidacion TD'!I181-'Cálculo Orig. TD'!I181</f>
        <v>8391894.2774124555</v>
      </c>
    </row>
    <row r="23" spans="2:9" x14ac:dyDescent="0.2">
      <c r="B23" s="11">
        <v>18</v>
      </c>
      <c r="C23" s="2" t="s">
        <v>19</v>
      </c>
      <c r="D23" s="25">
        <f>'Reliquidacion TD'!D182-'Cálculo Orig. TD'!D182</f>
        <v>2667108.303792763</v>
      </c>
      <c r="E23" s="47">
        <f>'Reliquidacion TD'!E182-'Cálculo Orig. TD'!E182</f>
        <v>844809.4636251023</v>
      </c>
      <c r="F23" s="47">
        <f>'Reliquidacion TD'!F182-'Cálculo Orig. TD'!F182</f>
        <v>1900557.7685570857</v>
      </c>
      <c r="G23" s="47">
        <f>'Reliquidacion TD'!G182-'Cálculo Orig. TD'!G182</f>
        <v>584386.54802822694</v>
      </c>
      <c r="H23" s="47">
        <f>'Reliquidacion TD'!H182-'Cálculo Orig. TD'!H182</f>
        <v>656900.51843613572</v>
      </c>
      <c r="I23" s="27">
        <f>'Reliquidacion TD'!I182-'Cálculo Orig. TD'!I182</f>
        <v>687501.15113088768</v>
      </c>
    </row>
    <row r="24" spans="2:9" x14ac:dyDescent="0.2">
      <c r="B24" s="11">
        <v>19</v>
      </c>
      <c r="C24" s="2" t="s">
        <v>20</v>
      </c>
      <c r="D24" s="25">
        <f>'Reliquidacion TD'!D183-'Cálculo Orig. TD'!D183</f>
        <v>-4077928.7049851641</v>
      </c>
      <c r="E24" s="47">
        <f>'Reliquidacion TD'!E183-'Cálculo Orig. TD'!E183</f>
        <v>8531284.0379810706</v>
      </c>
      <c r="F24" s="47">
        <f>'Reliquidacion TD'!F183-'Cálculo Orig. TD'!F183</f>
        <v>11643955.43064601</v>
      </c>
      <c r="G24" s="47">
        <f>'Reliquidacion TD'!G183-'Cálculo Orig. TD'!G183</f>
        <v>6753355.3555556256</v>
      </c>
      <c r="H24" s="47">
        <f>'Reliquidacion TD'!H183-'Cálculo Orig. TD'!H183</f>
        <v>7568316.7038435228</v>
      </c>
      <c r="I24" s="27">
        <f>'Reliquidacion TD'!I183-'Cálculo Orig. TD'!I183</f>
        <v>9633649.1099782698</v>
      </c>
    </row>
    <row r="25" spans="2:9" x14ac:dyDescent="0.2">
      <c r="B25" s="11">
        <v>20</v>
      </c>
      <c r="C25" s="2" t="s">
        <v>21</v>
      </c>
      <c r="D25" s="25">
        <f>'Reliquidacion TD'!D184-'Cálculo Orig. TD'!D184</f>
        <v>-16211550.34337166</v>
      </c>
      <c r="E25" s="47">
        <f>'Reliquidacion TD'!E184-'Cálculo Orig. TD'!E184</f>
        <v>-7159419.154738754</v>
      </c>
      <c r="F25" s="47">
        <f>'Reliquidacion TD'!F184-'Cálculo Orig. TD'!F184</f>
        <v>36703655.518695444</v>
      </c>
      <c r="G25" s="47">
        <f>'Reliquidacion TD'!G184-'Cálculo Orig. TD'!G184</f>
        <v>-3372565.4480375051</v>
      </c>
      <c r="H25" s="47">
        <f>'Reliquidacion TD'!H184-'Cálculo Orig. TD'!H184</f>
        <v>-3113767.2368235588</v>
      </c>
      <c r="I25" s="27">
        <f>'Reliquidacion TD'!I184-'Cálculo Orig. TD'!I184</f>
        <v>-7214416.7012148798</v>
      </c>
    </row>
    <row r="26" spans="2:9" x14ac:dyDescent="0.2">
      <c r="B26" s="11">
        <v>21</v>
      </c>
      <c r="C26" s="2" t="s">
        <v>22</v>
      </c>
      <c r="D26" s="25">
        <f>'Reliquidacion TD'!D185-'Cálculo Orig. TD'!D185</f>
        <v>-6217237.1742247343</v>
      </c>
      <c r="E26" s="47">
        <f>'Reliquidacion TD'!E185-'Cálculo Orig. TD'!E185</f>
        <v>-32258369.278414384</v>
      </c>
      <c r="F26" s="47">
        <f>'Reliquidacion TD'!F185-'Cálculo Orig. TD'!F185</f>
        <v>-5779549.0244618803</v>
      </c>
      <c r="G26" s="47">
        <f>'Reliquidacion TD'!G185-'Cálculo Orig. TD'!G185</f>
        <v>-23001445.078385144</v>
      </c>
      <c r="H26" s="47">
        <f>'Reliquidacion TD'!H185-'Cálculo Orig. TD'!H185</f>
        <v>-17692637.399238482</v>
      </c>
      <c r="I26" s="27">
        <f>'Reliquidacion TD'!I185-'Cálculo Orig. TD'!I185</f>
        <v>-30546252.040609881</v>
      </c>
    </row>
    <row r="27" spans="2:9" x14ac:dyDescent="0.2">
      <c r="B27" s="11">
        <v>22</v>
      </c>
      <c r="C27" s="2" t="s">
        <v>23</v>
      </c>
      <c r="D27" s="25">
        <f>'Reliquidacion TD'!D186-'Cálculo Orig. TD'!D186</f>
        <v>-146291802.72136354</v>
      </c>
      <c r="E27" s="47">
        <f>'Reliquidacion TD'!E186-'Cálculo Orig. TD'!E186</f>
        <v>-270476662.37344122</v>
      </c>
      <c r="F27" s="47">
        <f>'Reliquidacion TD'!F186-'Cálculo Orig. TD'!F186</f>
        <v>-61274620.229092836</v>
      </c>
      <c r="G27" s="47">
        <f>'Reliquidacion TD'!G186-'Cálculo Orig. TD'!G186</f>
        <v>-214582158.13734412</v>
      </c>
      <c r="H27" s="47">
        <f>'Reliquidacion TD'!H186-'Cálculo Orig. TD'!H186</f>
        <v>-208876979.60379958</v>
      </c>
      <c r="I27" s="27">
        <f>'Reliquidacion TD'!I186-'Cálculo Orig. TD'!I186</f>
        <v>-236404804.26539099</v>
      </c>
    </row>
    <row r="28" spans="2:9" x14ac:dyDescent="0.2">
      <c r="B28" s="11">
        <v>23</v>
      </c>
      <c r="C28" s="2" t="s">
        <v>24</v>
      </c>
      <c r="D28" s="25">
        <f>'Reliquidacion TD'!D187-'Cálculo Orig. TD'!D187</f>
        <v>2858424.0074739791</v>
      </c>
      <c r="E28" s="47">
        <f>'Reliquidacion TD'!E187-'Cálculo Orig. TD'!E187</f>
        <v>1795354.7438030858</v>
      </c>
      <c r="F28" s="47">
        <f>'Reliquidacion TD'!F187-'Cálculo Orig. TD'!F187</f>
        <v>3992134.8975448832</v>
      </c>
      <c r="G28" s="47">
        <f>'Reliquidacion TD'!G187-'Cálculo Orig. TD'!G187</f>
        <v>1274464.0411523432</v>
      </c>
      <c r="H28" s="47">
        <f>'Reliquidacion TD'!H187-'Cálculo Orig. TD'!H187</f>
        <v>1384542.7946695145</v>
      </c>
      <c r="I28" s="27">
        <f>'Reliquidacion TD'!I187-'Cálculo Orig. TD'!I187</f>
        <v>1394572.0958380178</v>
      </c>
    </row>
    <row r="29" spans="2:9" x14ac:dyDescent="0.2">
      <c r="B29" s="11">
        <v>24</v>
      </c>
      <c r="C29" s="2" t="s">
        <v>25</v>
      </c>
      <c r="D29" s="25">
        <f>'Reliquidacion TD'!D188-'Cálculo Orig. TD'!D188</f>
        <v>7305900.7497146726</v>
      </c>
      <c r="E29" s="47">
        <f>'Reliquidacion TD'!E188-'Cálculo Orig. TD'!E188</f>
        <v>22644197.069274455</v>
      </c>
      <c r="F29" s="47">
        <f>'Reliquidacion TD'!F188-'Cálculo Orig. TD'!F188</f>
        <v>-21417682.483492553</v>
      </c>
      <c r="G29" s="47">
        <f>'Reliquidacion TD'!G188-'Cálculo Orig. TD'!G188</f>
        <v>21478113.276698947</v>
      </c>
      <c r="H29" s="47">
        <f>'Reliquidacion TD'!H188-'Cálculo Orig. TD'!H188</f>
        <v>23047393.583549559</v>
      </c>
      <c r="I29" s="27">
        <f>'Reliquidacion TD'!I188-'Cálculo Orig. TD'!I188</f>
        <v>23465862.452517211</v>
      </c>
    </row>
    <row r="30" spans="2:9" x14ac:dyDescent="0.2">
      <c r="B30" s="11">
        <v>25</v>
      </c>
      <c r="C30" s="2" t="s">
        <v>26</v>
      </c>
      <c r="D30" s="25">
        <f>'Reliquidacion TD'!D189-'Cálculo Orig. TD'!D189</f>
        <v>2818852.9977643052</v>
      </c>
      <c r="E30" s="47">
        <f>'Reliquidacion TD'!E189-'Cálculo Orig. TD'!E189</f>
        <v>6563517.1984247696</v>
      </c>
      <c r="F30" s="47">
        <f>'Reliquidacion TD'!F189-'Cálculo Orig. TD'!F189</f>
        <v>4902669.5074737361</v>
      </c>
      <c r="G30" s="47">
        <f>'Reliquidacion TD'!G189-'Cálculo Orig. TD'!G189</f>
        <v>6637092.7650046013</v>
      </c>
      <c r="H30" s="47">
        <f>'Reliquidacion TD'!H189-'Cálculo Orig. TD'!H189</f>
        <v>7432240.4971079519</v>
      </c>
      <c r="I30" s="27">
        <f>'Reliquidacion TD'!I189-'Cálculo Orig. TD'!I189</f>
        <v>8870679.930629218</v>
      </c>
    </row>
    <row r="31" spans="2:9" x14ac:dyDescent="0.2">
      <c r="B31" s="11">
        <v>26</v>
      </c>
      <c r="C31" s="2" t="s">
        <v>27</v>
      </c>
      <c r="D31" s="25">
        <f>'Reliquidacion TD'!D190-'Cálculo Orig. TD'!D190</f>
        <v>5224450.243280001</v>
      </c>
      <c r="E31" s="47">
        <f>'Reliquidacion TD'!E190-'Cálculo Orig. TD'!E190</f>
        <v>8791773.3293885104</v>
      </c>
      <c r="F31" s="47">
        <f>'Reliquidacion TD'!F190-'Cálculo Orig. TD'!F190</f>
        <v>10866895.686632862</v>
      </c>
      <c r="G31" s="47">
        <f>'Reliquidacion TD'!G190-'Cálculo Orig. TD'!G190</f>
        <v>7036007.2583754305</v>
      </c>
      <c r="H31" s="47">
        <f>'Reliquidacion TD'!H190-'Cálculo Orig. TD'!H190</f>
        <v>6708541.5130796144</v>
      </c>
      <c r="I31" s="27">
        <f>'Reliquidacion TD'!I190-'Cálculo Orig. TD'!I190</f>
        <v>7006090.934746596</v>
      </c>
    </row>
    <row r="32" spans="2:9" x14ac:dyDescent="0.2">
      <c r="B32" s="11">
        <v>27</v>
      </c>
      <c r="C32" s="2" t="s">
        <v>28</v>
      </c>
      <c r="D32" s="25">
        <f>'Reliquidacion TD'!D191-'Cálculo Orig. TD'!D191</f>
        <v>14224023.504394276</v>
      </c>
      <c r="E32" s="47">
        <f>'Reliquidacion TD'!E191-'Cálculo Orig. TD'!E191</f>
        <v>29468019.514135715</v>
      </c>
      <c r="F32" s="47">
        <f>'Reliquidacion TD'!F191-'Cálculo Orig. TD'!F191</f>
        <v>24958488.064790409</v>
      </c>
      <c r="G32" s="47">
        <f>'Reliquidacion TD'!G191-'Cálculo Orig. TD'!G191</f>
        <v>29770080.817865156</v>
      </c>
      <c r="H32" s="47">
        <f>'Reliquidacion TD'!H191-'Cálculo Orig. TD'!H191</f>
        <v>37031194.550621055</v>
      </c>
      <c r="I32" s="27">
        <f>'Reliquidacion TD'!I191-'Cálculo Orig. TD'!I191</f>
        <v>47388934.461528823</v>
      </c>
    </row>
    <row r="33" spans="2:12" x14ac:dyDescent="0.2">
      <c r="B33" s="11">
        <v>28</v>
      </c>
      <c r="C33" s="2" t="s">
        <v>29</v>
      </c>
      <c r="D33" s="25">
        <f>'Reliquidacion TD'!D192-'Cálculo Orig. TD'!D192</f>
        <v>2319889.6060343441</v>
      </c>
      <c r="E33" s="47">
        <f>'Reliquidacion TD'!E192-'Cálculo Orig. TD'!E192</f>
        <v>9611667.9071293101</v>
      </c>
      <c r="F33" s="47">
        <f>'Reliquidacion TD'!F192-'Cálculo Orig. TD'!F192</f>
        <v>9520255.1190313771</v>
      </c>
      <c r="G33" s="47">
        <f>'Reliquidacion TD'!G192-'Cálculo Orig. TD'!G192</f>
        <v>11868229.051933302</v>
      </c>
      <c r="H33" s="47">
        <f>'Reliquidacion TD'!H192-'Cálculo Orig. TD'!H192</f>
        <v>17875293.367675811</v>
      </c>
      <c r="I33" s="27">
        <f>'Reliquidacion TD'!I192-'Cálculo Orig. TD'!I192</f>
        <v>25221562.80069197</v>
      </c>
    </row>
    <row r="34" spans="2:12" x14ac:dyDescent="0.2">
      <c r="B34" s="11">
        <v>29</v>
      </c>
      <c r="C34" s="2" t="s">
        <v>30</v>
      </c>
      <c r="D34" s="25">
        <f>'Reliquidacion TD'!D193-'Cálculo Orig. TD'!D193</f>
        <v>-495206.71496724291</v>
      </c>
      <c r="E34" s="47">
        <f>'Reliquidacion TD'!E193-'Cálculo Orig. TD'!E193</f>
        <v>-1719461.9085697182</v>
      </c>
      <c r="F34" s="47">
        <f>'Reliquidacion TD'!F193-'Cálculo Orig. TD'!F193</f>
        <v>-1410670.6971667004</v>
      </c>
      <c r="G34" s="47">
        <f>'Reliquidacion TD'!G193-'Cálculo Orig. TD'!G193</f>
        <v>-1489889.7419496845</v>
      </c>
      <c r="H34" s="47">
        <f>'Reliquidacion TD'!H193-'Cálculo Orig. TD'!H193</f>
        <v>-1461102.2323796814</v>
      </c>
      <c r="I34" s="27">
        <f>'Reliquidacion TD'!I193-'Cálculo Orig. TD'!I193</f>
        <v>-1716317.6178523523</v>
      </c>
    </row>
    <row r="35" spans="2:12" x14ac:dyDescent="0.2">
      <c r="B35" s="11">
        <v>30</v>
      </c>
      <c r="C35" s="2" t="s">
        <v>31</v>
      </c>
      <c r="D35" s="25">
        <f>'Reliquidacion TD'!D194-'Cálculo Orig. TD'!D194</f>
        <v>23269600.165507048</v>
      </c>
      <c r="E35" s="47">
        <f>'Reliquidacion TD'!E194-'Cálculo Orig. TD'!E194</f>
        <v>69217617.364329889</v>
      </c>
      <c r="F35" s="47">
        <f>'Reliquidacion TD'!F194-'Cálculo Orig. TD'!F194</f>
        <v>96030467.241789371</v>
      </c>
      <c r="G35" s="47">
        <f>'Reliquidacion TD'!G194-'Cálculo Orig. TD'!G194</f>
        <v>61980063.984087549</v>
      </c>
      <c r="H35" s="47">
        <f>'Reliquidacion TD'!H194-'Cálculo Orig. TD'!H194</f>
        <v>66299174.715829879</v>
      </c>
      <c r="I35" s="27">
        <f>'Reliquidacion TD'!I194-'Cálculo Orig. TD'!I194</f>
        <v>65984653.566340312</v>
      </c>
    </row>
    <row r="36" spans="2:12" x14ac:dyDescent="0.2">
      <c r="B36" s="11">
        <v>31</v>
      </c>
      <c r="C36" s="2" t="s">
        <v>32</v>
      </c>
      <c r="D36" s="25">
        <f>'Reliquidacion TD'!D195-'Cálculo Orig. TD'!D195</f>
        <v>31003217.23993814</v>
      </c>
      <c r="E36" s="47">
        <f>'Reliquidacion TD'!E195-'Cálculo Orig. TD'!E195</f>
        <v>100010592.4161521</v>
      </c>
      <c r="F36" s="47">
        <f>'Reliquidacion TD'!F195-'Cálculo Orig. TD'!F195</f>
        <v>137787634.9604778</v>
      </c>
      <c r="G36" s="47">
        <f>'Reliquidacion TD'!G195-'Cálculo Orig. TD'!G195</f>
        <v>88923807.630160064</v>
      </c>
      <c r="H36" s="47">
        <f>'Reliquidacion TD'!H195-'Cálculo Orig. TD'!H195</f>
        <v>95502384.033126384</v>
      </c>
      <c r="I36" s="27">
        <f>'Reliquidacion TD'!I195-'Cálculo Orig. TD'!I195</f>
        <v>92248075.606941491</v>
      </c>
    </row>
    <row r="37" spans="2:12" x14ac:dyDescent="0.2">
      <c r="B37" s="11">
        <v>32</v>
      </c>
      <c r="C37" s="2" t="s">
        <v>33</v>
      </c>
      <c r="D37" s="25">
        <f>'Reliquidacion TD'!D196-'Cálculo Orig. TD'!D196</f>
        <v>29771950.038861215</v>
      </c>
      <c r="E37" s="47">
        <f>'Reliquidacion TD'!E196-'Cálculo Orig. TD'!E196</f>
        <v>138742661.96939665</v>
      </c>
      <c r="F37" s="47">
        <f>'Reliquidacion TD'!F196-'Cálculo Orig. TD'!F196</f>
        <v>209874013.42094338</v>
      </c>
      <c r="G37" s="47">
        <f>'Reliquidacion TD'!G196-'Cálculo Orig. TD'!G196</f>
        <v>116751031.96250764</v>
      </c>
      <c r="H37" s="47">
        <f>'Reliquidacion TD'!H196-'Cálculo Orig. TD'!H196</f>
        <v>120847152.56719789</v>
      </c>
      <c r="I37" s="27">
        <f>'Reliquidacion TD'!I196-'Cálculo Orig. TD'!I196</f>
        <v>116844878.74034235</v>
      </c>
    </row>
    <row r="38" spans="2:12" x14ac:dyDescent="0.2">
      <c r="B38" s="11">
        <v>33</v>
      </c>
      <c r="C38" s="2" t="s">
        <v>34</v>
      </c>
      <c r="D38" s="25">
        <f>'Reliquidacion TD'!D197-'Cálculo Orig. TD'!D197</f>
        <v>-208140.12580330879</v>
      </c>
      <c r="E38" s="47">
        <f>'Reliquidacion TD'!E197-'Cálculo Orig. TD'!E197</f>
        <v>-355656.4454908974</v>
      </c>
      <c r="F38" s="47">
        <f>'Reliquidacion TD'!F197-'Cálculo Orig. TD'!F197</f>
        <v>-227116.53951660311</v>
      </c>
      <c r="G38" s="47">
        <f>'Reliquidacion TD'!G197-'Cálculo Orig. TD'!G197</f>
        <v>-317216.11121042096</v>
      </c>
      <c r="H38" s="47">
        <f>'Reliquidacion TD'!H197-'Cálculo Orig. TD'!H197</f>
        <v>-269197.00200653507</v>
      </c>
      <c r="I38" s="27">
        <f>'Reliquidacion TD'!I197-'Cálculo Orig. TD'!I197</f>
        <v>-292034.37505353929</v>
      </c>
    </row>
    <row r="39" spans="2:12" x14ac:dyDescent="0.2">
      <c r="B39" s="13">
        <v>34</v>
      </c>
      <c r="C39" s="14" t="s">
        <v>89</v>
      </c>
      <c r="D39" s="48">
        <f>'Reliquidacion TD'!D198-'Cálculo Orig. TD'!D198</f>
        <v>-26023.878747771305</v>
      </c>
      <c r="E39" s="49">
        <f>'Reliquidacion TD'!E198-'Cálculo Orig. TD'!E198</f>
        <v>-177161.48014619126</v>
      </c>
      <c r="F39" s="49">
        <f>'Reliquidacion TD'!F198-'Cálculo Orig. TD'!F198</f>
        <v>-1177080.5614372771</v>
      </c>
      <c r="G39" s="49">
        <f>'Reliquidacion TD'!G198-'Cálculo Orig. TD'!G198</f>
        <v>-1074486.6737019266</v>
      </c>
      <c r="H39" s="49">
        <f>'Reliquidacion TD'!H198-'Cálculo Orig. TD'!H198</f>
        <v>-1499088.0484447968</v>
      </c>
      <c r="I39" s="50">
        <f>'Reliquidacion TD'!I198-'Cálculo Orig. TD'!I198</f>
        <v>-1704333.5822981333</v>
      </c>
    </row>
    <row r="40" spans="2:12" x14ac:dyDescent="0.2">
      <c r="B40" s="16" t="s">
        <v>35</v>
      </c>
      <c r="C40" s="17"/>
      <c r="D40" s="51">
        <f t="shared" ref="D40:I40" si="0">SUM(D6:D39)</f>
        <v>-8.6151703726500273E-7</v>
      </c>
      <c r="E40" s="52">
        <f t="shared" si="0"/>
        <v>-1.929642166942358E-6</v>
      </c>
      <c r="F40" s="52">
        <f t="shared" si="0"/>
        <v>-2.2384338080883026E-6</v>
      </c>
      <c r="G40" s="52">
        <f t="shared" si="0"/>
        <v>-2.0838342607021332E-7</v>
      </c>
      <c r="H40" s="52">
        <f t="shared" si="0"/>
        <v>6.9197267293930054E-7</v>
      </c>
      <c r="I40" s="53">
        <f t="shared" si="0"/>
        <v>2.3364555090665817E-6</v>
      </c>
    </row>
    <row r="41" spans="2:12" x14ac:dyDescent="0.2">
      <c r="D41" s="54"/>
      <c r="E41" s="54"/>
      <c r="F41" s="54"/>
      <c r="G41" s="54"/>
      <c r="H41" s="54"/>
      <c r="I41" s="54"/>
    </row>
    <row r="42" spans="2:12" x14ac:dyDescent="0.2">
      <c r="B42" s="3" t="s">
        <v>88</v>
      </c>
    </row>
    <row r="43" spans="2:12" x14ac:dyDescent="0.2">
      <c r="B43" s="38" t="s">
        <v>0</v>
      </c>
      <c r="C43" s="39"/>
      <c r="D43" s="22">
        <v>44348</v>
      </c>
      <c r="E43" s="23">
        <v>44378</v>
      </c>
      <c r="F43" s="23">
        <v>44409</v>
      </c>
      <c r="G43" s="23">
        <v>44440</v>
      </c>
      <c r="H43" s="23">
        <v>44470</v>
      </c>
      <c r="I43" s="23">
        <v>44501</v>
      </c>
      <c r="J43" s="23">
        <v>44531</v>
      </c>
      <c r="K43" s="24">
        <v>44531</v>
      </c>
    </row>
    <row r="44" spans="2:12" x14ac:dyDescent="0.2">
      <c r="B44" s="16" t="s">
        <v>46</v>
      </c>
      <c r="C44" s="17"/>
      <c r="D44" s="40">
        <v>108.88</v>
      </c>
      <c r="E44" s="41">
        <v>109.76</v>
      </c>
      <c r="F44" s="41">
        <v>110.15</v>
      </c>
      <c r="G44" s="41">
        <v>111.45</v>
      </c>
      <c r="H44" s="14">
        <v>112.94</v>
      </c>
      <c r="I44" s="108">
        <v>113.51</v>
      </c>
      <c r="J44" s="14">
        <v>114.39</v>
      </c>
      <c r="K44" s="14">
        <v>114.39</v>
      </c>
      <c r="L44" s="42" t="s">
        <v>47</v>
      </c>
    </row>
    <row r="45" spans="2:12" ht="15" x14ac:dyDescent="0.25">
      <c r="B45" s="16" t="s">
        <v>48</v>
      </c>
      <c r="C45" s="17"/>
      <c r="D45" s="43">
        <f t="shared" ref="D45:J45" si="1">E44/D44-1</f>
        <v>8.0822924320353984E-3</v>
      </c>
      <c r="E45" s="44">
        <f t="shared" si="1"/>
        <v>3.5532069970845015E-3</v>
      </c>
      <c r="F45" s="44">
        <f t="shared" si="1"/>
        <v>1.1802088061733995E-2</v>
      </c>
      <c r="G45" s="44">
        <f t="shared" si="1"/>
        <v>1.336922386720496E-2</v>
      </c>
      <c r="H45" s="44">
        <f t="shared" si="1"/>
        <v>5.0469275721622964E-3</v>
      </c>
      <c r="I45" s="44">
        <f t="shared" si="1"/>
        <v>7.7526209144569425E-3</v>
      </c>
      <c r="J45" s="44">
        <f t="shared" si="1"/>
        <v>0</v>
      </c>
      <c r="K45" s="44"/>
      <c r="L45" s="109">
        <f>+(1+D45)*(1+E45)*(1+F45)*(1+G45)*(1+H45)*(1+I45)*(1+J45)-1</f>
        <v>5.060617193240291E-2</v>
      </c>
    </row>
    <row r="48" spans="2:12" x14ac:dyDescent="0.2">
      <c r="B48" s="3" t="s">
        <v>110</v>
      </c>
    </row>
    <row r="49" spans="2:9" x14ac:dyDescent="0.2">
      <c r="B49" s="21" t="s">
        <v>0</v>
      </c>
      <c r="C49" s="16"/>
      <c r="D49" s="22">
        <v>44378</v>
      </c>
      <c r="E49" s="23">
        <v>44409</v>
      </c>
      <c r="F49" s="23">
        <v>44440</v>
      </c>
      <c r="G49" s="23">
        <v>44470</v>
      </c>
      <c r="H49" s="23">
        <v>44501</v>
      </c>
      <c r="I49" s="24">
        <v>44531</v>
      </c>
    </row>
    <row r="50" spans="2:9" x14ac:dyDescent="0.2">
      <c r="B50" s="8">
        <v>1</v>
      </c>
      <c r="C50" s="9" t="s">
        <v>3</v>
      </c>
      <c r="D50" s="31">
        <f t="shared" ref="D50:I59" si="2">D6*(1+D$45)</f>
        <v>0</v>
      </c>
      <c r="E50" s="32">
        <f t="shared" si="2"/>
        <v>31065362.588976458</v>
      </c>
      <c r="F50" s="32">
        <f t="shared" si="2"/>
        <v>24854872.2396647</v>
      </c>
      <c r="G50" s="32">
        <f t="shared" si="2"/>
        <v>27922166.45950707</v>
      </c>
      <c r="H50" s="32">
        <f t="shared" si="2"/>
        <v>35324516.021642588</v>
      </c>
      <c r="I50" s="33">
        <f t="shared" si="2"/>
        <v>46383889.856164612</v>
      </c>
    </row>
    <row r="51" spans="2:9" x14ac:dyDescent="0.2">
      <c r="B51" s="11">
        <v>2</v>
      </c>
      <c r="C51" s="2" t="s">
        <v>4</v>
      </c>
      <c r="D51" s="25">
        <f t="shared" si="2"/>
        <v>0</v>
      </c>
      <c r="E51" s="47">
        <f t="shared" si="2"/>
        <v>12251016.895520588</v>
      </c>
      <c r="F51" s="47">
        <f t="shared" si="2"/>
        <v>8606732.014282668</v>
      </c>
      <c r="G51" s="47">
        <f t="shared" si="2"/>
        <v>13112507.867635529</v>
      </c>
      <c r="H51" s="47">
        <f t="shared" si="2"/>
        <v>14384324.79716149</v>
      </c>
      <c r="I51" s="27">
        <f t="shared" si="2"/>
        <v>16305017.442227753</v>
      </c>
    </row>
    <row r="52" spans="2:9" x14ac:dyDescent="0.2">
      <c r="B52" s="11">
        <v>3</v>
      </c>
      <c r="C52" s="2" t="s">
        <v>5</v>
      </c>
      <c r="D52" s="25">
        <f t="shared" si="2"/>
        <v>7947739.5735765062</v>
      </c>
      <c r="E52" s="47">
        <f t="shared" si="2"/>
        <v>19410743.565553285</v>
      </c>
      <c r="F52" s="47">
        <f t="shared" si="2"/>
        <v>6461730.7747435551</v>
      </c>
      <c r="G52" s="47">
        <f t="shared" si="2"/>
        <v>4916130.6005177414</v>
      </c>
      <c r="H52" s="47">
        <f t="shared" si="2"/>
        <v>5037211.079336999</v>
      </c>
      <c r="I52" s="27">
        <f t="shared" si="2"/>
        <v>18742538.279469829</v>
      </c>
    </row>
    <row r="53" spans="2:9" x14ac:dyDescent="0.2">
      <c r="B53" s="11">
        <v>4</v>
      </c>
      <c r="C53" s="2" t="s">
        <v>6</v>
      </c>
      <c r="D53" s="25">
        <f t="shared" si="2"/>
        <v>1597363.2588250684</v>
      </c>
      <c r="E53" s="47">
        <f t="shared" si="2"/>
        <v>1564862.1816665311</v>
      </c>
      <c r="F53" s="47">
        <f t="shared" si="2"/>
        <v>-949274.3220760189</v>
      </c>
      <c r="G53" s="47">
        <f t="shared" si="2"/>
        <v>1480970.7512549057</v>
      </c>
      <c r="H53" s="47">
        <f t="shared" si="2"/>
        <v>1514709.7026113016</v>
      </c>
      <c r="I53" s="27">
        <f t="shared" si="2"/>
        <v>1417145.8188432169</v>
      </c>
    </row>
    <row r="54" spans="2:9" x14ac:dyDescent="0.2">
      <c r="B54" s="11">
        <v>5</v>
      </c>
      <c r="C54" s="2" t="s">
        <v>7</v>
      </c>
      <c r="D54" s="25">
        <f t="shared" si="2"/>
        <v>332086407.43868542</v>
      </c>
      <c r="E54" s="47">
        <f t="shared" si="2"/>
        <v>821215573.68489254</v>
      </c>
      <c r="F54" s="47">
        <f t="shared" si="2"/>
        <v>85458310.191277489</v>
      </c>
      <c r="G54" s="47">
        <f t="shared" si="2"/>
        <v>770834490.82957101</v>
      </c>
      <c r="H54" s="47">
        <f t="shared" si="2"/>
        <v>772003783.66601813</v>
      </c>
      <c r="I54" s="27">
        <f t="shared" si="2"/>
        <v>779672309.03728223</v>
      </c>
    </row>
    <row r="55" spans="2:9" x14ac:dyDescent="0.2">
      <c r="B55" s="11">
        <v>6</v>
      </c>
      <c r="C55" s="2" t="s">
        <v>8</v>
      </c>
      <c r="D55" s="25">
        <f t="shared" si="2"/>
        <v>795382.09090926184</v>
      </c>
      <c r="E55" s="47">
        <f t="shared" si="2"/>
        <v>1986055.144511685</v>
      </c>
      <c r="F55" s="47">
        <f t="shared" si="2"/>
        <v>3009212.890237283</v>
      </c>
      <c r="G55" s="47">
        <f t="shared" si="2"/>
        <v>1704226.8243277916</v>
      </c>
      <c r="H55" s="47">
        <f t="shared" si="2"/>
        <v>2043998.0119551709</v>
      </c>
      <c r="I55" s="27">
        <f t="shared" si="2"/>
        <v>1964454.6765267097</v>
      </c>
    </row>
    <row r="56" spans="2:9" x14ac:dyDescent="0.2">
      <c r="B56" s="11">
        <v>7</v>
      </c>
      <c r="C56" s="2" t="s">
        <v>9</v>
      </c>
      <c r="D56" s="25">
        <f t="shared" si="2"/>
        <v>-25005973.881742977</v>
      </c>
      <c r="E56" s="47">
        <f t="shared" si="2"/>
        <v>-86333240.091410458</v>
      </c>
      <c r="F56" s="47">
        <f t="shared" si="2"/>
        <v>-72727982.933782414</v>
      </c>
      <c r="G56" s="47">
        <f t="shared" si="2"/>
        <v>-80072982.116939217</v>
      </c>
      <c r="H56" s="47">
        <f t="shared" si="2"/>
        <v>-93082481.967732728</v>
      </c>
      <c r="I56" s="27">
        <f t="shared" si="2"/>
        <v>-92806341.818382338</v>
      </c>
    </row>
    <row r="57" spans="2:9" x14ac:dyDescent="0.2">
      <c r="B57" s="11">
        <v>8</v>
      </c>
      <c r="C57" s="2" t="s">
        <v>10</v>
      </c>
      <c r="D57" s="25">
        <f t="shared" si="2"/>
        <v>41699852.992180064</v>
      </c>
      <c r="E57" s="47">
        <f t="shared" si="2"/>
        <v>122028854.25570257</v>
      </c>
      <c r="F57" s="47">
        <f t="shared" si="2"/>
        <v>13332500.472005378</v>
      </c>
      <c r="G57" s="47">
        <f t="shared" si="2"/>
        <v>122833884.73506893</v>
      </c>
      <c r="H57" s="47">
        <f t="shared" si="2"/>
        <v>140755143.7385025</v>
      </c>
      <c r="I57" s="27">
        <f t="shared" si="2"/>
        <v>148428498.16114044</v>
      </c>
    </row>
    <row r="58" spans="2:9" x14ac:dyDescent="0.2">
      <c r="B58" s="11">
        <v>9</v>
      </c>
      <c r="C58" s="2" t="s">
        <v>11</v>
      </c>
      <c r="D58" s="25">
        <f t="shared" si="2"/>
        <v>3037081.6715542446</v>
      </c>
      <c r="E58" s="47">
        <f t="shared" si="2"/>
        <v>12181586.39951328</v>
      </c>
      <c r="F58" s="47">
        <f t="shared" si="2"/>
        <v>1388340.5673723714</v>
      </c>
      <c r="G58" s="47">
        <f t="shared" si="2"/>
        <v>12778698.890685765</v>
      </c>
      <c r="H58" s="47">
        <f t="shared" si="2"/>
        <v>16347842.442112291</v>
      </c>
      <c r="I58" s="27">
        <f t="shared" si="2"/>
        <v>20424963.821649089</v>
      </c>
    </row>
    <row r="59" spans="2:9" x14ac:dyDescent="0.2">
      <c r="B59" s="11">
        <v>10</v>
      </c>
      <c r="C59" s="2" t="s">
        <v>58</v>
      </c>
      <c r="D59" s="25">
        <f t="shared" si="2"/>
        <v>-248691820.26397887</v>
      </c>
      <c r="E59" s="47">
        <f t="shared" si="2"/>
        <v>-756743377.06240356</v>
      </c>
      <c r="F59" s="47">
        <f t="shared" si="2"/>
        <v>-313945140.88089824</v>
      </c>
      <c r="G59" s="47">
        <f t="shared" si="2"/>
        <v>-744340854.52747869</v>
      </c>
      <c r="H59" s="47">
        <f t="shared" si="2"/>
        <v>-797279324.60282528</v>
      </c>
      <c r="I59" s="27">
        <f t="shared" si="2"/>
        <v>-816606423.81867361</v>
      </c>
    </row>
    <row r="60" spans="2:9" x14ac:dyDescent="0.2">
      <c r="B60" s="11">
        <v>11</v>
      </c>
      <c r="C60" s="2" t="s">
        <v>12</v>
      </c>
      <c r="D60" s="25">
        <f t="shared" ref="D60:I69" si="3">D16*(1+D$45)</f>
        <v>-85907092.524944738</v>
      </c>
      <c r="E60" s="47">
        <f t="shared" si="3"/>
        <v>-284738149.63404864</v>
      </c>
      <c r="F60" s="47">
        <f t="shared" si="3"/>
        <v>-262847750.60284871</v>
      </c>
      <c r="G60" s="47">
        <f t="shared" si="3"/>
        <v>-262886344.66589901</v>
      </c>
      <c r="H60" s="47">
        <f t="shared" si="3"/>
        <v>-274991052.29173344</v>
      </c>
      <c r="I60" s="27">
        <f t="shared" si="3"/>
        <v>-281355960.93614632</v>
      </c>
    </row>
    <row r="61" spans="2:9" x14ac:dyDescent="0.2">
      <c r="B61" s="11">
        <v>12</v>
      </c>
      <c r="C61" s="2" t="s">
        <v>13</v>
      </c>
      <c r="D61" s="25">
        <f t="shared" si="3"/>
        <v>-21350092.83180359</v>
      </c>
      <c r="E61" s="47">
        <f t="shared" si="3"/>
        <v>-71278761.763877615</v>
      </c>
      <c r="F61" s="47">
        <f t="shared" si="3"/>
        <v>-63649545.906736761</v>
      </c>
      <c r="G61" s="47">
        <f t="shared" si="3"/>
        <v>-58189424.910830267</v>
      </c>
      <c r="H61" s="47">
        <f t="shared" si="3"/>
        <v>-59563370.037902094</v>
      </c>
      <c r="I61" s="27">
        <f t="shared" si="3"/>
        <v>-54886922.102386594</v>
      </c>
    </row>
    <row r="62" spans="2:9" x14ac:dyDescent="0.2">
      <c r="B62" s="11">
        <v>13</v>
      </c>
      <c r="C62" s="2" t="s">
        <v>14</v>
      </c>
      <c r="D62" s="25">
        <f t="shared" si="3"/>
        <v>-1048495.5194512815</v>
      </c>
      <c r="E62" s="47">
        <f t="shared" si="3"/>
        <v>-6308884.5773278372</v>
      </c>
      <c r="F62" s="47">
        <f t="shared" si="3"/>
        <v>-8924383.9069867097</v>
      </c>
      <c r="G62" s="47">
        <f t="shared" si="3"/>
        <v>-9444378.1985173281</v>
      </c>
      <c r="H62" s="47">
        <f t="shared" si="3"/>
        <v>-10314575.150031166</v>
      </c>
      <c r="I62" s="27">
        <f t="shared" si="3"/>
        <v>-13894529.989061216</v>
      </c>
    </row>
    <row r="63" spans="2:9" x14ac:dyDescent="0.2">
      <c r="B63" s="11">
        <v>14</v>
      </c>
      <c r="C63" s="2" t="s">
        <v>15</v>
      </c>
      <c r="D63" s="25">
        <f t="shared" si="3"/>
        <v>24651309.932106279</v>
      </c>
      <c r="E63" s="47">
        <f t="shared" si="3"/>
        <v>43175416.441906124</v>
      </c>
      <c r="F63" s="47">
        <f t="shared" si="3"/>
        <v>48553327.586462967</v>
      </c>
      <c r="G63" s="47">
        <f t="shared" si="3"/>
        <v>33353808.510600641</v>
      </c>
      <c r="H63" s="47">
        <f t="shared" si="3"/>
        <v>33845755.454255149</v>
      </c>
      <c r="I63" s="27">
        <f t="shared" si="3"/>
        <v>33452771.999953859</v>
      </c>
    </row>
    <row r="64" spans="2:9" x14ac:dyDescent="0.2">
      <c r="B64" s="11">
        <v>15</v>
      </c>
      <c r="C64" s="2" t="s">
        <v>16</v>
      </c>
      <c r="D64" s="25">
        <f t="shared" si="3"/>
        <v>3447998.3812720231</v>
      </c>
      <c r="E64" s="47">
        <f t="shared" si="3"/>
        <v>26857908.603457797</v>
      </c>
      <c r="F64" s="47">
        <f t="shared" si="3"/>
        <v>35336624.201707549</v>
      </c>
      <c r="G64" s="47">
        <f t="shared" si="3"/>
        <v>31401891.721335828</v>
      </c>
      <c r="H64" s="47">
        <f t="shared" si="3"/>
        <v>36520219.302031331</v>
      </c>
      <c r="I64" s="27">
        <f t="shared" si="3"/>
        <v>43118621.176846549</v>
      </c>
    </row>
    <row r="65" spans="2:9" x14ac:dyDescent="0.2">
      <c r="B65" s="11">
        <v>16</v>
      </c>
      <c r="C65" s="2" t="s">
        <v>17</v>
      </c>
      <c r="D65" s="25">
        <f t="shared" si="3"/>
        <v>10578430.84696885</v>
      </c>
      <c r="E65" s="47">
        <f t="shared" si="3"/>
        <v>22647958.698274944</v>
      </c>
      <c r="F65" s="47">
        <f t="shared" si="3"/>
        <v>24461025.130325411</v>
      </c>
      <c r="G65" s="47">
        <f t="shared" si="3"/>
        <v>18747959.474574219</v>
      </c>
      <c r="H65" s="47">
        <f t="shared" si="3"/>
        <v>18130955.963417791</v>
      </c>
      <c r="I65" s="27">
        <f t="shared" si="3"/>
        <v>19377666.545723435</v>
      </c>
    </row>
    <row r="66" spans="2:9" x14ac:dyDescent="0.2">
      <c r="B66" s="11">
        <v>17</v>
      </c>
      <c r="C66" s="2" t="s">
        <v>18</v>
      </c>
      <c r="D66" s="25">
        <f t="shared" si="3"/>
        <v>8647181.9370890893</v>
      </c>
      <c r="E66" s="47">
        <f t="shared" si="3"/>
        <v>6643575.2552033523</v>
      </c>
      <c r="F66" s="47">
        <f t="shared" si="3"/>
        <v>9295091.0855772104</v>
      </c>
      <c r="G66" s="47">
        <f t="shared" si="3"/>
        <v>5168204.7102280036</v>
      </c>
      <c r="H66" s="47">
        <f t="shared" si="3"/>
        <v>7117672.0035454575</v>
      </c>
      <c r="I66" s="27">
        <f t="shared" si="3"/>
        <v>8456953.4524994344</v>
      </c>
    </row>
    <row r="67" spans="2:9" x14ac:dyDescent="0.2">
      <c r="B67" s="11">
        <v>18</v>
      </c>
      <c r="C67" s="2" t="s">
        <v>19</v>
      </c>
      <c r="D67" s="25">
        <f t="shared" si="3"/>
        <v>2688664.6530519258</v>
      </c>
      <c r="E67" s="47">
        <f t="shared" si="3"/>
        <v>847811.24652245827</v>
      </c>
      <c r="F67" s="47">
        <f t="shared" si="3"/>
        <v>1922988.3187080091</v>
      </c>
      <c r="G67" s="47">
        <f t="shared" si="3"/>
        <v>592199.34261379938</v>
      </c>
      <c r="H67" s="47">
        <f t="shared" si="3"/>
        <v>660215.84777479875</v>
      </c>
      <c r="I67" s="27">
        <f t="shared" si="3"/>
        <v>692831.08693385823</v>
      </c>
    </row>
    <row r="68" spans="2:9" x14ac:dyDescent="0.2">
      <c r="B68" s="11">
        <v>19</v>
      </c>
      <c r="C68" s="2" t="s">
        <v>20</v>
      </c>
      <c r="D68" s="25">
        <f t="shared" si="3"/>
        <v>-4110887.7172958455</v>
      </c>
      <c r="E68" s="47">
        <f t="shared" si="3"/>
        <v>8561597.4561189394</v>
      </c>
      <c r="F68" s="47">
        <f t="shared" si="3"/>
        <v>11781378.4180254</v>
      </c>
      <c r="G68" s="47">
        <f t="shared" si="3"/>
        <v>6843642.4751588367</v>
      </c>
      <c r="H68" s="47">
        <f t="shared" si="3"/>
        <v>7606513.4500910072</v>
      </c>
      <c r="I68" s="27">
        <f t="shared" si="3"/>
        <v>9708335.1395508274</v>
      </c>
    </row>
    <row r="69" spans="2:9" x14ac:dyDescent="0.2">
      <c r="B69" s="11">
        <v>20</v>
      </c>
      <c r="C69" s="2" t="s">
        <v>21</v>
      </c>
      <c r="D69" s="25">
        <f t="shared" si="3"/>
        <v>-16342576.834023453</v>
      </c>
      <c r="E69" s="47">
        <f t="shared" si="3"/>
        <v>-7184858.0529744327</v>
      </c>
      <c r="F69" s="47">
        <f t="shared" si="3"/>
        <v>37136835.293314636</v>
      </c>
      <c r="G69" s="47">
        <f t="shared" si="3"/>
        <v>-3417654.030519119</v>
      </c>
      <c r="H69" s="47">
        <f t="shared" si="3"/>
        <v>-3129482.1945443791</v>
      </c>
      <c r="I69" s="27">
        <f t="shared" si="3"/>
        <v>-7270347.3390183253</v>
      </c>
    </row>
    <row r="70" spans="2:9" x14ac:dyDescent="0.2">
      <c r="B70" s="11">
        <v>21</v>
      </c>
      <c r="C70" s="2" t="s">
        <v>22</v>
      </c>
      <c r="D70" s="25">
        <f t="shared" ref="D70:I79" si="4">D26*(1+D$45)</f>
        <v>-6267486.7031861404</v>
      </c>
      <c r="E70" s="47">
        <f t="shared" si="4"/>
        <v>-32372989.941848982</v>
      </c>
      <c r="F70" s="47">
        <f t="shared" si="4"/>
        <v>-5847759.7710056882</v>
      </c>
      <c r="G70" s="47">
        <f t="shared" si="4"/>
        <v>-23308956.546907295</v>
      </c>
      <c r="H70" s="47">
        <f t="shared" si="4"/>
        <v>-17781930.85875297</v>
      </c>
      <c r="I70" s="27">
        <f t="shared" si="4"/>
        <v>-30783065.553038187</v>
      </c>
    </row>
    <row r="71" spans="2:9" x14ac:dyDescent="0.2">
      <c r="B71" s="11">
        <v>22</v>
      </c>
      <c r="C71" s="2" t="s">
        <v>23</v>
      </c>
      <c r="D71" s="25">
        <f t="shared" si="4"/>
        <v>-147474175.85136724</v>
      </c>
      <c r="E71" s="47">
        <f t="shared" si="4"/>
        <v>-271437721.9427346</v>
      </c>
      <c r="F71" s="47">
        <f t="shared" si="4"/>
        <v>-61997788.6929859</v>
      </c>
      <c r="G71" s="47">
        <f t="shared" si="4"/>
        <v>-217450955.04739025</v>
      </c>
      <c r="H71" s="47">
        <f t="shared" si="4"/>
        <v>-209931166.59135199</v>
      </c>
      <c r="I71" s="27">
        <f t="shared" si="4"/>
        <v>-238237561.09521696</v>
      </c>
    </row>
    <row r="72" spans="2:9" x14ac:dyDescent="0.2">
      <c r="B72" s="11">
        <v>23</v>
      </c>
      <c r="C72" s="2" t="s">
        <v>24</v>
      </c>
      <c r="D72" s="25">
        <f t="shared" si="4"/>
        <v>2881526.6261971346</v>
      </c>
      <c r="E72" s="47">
        <f t="shared" si="4"/>
        <v>1801734.0108410157</v>
      </c>
      <c r="F72" s="47">
        <f t="shared" si="4"/>
        <v>4039250.4251600294</v>
      </c>
      <c r="G72" s="47">
        <f t="shared" si="4"/>
        <v>1291502.6362292115</v>
      </c>
      <c r="H72" s="47">
        <f t="shared" si="4"/>
        <v>1391530.4818747707</v>
      </c>
      <c r="I72" s="27">
        <f t="shared" si="4"/>
        <v>1405383.6846349295</v>
      </c>
    </row>
    <row r="73" spans="2:9" x14ac:dyDescent="0.2">
      <c r="B73" s="11">
        <v>24</v>
      </c>
      <c r="C73" s="2" t="s">
        <v>25</v>
      </c>
      <c r="D73" s="25">
        <f t="shared" si="4"/>
        <v>7364949.176053293</v>
      </c>
      <c r="E73" s="47">
        <f t="shared" si="4"/>
        <v>22724656.588744361</v>
      </c>
      <c r="F73" s="47">
        <f t="shared" si="4"/>
        <v>-21670455.858240992</v>
      </c>
      <c r="G73" s="47">
        <f t="shared" si="4"/>
        <v>21765258.981340323</v>
      </c>
      <c r="H73" s="47">
        <f t="shared" si="4"/>
        <v>23163712.109692853</v>
      </c>
      <c r="I73" s="27">
        <f t="shared" si="4"/>
        <v>23647784.388542365</v>
      </c>
    </row>
    <row r="74" spans="2:9" x14ac:dyDescent="0.2">
      <c r="B74" s="11">
        <v>25</v>
      </c>
      <c r="C74" s="2" t="s">
        <v>26</v>
      </c>
      <c r="D74" s="25">
        <f t="shared" si="4"/>
        <v>2841635.7920151558</v>
      </c>
      <c r="E74" s="47">
        <f t="shared" si="4"/>
        <v>6586838.7336596968</v>
      </c>
      <c r="F74" s="47">
        <f t="shared" si="4"/>
        <v>4960531.2447385192</v>
      </c>
      <c r="G74" s="47">
        <f t="shared" si="4"/>
        <v>6725825.5440073544</v>
      </c>
      <c r="H74" s="47">
        <f t="shared" si="4"/>
        <v>7469750.4765957473</v>
      </c>
      <c r="I74" s="27">
        <f t="shared" si="4"/>
        <v>8939450.9493848681</v>
      </c>
    </row>
    <row r="75" spans="2:9" x14ac:dyDescent="0.2">
      <c r="B75" s="11">
        <v>26</v>
      </c>
      <c r="C75" s="2" t="s">
        <v>27</v>
      </c>
      <c r="D75" s="25">
        <f t="shared" si="4"/>
        <v>5266675.7779428083</v>
      </c>
      <c r="E75" s="47">
        <f t="shared" si="4"/>
        <v>8823012.319899274</v>
      </c>
      <c r="F75" s="47">
        <f t="shared" si="4"/>
        <v>10995147.746484181</v>
      </c>
      <c r="G75" s="47">
        <f t="shared" si="4"/>
        <v>7130073.2145439303</v>
      </c>
      <c r="H75" s="47">
        <f t="shared" si="4"/>
        <v>6742399.036210971</v>
      </c>
      <c r="I75" s="27">
        <f t="shared" si="4"/>
        <v>7060406.5018558996</v>
      </c>
    </row>
    <row r="76" spans="2:9" x14ac:dyDescent="0.2">
      <c r="B76" s="11">
        <v>27</v>
      </c>
      <c r="C76" s="2" t="s">
        <v>28</v>
      </c>
      <c r="D76" s="25">
        <f t="shared" si="4"/>
        <v>14338986.221916936</v>
      </c>
      <c r="E76" s="47">
        <f t="shared" si="4"/>
        <v>29572725.487263564</v>
      </c>
      <c r="F76" s="47">
        <f t="shared" si="4"/>
        <v>25253050.338818803</v>
      </c>
      <c r="G76" s="47">
        <f t="shared" si="4"/>
        <v>30168083.692863978</v>
      </c>
      <c r="H76" s="47">
        <f t="shared" si="4"/>
        <v>37218088.307428688</v>
      </c>
      <c r="I76" s="27">
        <f t="shared" si="4"/>
        <v>47756322.905949101</v>
      </c>
    </row>
    <row r="77" spans="2:9" x14ac:dyDescent="0.2">
      <c r="B77" s="11">
        <v>28</v>
      </c>
      <c r="C77" s="2" t="s">
        <v>29</v>
      </c>
      <c r="D77" s="25">
        <f t="shared" si="4"/>
        <v>2338639.6322403532</v>
      </c>
      <c r="E77" s="47">
        <f t="shared" si="4"/>
        <v>9645820.1527905744</v>
      </c>
      <c r="F77" s="47">
        <f t="shared" si="4"/>
        <v>9632614.0083163586</v>
      </c>
      <c r="G77" s="47">
        <f t="shared" si="4"/>
        <v>12026898.063035864</v>
      </c>
      <c r="H77" s="47">
        <f t="shared" si="4"/>
        <v>17965508.678633623</v>
      </c>
      <c r="I77" s="27">
        <f t="shared" si="4"/>
        <v>25417096.015955903</v>
      </c>
    </row>
    <row r="78" spans="2:9" x14ac:dyDescent="0.2">
      <c r="B78" s="11">
        <v>29</v>
      </c>
      <c r="C78" s="2" t="s">
        <v>30</v>
      </c>
      <c r="D78" s="25">
        <f t="shared" si="4"/>
        <v>-499209.12045191578</v>
      </c>
      <c r="E78" s="47">
        <f t="shared" si="4"/>
        <v>-1725571.5126544684</v>
      </c>
      <c r="F78" s="47">
        <f t="shared" si="4"/>
        <v>-1427319.5569607695</v>
      </c>
      <c r="G78" s="47">
        <f t="shared" si="4"/>
        <v>-1509808.4114472619</v>
      </c>
      <c r="H78" s="47">
        <f t="shared" si="4"/>
        <v>-1468476.3095220262</v>
      </c>
      <c r="I78" s="27">
        <f t="shared" si="4"/>
        <v>-1729623.5777123654</v>
      </c>
    </row>
    <row r="79" spans="2:9" x14ac:dyDescent="0.2">
      <c r="B79" s="11">
        <v>30</v>
      </c>
      <c r="C79" s="2" t="s">
        <v>31</v>
      </c>
      <c r="D79" s="25">
        <f t="shared" si="4"/>
        <v>23457671.878821217</v>
      </c>
      <c r="E79" s="47">
        <f t="shared" si="4"/>
        <v>69463561.886670351</v>
      </c>
      <c r="F79" s="47">
        <f t="shared" si="4"/>
        <v>97163827.272786424</v>
      </c>
      <c r="G79" s="47">
        <f t="shared" si="4"/>
        <v>62808689.334794506</v>
      </c>
      <c r="H79" s="47">
        <f t="shared" si="4"/>
        <v>66633781.848714806</v>
      </c>
      <c r="I79" s="27">
        <f t="shared" si="4"/>
        <v>66496207.571611919</v>
      </c>
    </row>
    <row r="80" spans="2:9" x14ac:dyDescent="0.2">
      <c r="B80" s="11">
        <v>31</v>
      </c>
      <c r="C80" s="2" t="s">
        <v>32</v>
      </c>
      <c r="D80" s="25">
        <f t="shared" ref="D80:I81" si="5">D36*(1+D$45)</f>
        <v>31253794.30800524</v>
      </c>
      <c r="E80" s="47">
        <f t="shared" si="5"/>
        <v>100365950.75290774</v>
      </c>
      <c r="F80" s="47">
        <f t="shared" si="5"/>
        <v>139413816.76209942</v>
      </c>
      <c r="G80" s="47">
        <f t="shared" si="5"/>
        <v>90112649.921491936</v>
      </c>
      <c r="H80" s="47">
        <f t="shared" si="5"/>
        <v>95984377.648310408</v>
      </c>
      <c r="I80" s="27">
        <f t="shared" si="5"/>
        <v>92963239.967210278</v>
      </c>
    </row>
    <row r="81" spans="2:9" x14ac:dyDescent="0.2">
      <c r="B81" s="11">
        <v>32</v>
      </c>
      <c r="C81" s="2" t="s">
        <v>33</v>
      </c>
      <c r="D81" s="25">
        <f t="shared" si="5"/>
        <v>30012575.645347238</v>
      </c>
      <c r="E81" s="47">
        <f t="shared" si="5"/>
        <v>139235643.36670044</v>
      </c>
      <c r="F81" s="47">
        <f t="shared" si="5"/>
        <v>212350965.00920689</v>
      </c>
      <c r="G81" s="47">
        <f t="shared" si="5"/>
        <v>118311902.64554161</v>
      </c>
      <c r="H81" s="47">
        <f t="shared" si="5"/>
        <v>121457059.39350659</v>
      </c>
      <c r="I81" s="27">
        <f t="shared" si="5"/>
        <v>117750732.79101191</v>
      </c>
    </row>
    <row r="82" spans="2:9" x14ac:dyDescent="0.2">
      <c r="B82" s="11">
        <v>33</v>
      </c>
      <c r="C82" s="2" t="s">
        <v>34</v>
      </c>
      <c r="D82" s="25">
        <f t="shared" ref="D82:I82" si="6">D38*(1+D$45)</f>
        <v>-209822.37516689178</v>
      </c>
      <c r="E82" s="47">
        <f t="shared" si="6"/>
        <v>-356920.16646157386</v>
      </c>
      <c r="F82" s="47">
        <f t="shared" si="6"/>
        <v>-229796.98891625434</v>
      </c>
      <c r="G82" s="47">
        <f t="shared" si="6"/>
        <v>-321457.04441547726</v>
      </c>
      <c r="H82" s="47">
        <f t="shared" si="6"/>
        <v>-270555.61977830529</v>
      </c>
      <c r="I82" s="27">
        <f t="shared" si="6"/>
        <v>-294298.4068573197</v>
      </c>
    </row>
    <row r="83" spans="2:9" x14ac:dyDescent="0.2">
      <c r="B83" s="13">
        <v>34</v>
      </c>
      <c r="C83" s="14" t="s">
        <v>89</v>
      </c>
      <c r="D83" s="48">
        <f t="shared" ref="D83:I83" si="7">D39*(1+D$45)</f>
        <v>-26234.211346026623</v>
      </c>
      <c r="E83" s="49">
        <f t="shared" si="7"/>
        <v>-177790.97155706055</v>
      </c>
      <c r="F83" s="49">
        <f t="shared" si="7"/>
        <v>-1190972.5698791151</v>
      </c>
      <c r="G83" s="49">
        <f t="shared" si="7"/>
        <v>-1088851.7265849761</v>
      </c>
      <c r="H83" s="49">
        <f t="shared" si="7"/>
        <v>-1506653.8372495919</v>
      </c>
      <c r="I83" s="50">
        <f t="shared" si="7"/>
        <v>-1717546.6344734691</v>
      </c>
    </row>
    <row r="84" spans="2:9" x14ac:dyDescent="0.2">
      <c r="B84" s="16" t="s">
        <v>35</v>
      </c>
      <c r="C84" s="17"/>
      <c r="D84" s="28">
        <f t="shared" ref="D84:I84" si="8">SUM(D50:D83)</f>
        <v>-8.5570718511007726E-7</v>
      </c>
      <c r="E84" s="29">
        <f t="shared" si="8"/>
        <v>-1.7846468836069107E-6</v>
      </c>
      <c r="F84" s="29">
        <f t="shared" si="8"/>
        <v>-2.3909378796815872E-6</v>
      </c>
      <c r="G84" s="29">
        <f t="shared" si="8"/>
        <v>1.257285475730896E-7</v>
      </c>
      <c r="H84" s="29">
        <f t="shared" si="8"/>
        <v>5.6624412536621094E-7</v>
      </c>
      <c r="I84" s="30">
        <f t="shared" si="8"/>
        <v>2.1713785827159882E-6</v>
      </c>
    </row>
    <row r="87" spans="2:9" x14ac:dyDescent="0.2">
      <c r="B87" s="3" t="s">
        <v>111</v>
      </c>
    </row>
    <row r="88" spans="2:9" x14ac:dyDescent="0.2">
      <c r="B88" s="21" t="s">
        <v>0</v>
      </c>
      <c r="C88" s="16"/>
      <c r="D88" s="55"/>
    </row>
    <row r="89" spans="2:9" x14ac:dyDescent="0.2">
      <c r="B89" s="8">
        <v>1</v>
      </c>
      <c r="C89" s="9" t="s">
        <v>3</v>
      </c>
      <c r="D89" s="56">
        <f t="shared" ref="D89:D120" si="9">SUM(D50:I50)</f>
        <v>165550807.16595542</v>
      </c>
    </row>
    <row r="90" spans="2:9" x14ac:dyDescent="0.2">
      <c r="B90" s="11">
        <v>2</v>
      </c>
      <c r="C90" s="2" t="s">
        <v>4</v>
      </c>
      <c r="D90" s="57">
        <f t="shared" si="9"/>
        <v>64659599.01682803</v>
      </c>
    </row>
    <row r="91" spans="2:9" x14ac:dyDescent="0.2">
      <c r="B91" s="11">
        <v>3</v>
      </c>
      <c r="C91" s="2" t="s">
        <v>5</v>
      </c>
      <c r="D91" s="57">
        <f t="shared" si="9"/>
        <v>62516093.873197913</v>
      </c>
    </row>
    <row r="92" spans="2:9" x14ac:dyDescent="0.2">
      <c r="B92" s="11">
        <v>4</v>
      </c>
      <c r="C92" s="2" t="s">
        <v>6</v>
      </c>
      <c r="D92" s="57">
        <f t="shared" si="9"/>
        <v>6625777.3911250038</v>
      </c>
    </row>
    <row r="93" spans="2:9" x14ac:dyDescent="0.2">
      <c r="B93" s="11">
        <v>5</v>
      </c>
      <c r="C93" s="2" t="s">
        <v>7</v>
      </c>
      <c r="D93" s="57">
        <f t="shared" si="9"/>
        <v>3561270874.8477268</v>
      </c>
    </row>
    <row r="94" spans="2:9" x14ac:dyDescent="0.2">
      <c r="B94" s="11">
        <v>6</v>
      </c>
      <c r="C94" s="2" t="s">
        <v>8</v>
      </c>
      <c r="D94" s="57">
        <f t="shared" si="9"/>
        <v>11503329.638467904</v>
      </c>
    </row>
    <row r="95" spans="2:9" x14ac:dyDescent="0.2">
      <c r="B95" s="11">
        <v>7</v>
      </c>
      <c r="C95" s="2" t="s">
        <v>9</v>
      </c>
      <c r="D95" s="57">
        <f t="shared" si="9"/>
        <v>-450029002.80999011</v>
      </c>
    </row>
    <row r="96" spans="2:9" x14ac:dyDescent="0.2">
      <c r="B96" s="11">
        <v>8</v>
      </c>
      <c r="C96" s="2" t="s">
        <v>10</v>
      </c>
      <c r="D96" s="57">
        <f t="shared" si="9"/>
        <v>589078734.35459995</v>
      </c>
    </row>
    <row r="97" spans="2:4" x14ac:dyDescent="0.2">
      <c r="B97" s="11">
        <v>9</v>
      </c>
      <c r="C97" s="2" t="s">
        <v>11</v>
      </c>
      <c r="D97" s="57">
        <f t="shared" si="9"/>
        <v>66158513.792887039</v>
      </c>
    </row>
    <row r="98" spans="2:4" x14ac:dyDescent="0.2">
      <c r="B98" s="11">
        <v>10</v>
      </c>
      <c r="C98" s="2" t="s">
        <v>58</v>
      </c>
      <c r="D98" s="57">
        <f t="shared" si="9"/>
        <v>-3677606941.1562581</v>
      </c>
    </row>
    <row r="99" spans="2:4" x14ac:dyDescent="0.2">
      <c r="B99" s="11">
        <v>11</v>
      </c>
      <c r="C99" s="2" t="s">
        <v>12</v>
      </c>
      <c r="D99" s="57">
        <f t="shared" si="9"/>
        <v>-1452726350.6556208</v>
      </c>
    </row>
    <row r="100" spans="2:4" x14ac:dyDescent="0.2">
      <c r="B100" s="11">
        <v>12</v>
      </c>
      <c r="C100" s="2" t="s">
        <v>13</v>
      </c>
      <c r="D100" s="57">
        <f t="shared" si="9"/>
        <v>-328918117.55353695</v>
      </c>
    </row>
    <row r="101" spans="2:4" x14ac:dyDescent="0.2">
      <c r="B101" s="11">
        <v>13</v>
      </c>
      <c r="C101" s="2" t="s">
        <v>14</v>
      </c>
      <c r="D101" s="57">
        <f t="shared" si="9"/>
        <v>-49935247.341375537</v>
      </c>
    </row>
    <row r="102" spans="2:4" x14ac:dyDescent="0.2">
      <c r="B102" s="11">
        <v>14</v>
      </c>
      <c r="C102" s="2" t="s">
        <v>15</v>
      </c>
      <c r="D102" s="57">
        <f t="shared" si="9"/>
        <v>217032389.92528504</v>
      </c>
    </row>
    <row r="103" spans="2:4" x14ac:dyDescent="0.2">
      <c r="B103" s="11">
        <v>15</v>
      </c>
      <c r="C103" s="2" t="s">
        <v>16</v>
      </c>
      <c r="D103" s="57">
        <f t="shared" si="9"/>
        <v>176683263.3866511</v>
      </c>
    </row>
    <row r="104" spans="2:4" x14ac:dyDescent="0.2">
      <c r="B104" s="11">
        <v>16</v>
      </c>
      <c r="C104" s="2" t="s">
        <v>17</v>
      </c>
      <c r="D104" s="57">
        <f t="shared" si="9"/>
        <v>113943996.65928465</v>
      </c>
    </row>
    <row r="105" spans="2:4" x14ac:dyDescent="0.2">
      <c r="B105" s="11">
        <v>17</v>
      </c>
      <c r="C105" s="2" t="s">
        <v>18</v>
      </c>
      <c r="D105" s="57">
        <f t="shared" si="9"/>
        <v>45328678.444142543</v>
      </c>
    </row>
    <row r="106" spans="2:4" x14ac:dyDescent="0.2">
      <c r="B106" s="11">
        <v>18</v>
      </c>
      <c r="C106" s="2" t="s">
        <v>19</v>
      </c>
      <c r="D106" s="57">
        <f t="shared" si="9"/>
        <v>7404710.4956048504</v>
      </c>
    </row>
    <row r="107" spans="2:4" x14ac:dyDescent="0.2">
      <c r="B107" s="11">
        <v>19</v>
      </c>
      <c r="C107" s="2" t="s">
        <v>20</v>
      </c>
      <c r="D107" s="57">
        <f t="shared" si="9"/>
        <v>40390579.22164917</v>
      </c>
    </row>
    <row r="108" spans="2:4" x14ac:dyDescent="0.2">
      <c r="B108" s="11">
        <v>20</v>
      </c>
      <c r="C108" s="2" t="s">
        <v>21</v>
      </c>
      <c r="D108" s="57">
        <f t="shared" si="9"/>
        <v>-208083.15776507277</v>
      </c>
    </row>
    <row r="109" spans="2:4" x14ac:dyDescent="0.2">
      <c r="B109" s="11">
        <v>21</v>
      </c>
      <c r="C109" s="2" t="s">
        <v>22</v>
      </c>
      <c r="D109" s="57">
        <f t="shared" si="9"/>
        <v>-116362189.37473926</v>
      </c>
    </row>
    <row r="110" spans="2:4" x14ac:dyDescent="0.2">
      <c r="B110" s="11">
        <v>22</v>
      </c>
      <c r="C110" s="2" t="s">
        <v>23</v>
      </c>
      <c r="D110" s="57">
        <f t="shared" si="9"/>
        <v>-1146529369.2210469</v>
      </c>
    </row>
    <row r="111" spans="2:4" x14ac:dyDescent="0.2">
      <c r="B111" s="11">
        <v>23</v>
      </c>
      <c r="C111" s="2" t="s">
        <v>24</v>
      </c>
      <c r="D111" s="57">
        <f t="shared" si="9"/>
        <v>12810927.864937093</v>
      </c>
    </row>
    <row r="112" spans="2:4" x14ac:dyDescent="0.2">
      <c r="B112" s="11">
        <v>24</v>
      </c>
      <c r="C112" s="2" t="s">
        <v>25</v>
      </c>
      <c r="D112" s="57">
        <f t="shared" si="9"/>
        <v>76995905.38613221</v>
      </c>
    </row>
    <row r="113" spans="2:4" x14ac:dyDescent="0.2">
      <c r="B113" s="11">
        <v>25</v>
      </c>
      <c r="C113" s="2" t="s">
        <v>26</v>
      </c>
      <c r="D113" s="57">
        <f t="shared" si="9"/>
        <v>37524032.740401343</v>
      </c>
    </row>
    <row r="114" spans="2:4" x14ac:dyDescent="0.2">
      <c r="B114" s="11">
        <v>26</v>
      </c>
      <c r="C114" s="2" t="s">
        <v>27</v>
      </c>
      <c r="D114" s="57">
        <f t="shared" si="9"/>
        <v>46017714.596937068</v>
      </c>
    </row>
    <row r="115" spans="2:4" x14ac:dyDescent="0.2">
      <c r="B115" s="11">
        <v>27</v>
      </c>
      <c r="C115" s="2" t="s">
        <v>28</v>
      </c>
      <c r="D115" s="57">
        <f t="shared" si="9"/>
        <v>184307256.9542411</v>
      </c>
    </row>
    <row r="116" spans="2:4" x14ac:dyDescent="0.2">
      <c r="B116" s="11">
        <v>28</v>
      </c>
      <c r="C116" s="2" t="s">
        <v>29</v>
      </c>
      <c r="D116" s="57">
        <f t="shared" si="9"/>
        <v>77026576.55097267</v>
      </c>
    </row>
    <row r="117" spans="2:4" x14ac:dyDescent="0.2">
      <c r="B117" s="11">
        <v>29</v>
      </c>
      <c r="C117" s="2" t="s">
        <v>30</v>
      </c>
      <c r="D117" s="57">
        <f t="shared" si="9"/>
        <v>-8360008.4887488075</v>
      </c>
    </row>
    <row r="118" spans="2:4" x14ac:dyDescent="0.2">
      <c r="B118" s="11">
        <v>30</v>
      </c>
      <c r="C118" s="2" t="s">
        <v>31</v>
      </c>
      <c r="D118" s="57">
        <f t="shared" si="9"/>
        <v>386023739.79339927</v>
      </c>
    </row>
    <row r="119" spans="2:4" x14ac:dyDescent="0.2">
      <c r="B119" s="11">
        <v>31</v>
      </c>
      <c r="C119" s="2" t="s">
        <v>32</v>
      </c>
      <c r="D119" s="57">
        <f t="shared" si="9"/>
        <v>550093829.36002505</v>
      </c>
    </row>
    <row r="120" spans="2:4" x14ac:dyDescent="0.2">
      <c r="B120" s="11">
        <v>32</v>
      </c>
      <c r="C120" s="2" t="s">
        <v>33</v>
      </c>
      <c r="D120" s="57">
        <f t="shared" si="9"/>
        <v>739118878.85131466</v>
      </c>
    </row>
    <row r="121" spans="2:4" x14ac:dyDescent="0.2">
      <c r="B121" s="11">
        <v>33</v>
      </c>
      <c r="C121" s="2" t="s">
        <v>34</v>
      </c>
      <c r="D121" s="57">
        <f t="shared" ref="D121:D122" si="10">SUM(D82:I82)</f>
        <v>-1682850.6015958223</v>
      </c>
    </row>
    <row r="122" spans="2:4" x14ac:dyDescent="0.2">
      <c r="B122" s="13">
        <v>34</v>
      </c>
      <c r="C122" s="14" t="s">
        <v>89</v>
      </c>
      <c r="D122" s="58">
        <f t="shared" si="10"/>
        <v>-5708049.951090239</v>
      </c>
    </row>
    <row r="123" spans="2:4" x14ac:dyDescent="0.2">
      <c r="B123" s="16" t="s">
        <v>35</v>
      </c>
      <c r="C123" s="17"/>
      <c r="D123" s="59">
        <f>SUM(D89:D122)</f>
        <v>-1.516193151473999E-6</v>
      </c>
    </row>
  </sheetData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9DEC-3FA8-4D74-9EA6-84EEE0EC9E15}">
  <sheetPr codeName="Hoja2"/>
  <dimension ref="A2:AD54"/>
  <sheetViews>
    <sheetView zoomScale="85" zoomScaleNormal="85" workbookViewId="0"/>
  </sheetViews>
  <sheetFormatPr baseColWidth="10" defaultRowHeight="12.75" x14ac:dyDescent="0.2"/>
  <cols>
    <col min="1" max="1" width="11.42578125" style="63"/>
    <col min="2" max="2" width="18.7109375" style="63" customWidth="1"/>
    <col min="3" max="3" width="13.140625" style="63" customWidth="1"/>
    <col min="4" max="4" width="14.28515625" style="63" bestFit="1" customWidth="1"/>
    <col min="5" max="5" width="16.28515625" style="63" bestFit="1" customWidth="1"/>
    <col min="6" max="6" width="12.7109375" style="63" customWidth="1"/>
    <col min="7" max="7" width="16.28515625" style="63" customWidth="1"/>
    <col min="8" max="8" width="14.28515625" style="63" bestFit="1" customWidth="1"/>
    <col min="9" max="9" width="13.28515625" style="63" customWidth="1"/>
    <col min="10" max="10" width="11.140625" style="63" customWidth="1"/>
    <col min="11" max="11" width="13.7109375" style="63" bestFit="1" customWidth="1"/>
    <col min="12" max="12" width="12.7109375" style="63" bestFit="1" customWidth="1"/>
    <col min="13" max="13" width="10.85546875" style="63" bestFit="1" customWidth="1"/>
    <col min="14" max="14" width="12.7109375" style="63" bestFit="1" customWidth="1"/>
    <col min="15" max="15" width="13.140625" style="63" customWidth="1"/>
    <col min="16" max="16" width="13" style="63" customWidth="1"/>
    <col min="17" max="17" width="12.85546875" style="63" customWidth="1"/>
    <col min="18" max="18" width="13.140625" style="63" customWidth="1"/>
    <col min="19" max="21" width="11.42578125" style="63"/>
    <col min="22" max="22" width="13.7109375" style="63" bestFit="1" customWidth="1"/>
    <col min="23" max="256" width="11.42578125" style="63"/>
    <col min="257" max="257" width="18.7109375" style="63" customWidth="1"/>
    <col min="258" max="258" width="13.140625" style="63" customWidth="1"/>
    <col min="259" max="260" width="13.28515625" style="63" customWidth="1"/>
    <col min="261" max="261" width="12.7109375" style="63" customWidth="1"/>
    <col min="262" max="262" width="16.28515625" style="63" customWidth="1"/>
    <col min="263" max="263" width="13.28515625" style="63" bestFit="1" customWidth="1"/>
    <col min="264" max="264" width="13.28515625" style="63" customWidth="1"/>
    <col min="265" max="265" width="11.140625" style="63" customWidth="1"/>
    <col min="266" max="266" width="12.7109375" style="63" bestFit="1" customWidth="1"/>
    <col min="267" max="269" width="10.85546875" style="63" bestFit="1" customWidth="1"/>
    <col min="270" max="270" width="13.140625" style="63" customWidth="1"/>
    <col min="271" max="271" width="13" style="63" customWidth="1"/>
    <col min="272" max="272" width="12.85546875" style="63" customWidth="1"/>
    <col min="273" max="273" width="13.140625" style="63" customWidth="1"/>
    <col min="274" max="512" width="11.42578125" style="63"/>
    <col min="513" max="513" width="18.7109375" style="63" customWidth="1"/>
    <col min="514" max="514" width="13.140625" style="63" customWidth="1"/>
    <col min="515" max="516" width="13.28515625" style="63" customWidth="1"/>
    <col min="517" max="517" width="12.7109375" style="63" customWidth="1"/>
    <col min="518" max="518" width="16.28515625" style="63" customWidth="1"/>
    <col min="519" max="519" width="13.28515625" style="63" bestFit="1" customWidth="1"/>
    <col min="520" max="520" width="13.28515625" style="63" customWidth="1"/>
    <col min="521" max="521" width="11.140625" style="63" customWidth="1"/>
    <col min="522" max="522" width="12.7109375" style="63" bestFit="1" customWidth="1"/>
    <col min="523" max="525" width="10.85546875" style="63" bestFit="1" customWidth="1"/>
    <col min="526" max="526" width="13.140625" style="63" customWidth="1"/>
    <col min="527" max="527" width="13" style="63" customWidth="1"/>
    <col min="528" max="528" width="12.85546875" style="63" customWidth="1"/>
    <col min="529" max="529" width="13.140625" style="63" customWidth="1"/>
    <col min="530" max="768" width="11.42578125" style="63"/>
    <col min="769" max="769" width="18.7109375" style="63" customWidth="1"/>
    <col min="770" max="770" width="13.140625" style="63" customWidth="1"/>
    <col min="771" max="772" width="13.28515625" style="63" customWidth="1"/>
    <col min="773" max="773" width="12.7109375" style="63" customWidth="1"/>
    <col min="774" max="774" width="16.28515625" style="63" customWidth="1"/>
    <col min="775" max="775" width="13.28515625" style="63" bestFit="1" customWidth="1"/>
    <col min="776" max="776" width="13.28515625" style="63" customWidth="1"/>
    <col min="777" max="777" width="11.140625" style="63" customWidth="1"/>
    <col min="778" max="778" width="12.7109375" style="63" bestFit="1" customWidth="1"/>
    <col min="779" max="781" width="10.85546875" style="63" bestFit="1" customWidth="1"/>
    <col min="782" max="782" width="13.140625" style="63" customWidth="1"/>
    <col min="783" max="783" width="13" style="63" customWidth="1"/>
    <col min="784" max="784" width="12.85546875" style="63" customWidth="1"/>
    <col min="785" max="785" width="13.140625" style="63" customWidth="1"/>
    <col min="786" max="1024" width="11.42578125" style="63"/>
    <col min="1025" max="1025" width="18.7109375" style="63" customWidth="1"/>
    <col min="1026" max="1026" width="13.140625" style="63" customWidth="1"/>
    <col min="1027" max="1028" width="13.28515625" style="63" customWidth="1"/>
    <col min="1029" max="1029" width="12.7109375" style="63" customWidth="1"/>
    <col min="1030" max="1030" width="16.28515625" style="63" customWidth="1"/>
    <col min="1031" max="1031" width="13.28515625" style="63" bestFit="1" customWidth="1"/>
    <col min="1032" max="1032" width="13.28515625" style="63" customWidth="1"/>
    <col min="1033" max="1033" width="11.140625" style="63" customWidth="1"/>
    <col min="1034" max="1034" width="12.7109375" style="63" bestFit="1" customWidth="1"/>
    <col min="1035" max="1037" width="10.85546875" style="63" bestFit="1" customWidth="1"/>
    <col min="1038" max="1038" width="13.140625" style="63" customWidth="1"/>
    <col min="1039" max="1039" width="13" style="63" customWidth="1"/>
    <col min="1040" max="1040" width="12.85546875" style="63" customWidth="1"/>
    <col min="1041" max="1041" width="13.140625" style="63" customWidth="1"/>
    <col min="1042" max="1280" width="11.42578125" style="63"/>
    <col min="1281" max="1281" width="18.7109375" style="63" customWidth="1"/>
    <col min="1282" max="1282" width="13.140625" style="63" customWidth="1"/>
    <col min="1283" max="1284" width="13.28515625" style="63" customWidth="1"/>
    <col min="1285" max="1285" width="12.7109375" style="63" customWidth="1"/>
    <col min="1286" max="1286" width="16.28515625" style="63" customWidth="1"/>
    <col min="1287" max="1287" width="13.28515625" style="63" bestFit="1" customWidth="1"/>
    <col min="1288" max="1288" width="13.28515625" style="63" customWidth="1"/>
    <col min="1289" max="1289" width="11.140625" style="63" customWidth="1"/>
    <col min="1290" max="1290" width="12.7109375" style="63" bestFit="1" customWidth="1"/>
    <col min="1291" max="1293" width="10.85546875" style="63" bestFit="1" customWidth="1"/>
    <col min="1294" max="1294" width="13.140625" style="63" customWidth="1"/>
    <col min="1295" max="1295" width="13" style="63" customWidth="1"/>
    <col min="1296" max="1296" width="12.85546875" style="63" customWidth="1"/>
    <col min="1297" max="1297" width="13.140625" style="63" customWidth="1"/>
    <col min="1298" max="1536" width="11.42578125" style="63"/>
    <col min="1537" max="1537" width="18.7109375" style="63" customWidth="1"/>
    <col min="1538" max="1538" width="13.140625" style="63" customWidth="1"/>
    <col min="1539" max="1540" width="13.28515625" style="63" customWidth="1"/>
    <col min="1541" max="1541" width="12.7109375" style="63" customWidth="1"/>
    <col min="1542" max="1542" width="16.28515625" style="63" customWidth="1"/>
    <col min="1543" max="1543" width="13.28515625" style="63" bestFit="1" customWidth="1"/>
    <col min="1544" max="1544" width="13.28515625" style="63" customWidth="1"/>
    <col min="1545" max="1545" width="11.140625" style="63" customWidth="1"/>
    <col min="1546" max="1546" width="12.7109375" style="63" bestFit="1" customWidth="1"/>
    <col min="1547" max="1549" width="10.85546875" style="63" bestFit="1" customWidth="1"/>
    <col min="1550" max="1550" width="13.140625" style="63" customWidth="1"/>
    <col min="1551" max="1551" width="13" style="63" customWidth="1"/>
    <col min="1552" max="1552" width="12.85546875" style="63" customWidth="1"/>
    <col min="1553" max="1553" width="13.140625" style="63" customWidth="1"/>
    <col min="1554" max="1792" width="11.42578125" style="63"/>
    <col min="1793" max="1793" width="18.7109375" style="63" customWidth="1"/>
    <col min="1794" max="1794" width="13.140625" style="63" customWidth="1"/>
    <col min="1795" max="1796" width="13.28515625" style="63" customWidth="1"/>
    <col min="1797" max="1797" width="12.7109375" style="63" customWidth="1"/>
    <col min="1798" max="1798" width="16.28515625" style="63" customWidth="1"/>
    <col min="1799" max="1799" width="13.28515625" style="63" bestFit="1" customWidth="1"/>
    <col min="1800" max="1800" width="13.28515625" style="63" customWidth="1"/>
    <col min="1801" max="1801" width="11.140625" style="63" customWidth="1"/>
    <col min="1802" max="1802" width="12.7109375" style="63" bestFit="1" customWidth="1"/>
    <col min="1803" max="1805" width="10.85546875" style="63" bestFit="1" customWidth="1"/>
    <col min="1806" max="1806" width="13.140625" style="63" customWidth="1"/>
    <col min="1807" max="1807" width="13" style="63" customWidth="1"/>
    <col min="1808" max="1808" width="12.85546875" style="63" customWidth="1"/>
    <col min="1809" max="1809" width="13.140625" style="63" customWidth="1"/>
    <col min="1810" max="2048" width="11.42578125" style="63"/>
    <col min="2049" max="2049" width="18.7109375" style="63" customWidth="1"/>
    <col min="2050" max="2050" width="13.140625" style="63" customWidth="1"/>
    <col min="2051" max="2052" width="13.28515625" style="63" customWidth="1"/>
    <col min="2053" max="2053" width="12.7109375" style="63" customWidth="1"/>
    <col min="2054" max="2054" width="16.28515625" style="63" customWidth="1"/>
    <col min="2055" max="2055" width="13.28515625" style="63" bestFit="1" customWidth="1"/>
    <col min="2056" max="2056" width="13.28515625" style="63" customWidth="1"/>
    <col min="2057" max="2057" width="11.140625" style="63" customWidth="1"/>
    <col min="2058" max="2058" width="12.7109375" style="63" bestFit="1" customWidth="1"/>
    <col min="2059" max="2061" width="10.85546875" style="63" bestFit="1" customWidth="1"/>
    <col min="2062" max="2062" width="13.140625" style="63" customWidth="1"/>
    <col min="2063" max="2063" width="13" style="63" customWidth="1"/>
    <col min="2064" max="2064" width="12.85546875" style="63" customWidth="1"/>
    <col min="2065" max="2065" width="13.140625" style="63" customWidth="1"/>
    <col min="2066" max="2304" width="11.42578125" style="63"/>
    <col min="2305" max="2305" width="18.7109375" style="63" customWidth="1"/>
    <col min="2306" max="2306" width="13.140625" style="63" customWidth="1"/>
    <col min="2307" max="2308" width="13.28515625" style="63" customWidth="1"/>
    <col min="2309" max="2309" width="12.7109375" style="63" customWidth="1"/>
    <col min="2310" max="2310" width="16.28515625" style="63" customWidth="1"/>
    <col min="2311" max="2311" width="13.28515625" style="63" bestFit="1" customWidth="1"/>
    <col min="2312" max="2312" width="13.28515625" style="63" customWidth="1"/>
    <col min="2313" max="2313" width="11.140625" style="63" customWidth="1"/>
    <col min="2314" max="2314" width="12.7109375" style="63" bestFit="1" customWidth="1"/>
    <col min="2315" max="2317" width="10.85546875" style="63" bestFit="1" customWidth="1"/>
    <col min="2318" max="2318" width="13.140625" style="63" customWidth="1"/>
    <col min="2319" max="2319" width="13" style="63" customWidth="1"/>
    <col min="2320" max="2320" width="12.85546875" style="63" customWidth="1"/>
    <col min="2321" max="2321" width="13.140625" style="63" customWidth="1"/>
    <col min="2322" max="2560" width="11.42578125" style="63"/>
    <col min="2561" max="2561" width="18.7109375" style="63" customWidth="1"/>
    <col min="2562" max="2562" width="13.140625" style="63" customWidth="1"/>
    <col min="2563" max="2564" width="13.28515625" style="63" customWidth="1"/>
    <col min="2565" max="2565" width="12.7109375" style="63" customWidth="1"/>
    <col min="2566" max="2566" width="16.28515625" style="63" customWidth="1"/>
    <col min="2567" max="2567" width="13.28515625" style="63" bestFit="1" customWidth="1"/>
    <col min="2568" max="2568" width="13.28515625" style="63" customWidth="1"/>
    <col min="2569" max="2569" width="11.140625" style="63" customWidth="1"/>
    <col min="2570" max="2570" width="12.7109375" style="63" bestFit="1" customWidth="1"/>
    <col min="2571" max="2573" width="10.85546875" style="63" bestFit="1" customWidth="1"/>
    <col min="2574" max="2574" width="13.140625" style="63" customWidth="1"/>
    <col min="2575" max="2575" width="13" style="63" customWidth="1"/>
    <col min="2576" max="2576" width="12.85546875" style="63" customWidth="1"/>
    <col min="2577" max="2577" width="13.140625" style="63" customWidth="1"/>
    <col min="2578" max="2816" width="11.42578125" style="63"/>
    <col min="2817" max="2817" width="18.7109375" style="63" customWidth="1"/>
    <col min="2818" max="2818" width="13.140625" style="63" customWidth="1"/>
    <col min="2819" max="2820" width="13.28515625" style="63" customWidth="1"/>
    <col min="2821" max="2821" width="12.7109375" style="63" customWidth="1"/>
    <col min="2822" max="2822" width="16.28515625" style="63" customWidth="1"/>
    <col min="2823" max="2823" width="13.28515625" style="63" bestFit="1" customWidth="1"/>
    <col min="2824" max="2824" width="13.28515625" style="63" customWidth="1"/>
    <col min="2825" max="2825" width="11.140625" style="63" customWidth="1"/>
    <col min="2826" max="2826" width="12.7109375" style="63" bestFit="1" customWidth="1"/>
    <col min="2827" max="2829" width="10.85546875" style="63" bestFit="1" customWidth="1"/>
    <col min="2830" max="2830" width="13.140625" style="63" customWidth="1"/>
    <col min="2831" max="2831" width="13" style="63" customWidth="1"/>
    <col min="2832" max="2832" width="12.85546875" style="63" customWidth="1"/>
    <col min="2833" max="2833" width="13.140625" style="63" customWidth="1"/>
    <col min="2834" max="3072" width="11.42578125" style="63"/>
    <col min="3073" max="3073" width="18.7109375" style="63" customWidth="1"/>
    <col min="3074" max="3074" width="13.140625" style="63" customWidth="1"/>
    <col min="3075" max="3076" width="13.28515625" style="63" customWidth="1"/>
    <col min="3077" max="3077" width="12.7109375" style="63" customWidth="1"/>
    <col min="3078" max="3078" width="16.28515625" style="63" customWidth="1"/>
    <col min="3079" max="3079" width="13.28515625" style="63" bestFit="1" customWidth="1"/>
    <col min="3080" max="3080" width="13.28515625" style="63" customWidth="1"/>
    <col min="3081" max="3081" width="11.140625" style="63" customWidth="1"/>
    <col min="3082" max="3082" width="12.7109375" style="63" bestFit="1" customWidth="1"/>
    <col min="3083" max="3085" width="10.85546875" style="63" bestFit="1" customWidth="1"/>
    <col min="3086" max="3086" width="13.140625" style="63" customWidth="1"/>
    <col min="3087" max="3087" width="13" style="63" customWidth="1"/>
    <col min="3088" max="3088" width="12.85546875" style="63" customWidth="1"/>
    <col min="3089" max="3089" width="13.140625" style="63" customWidth="1"/>
    <col min="3090" max="3328" width="11.42578125" style="63"/>
    <col min="3329" max="3329" width="18.7109375" style="63" customWidth="1"/>
    <col min="3330" max="3330" width="13.140625" style="63" customWidth="1"/>
    <col min="3331" max="3332" width="13.28515625" style="63" customWidth="1"/>
    <col min="3333" max="3333" width="12.7109375" style="63" customWidth="1"/>
    <col min="3334" max="3334" width="16.28515625" style="63" customWidth="1"/>
    <col min="3335" max="3335" width="13.28515625" style="63" bestFit="1" customWidth="1"/>
    <col min="3336" max="3336" width="13.28515625" style="63" customWidth="1"/>
    <col min="3337" max="3337" width="11.140625" style="63" customWidth="1"/>
    <col min="3338" max="3338" width="12.7109375" style="63" bestFit="1" customWidth="1"/>
    <col min="3339" max="3341" width="10.85546875" style="63" bestFit="1" customWidth="1"/>
    <col min="3342" max="3342" width="13.140625" style="63" customWidth="1"/>
    <col min="3343" max="3343" width="13" style="63" customWidth="1"/>
    <col min="3344" max="3344" width="12.85546875" style="63" customWidth="1"/>
    <col min="3345" max="3345" width="13.140625" style="63" customWidth="1"/>
    <col min="3346" max="3584" width="11.42578125" style="63"/>
    <col min="3585" max="3585" width="18.7109375" style="63" customWidth="1"/>
    <col min="3586" max="3586" width="13.140625" style="63" customWidth="1"/>
    <col min="3587" max="3588" width="13.28515625" style="63" customWidth="1"/>
    <col min="3589" max="3589" width="12.7109375" style="63" customWidth="1"/>
    <col min="3590" max="3590" width="16.28515625" style="63" customWidth="1"/>
    <col min="3591" max="3591" width="13.28515625" style="63" bestFit="1" customWidth="1"/>
    <col min="3592" max="3592" width="13.28515625" style="63" customWidth="1"/>
    <col min="3593" max="3593" width="11.140625" style="63" customWidth="1"/>
    <col min="3594" max="3594" width="12.7109375" style="63" bestFit="1" customWidth="1"/>
    <col min="3595" max="3597" width="10.85546875" style="63" bestFit="1" customWidth="1"/>
    <col min="3598" max="3598" width="13.140625" style="63" customWidth="1"/>
    <col min="3599" max="3599" width="13" style="63" customWidth="1"/>
    <col min="3600" max="3600" width="12.85546875" style="63" customWidth="1"/>
    <col min="3601" max="3601" width="13.140625" style="63" customWidth="1"/>
    <col min="3602" max="3840" width="11.42578125" style="63"/>
    <col min="3841" max="3841" width="18.7109375" style="63" customWidth="1"/>
    <col min="3842" max="3842" width="13.140625" style="63" customWidth="1"/>
    <col min="3843" max="3844" width="13.28515625" style="63" customWidth="1"/>
    <col min="3845" max="3845" width="12.7109375" style="63" customWidth="1"/>
    <col min="3846" max="3846" width="16.28515625" style="63" customWidth="1"/>
    <col min="3847" max="3847" width="13.28515625" style="63" bestFit="1" customWidth="1"/>
    <col min="3848" max="3848" width="13.28515625" style="63" customWidth="1"/>
    <col min="3849" max="3849" width="11.140625" style="63" customWidth="1"/>
    <col min="3850" max="3850" width="12.7109375" style="63" bestFit="1" customWidth="1"/>
    <col min="3851" max="3853" width="10.85546875" style="63" bestFit="1" customWidth="1"/>
    <col min="3854" max="3854" width="13.140625" style="63" customWidth="1"/>
    <col min="3855" max="3855" width="13" style="63" customWidth="1"/>
    <col min="3856" max="3856" width="12.85546875" style="63" customWidth="1"/>
    <col min="3857" max="3857" width="13.140625" style="63" customWidth="1"/>
    <col min="3858" max="4096" width="11.42578125" style="63"/>
    <col min="4097" max="4097" width="18.7109375" style="63" customWidth="1"/>
    <col min="4098" max="4098" width="13.140625" style="63" customWidth="1"/>
    <col min="4099" max="4100" width="13.28515625" style="63" customWidth="1"/>
    <col min="4101" max="4101" width="12.7109375" style="63" customWidth="1"/>
    <col min="4102" max="4102" width="16.28515625" style="63" customWidth="1"/>
    <col min="4103" max="4103" width="13.28515625" style="63" bestFit="1" customWidth="1"/>
    <col min="4104" max="4104" width="13.28515625" style="63" customWidth="1"/>
    <col min="4105" max="4105" width="11.140625" style="63" customWidth="1"/>
    <col min="4106" max="4106" width="12.7109375" style="63" bestFit="1" customWidth="1"/>
    <col min="4107" max="4109" width="10.85546875" style="63" bestFit="1" customWidth="1"/>
    <col min="4110" max="4110" width="13.140625" style="63" customWidth="1"/>
    <col min="4111" max="4111" width="13" style="63" customWidth="1"/>
    <col min="4112" max="4112" width="12.85546875" style="63" customWidth="1"/>
    <col min="4113" max="4113" width="13.140625" style="63" customWidth="1"/>
    <col min="4114" max="4352" width="11.42578125" style="63"/>
    <col min="4353" max="4353" width="18.7109375" style="63" customWidth="1"/>
    <col min="4354" max="4354" width="13.140625" style="63" customWidth="1"/>
    <col min="4355" max="4356" width="13.28515625" style="63" customWidth="1"/>
    <col min="4357" max="4357" width="12.7109375" style="63" customWidth="1"/>
    <col min="4358" max="4358" width="16.28515625" style="63" customWidth="1"/>
    <col min="4359" max="4359" width="13.28515625" style="63" bestFit="1" customWidth="1"/>
    <col min="4360" max="4360" width="13.28515625" style="63" customWidth="1"/>
    <col min="4361" max="4361" width="11.140625" style="63" customWidth="1"/>
    <col min="4362" max="4362" width="12.7109375" style="63" bestFit="1" customWidth="1"/>
    <col min="4363" max="4365" width="10.85546875" style="63" bestFit="1" customWidth="1"/>
    <col min="4366" max="4366" width="13.140625" style="63" customWidth="1"/>
    <col min="4367" max="4367" width="13" style="63" customWidth="1"/>
    <col min="4368" max="4368" width="12.85546875" style="63" customWidth="1"/>
    <col min="4369" max="4369" width="13.140625" style="63" customWidth="1"/>
    <col min="4370" max="4608" width="11.42578125" style="63"/>
    <col min="4609" max="4609" width="18.7109375" style="63" customWidth="1"/>
    <col min="4610" max="4610" width="13.140625" style="63" customWidth="1"/>
    <col min="4611" max="4612" width="13.28515625" style="63" customWidth="1"/>
    <col min="4613" max="4613" width="12.7109375" style="63" customWidth="1"/>
    <col min="4614" max="4614" width="16.28515625" style="63" customWidth="1"/>
    <col min="4615" max="4615" width="13.28515625" style="63" bestFit="1" customWidth="1"/>
    <col min="4616" max="4616" width="13.28515625" style="63" customWidth="1"/>
    <col min="4617" max="4617" width="11.140625" style="63" customWidth="1"/>
    <col min="4618" max="4618" width="12.7109375" style="63" bestFit="1" customWidth="1"/>
    <col min="4619" max="4621" width="10.85546875" style="63" bestFit="1" customWidth="1"/>
    <col min="4622" max="4622" width="13.140625" style="63" customWidth="1"/>
    <col min="4623" max="4623" width="13" style="63" customWidth="1"/>
    <col min="4624" max="4624" width="12.85546875" style="63" customWidth="1"/>
    <col min="4625" max="4625" width="13.140625" style="63" customWidth="1"/>
    <col min="4626" max="4864" width="11.42578125" style="63"/>
    <col min="4865" max="4865" width="18.7109375" style="63" customWidth="1"/>
    <col min="4866" max="4866" width="13.140625" style="63" customWidth="1"/>
    <col min="4867" max="4868" width="13.28515625" style="63" customWidth="1"/>
    <col min="4869" max="4869" width="12.7109375" style="63" customWidth="1"/>
    <col min="4870" max="4870" width="16.28515625" style="63" customWidth="1"/>
    <col min="4871" max="4871" width="13.28515625" style="63" bestFit="1" customWidth="1"/>
    <col min="4872" max="4872" width="13.28515625" style="63" customWidth="1"/>
    <col min="4873" max="4873" width="11.140625" style="63" customWidth="1"/>
    <col min="4874" max="4874" width="12.7109375" style="63" bestFit="1" customWidth="1"/>
    <col min="4875" max="4877" width="10.85546875" style="63" bestFit="1" customWidth="1"/>
    <col min="4878" max="4878" width="13.140625" style="63" customWidth="1"/>
    <col min="4879" max="4879" width="13" style="63" customWidth="1"/>
    <col min="4880" max="4880" width="12.85546875" style="63" customWidth="1"/>
    <col min="4881" max="4881" width="13.140625" style="63" customWidth="1"/>
    <col min="4882" max="5120" width="11.42578125" style="63"/>
    <col min="5121" max="5121" width="18.7109375" style="63" customWidth="1"/>
    <col min="5122" max="5122" width="13.140625" style="63" customWidth="1"/>
    <col min="5123" max="5124" width="13.28515625" style="63" customWidth="1"/>
    <col min="5125" max="5125" width="12.7109375" style="63" customWidth="1"/>
    <col min="5126" max="5126" width="16.28515625" style="63" customWidth="1"/>
    <col min="5127" max="5127" width="13.28515625" style="63" bestFit="1" customWidth="1"/>
    <col min="5128" max="5128" width="13.28515625" style="63" customWidth="1"/>
    <col min="5129" max="5129" width="11.140625" style="63" customWidth="1"/>
    <col min="5130" max="5130" width="12.7109375" style="63" bestFit="1" customWidth="1"/>
    <col min="5131" max="5133" width="10.85546875" style="63" bestFit="1" customWidth="1"/>
    <col min="5134" max="5134" width="13.140625" style="63" customWidth="1"/>
    <col min="5135" max="5135" width="13" style="63" customWidth="1"/>
    <col min="5136" max="5136" width="12.85546875" style="63" customWidth="1"/>
    <col min="5137" max="5137" width="13.140625" style="63" customWidth="1"/>
    <col min="5138" max="5376" width="11.42578125" style="63"/>
    <col min="5377" max="5377" width="18.7109375" style="63" customWidth="1"/>
    <col min="5378" max="5378" width="13.140625" style="63" customWidth="1"/>
    <col min="5379" max="5380" width="13.28515625" style="63" customWidth="1"/>
    <col min="5381" max="5381" width="12.7109375" style="63" customWidth="1"/>
    <col min="5382" max="5382" width="16.28515625" style="63" customWidth="1"/>
    <col min="5383" max="5383" width="13.28515625" style="63" bestFit="1" customWidth="1"/>
    <col min="5384" max="5384" width="13.28515625" style="63" customWidth="1"/>
    <col min="5385" max="5385" width="11.140625" style="63" customWidth="1"/>
    <col min="5386" max="5386" width="12.7109375" style="63" bestFit="1" customWidth="1"/>
    <col min="5387" max="5389" width="10.85546875" style="63" bestFit="1" customWidth="1"/>
    <col min="5390" max="5390" width="13.140625" style="63" customWidth="1"/>
    <col min="5391" max="5391" width="13" style="63" customWidth="1"/>
    <col min="5392" max="5392" width="12.85546875" style="63" customWidth="1"/>
    <col min="5393" max="5393" width="13.140625" style="63" customWidth="1"/>
    <col min="5394" max="5632" width="11.42578125" style="63"/>
    <col min="5633" max="5633" width="18.7109375" style="63" customWidth="1"/>
    <col min="5634" max="5634" width="13.140625" style="63" customWidth="1"/>
    <col min="5635" max="5636" width="13.28515625" style="63" customWidth="1"/>
    <col min="5637" max="5637" width="12.7109375" style="63" customWidth="1"/>
    <col min="5638" max="5638" width="16.28515625" style="63" customWidth="1"/>
    <col min="5639" max="5639" width="13.28515625" style="63" bestFit="1" customWidth="1"/>
    <col min="5640" max="5640" width="13.28515625" style="63" customWidth="1"/>
    <col min="5641" max="5641" width="11.140625" style="63" customWidth="1"/>
    <col min="5642" max="5642" width="12.7109375" style="63" bestFit="1" customWidth="1"/>
    <col min="5643" max="5645" width="10.85546875" style="63" bestFit="1" customWidth="1"/>
    <col min="5646" max="5646" width="13.140625" style="63" customWidth="1"/>
    <col min="5647" max="5647" width="13" style="63" customWidth="1"/>
    <col min="5648" max="5648" width="12.85546875" style="63" customWidth="1"/>
    <col min="5649" max="5649" width="13.140625" style="63" customWidth="1"/>
    <col min="5650" max="5888" width="11.42578125" style="63"/>
    <col min="5889" max="5889" width="18.7109375" style="63" customWidth="1"/>
    <col min="5890" max="5890" width="13.140625" style="63" customWidth="1"/>
    <col min="5891" max="5892" width="13.28515625" style="63" customWidth="1"/>
    <col min="5893" max="5893" width="12.7109375" style="63" customWidth="1"/>
    <col min="5894" max="5894" width="16.28515625" style="63" customWidth="1"/>
    <col min="5895" max="5895" width="13.28515625" style="63" bestFit="1" customWidth="1"/>
    <col min="5896" max="5896" width="13.28515625" style="63" customWidth="1"/>
    <col min="5897" max="5897" width="11.140625" style="63" customWidth="1"/>
    <col min="5898" max="5898" width="12.7109375" style="63" bestFit="1" customWidth="1"/>
    <col min="5899" max="5901" width="10.85546875" style="63" bestFit="1" customWidth="1"/>
    <col min="5902" max="5902" width="13.140625" style="63" customWidth="1"/>
    <col min="5903" max="5903" width="13" style="63" customWidth="1"/>
    <col min="5904" max="5904" width="12.85546875" style="63" customWidth="1"/>
    <col min="5905" max="5905" width="13.140625" style="63" customWidth="1"/>
    <col min="5906" max="6144" width="11.42578125" style="63"/>
    <col min="6145" max="6145" width="18.7109375" style="63" customWidth="1"/>
    <col min="6146" max="6146" width="13.140625" style="63" customWidth="1"/>
    <col min="6147" max="6148" width="13.28515625" style="63" customWidth="1"/>
    <col min="6149" max="6149" width="12.7109375" style="63" customWidth="1"/>
    <col min="6150" max="6150" width="16.28515625" style="63" customWidth="1"/>
    <col min="6151" max="6151" width="13.28515625" style="63" bestFit="1" customWidth="1"/>
    <col min="6152" max="6152" width="13.28515625" style="63" customWidth="1"/>
    <col min="6153" max="6153" width="11.140625" style="63" customWidth="1"/>
    <col min="6154" max="6154" width="12.7109375" style="63" bestFit="1" customWidth="1"/>
    <col min="6155" max="6157" width="10.85546875" style="63" bestFit="1" customWidth="1"/>
    <col min="6158" max="6158" width="13.140625" style="63" customWidth="1"/>
    <col min="6159" max="6159" width="13" style="63" customWidth="1"/>
    <col min="6160" max="6160" width="12.85546875" style="63" customWidth="1"/>
    <col min="6161" max="6161" width="13.140625" style="63" customWidth="1"/>
    <col min="6162" max="6400" width="11.42578125" style="63"/>
    <col min="6401" max="6401" width="18.7109375" style="63" customWidth="1"/>
    <col min="6402" max="6402" width="13.140625" style="63" customWidth="1"/>
    <col min="6403" max="6404" width="13.28515625" style="63" customWidth="1"/>
    <col min="6405" max="6405" width="12.7109375" style="63" customWidth="1"/>
    <col min="6406" max="6406" width="16.28515625" style="63" customWidth="1"/>
    <col min="6407" max="6407" width="13.28515625" style="63" bestFit="1" customWidth="1"/>
    <col min="6408" max="6408" width="13.28515625" style="63" customWidth="1"/>
    <col min="6409" max="6409" width="11.140625" style="63" customWidth="1"/>
    <col min="6410" max="6410" width="12.7109375" style="63" bestFit="1" customWidth="1"/>
    <col min="6411" max="6413" width="10.85546875" style="63" bestFit="1" customWidth="1"/>
    <col min="6414" max="6414" width="13.140625" style="63" customWidth="1"/>
    <col min="6415" max="6415" width="13" style="63" customWidth="1"/>
    <col min="6416" max="6416" width="12.85546875" style="63" customWidth="1"/>
    <col min="6417" max="6417" width="13.140625" style="63" customWidth="1"/>
    <col min="6418" max="6656" width="11.42578125" style="63"/>
    <col min="6657" max="6657" width="18.7109375" style="63" customWidth="1"/>
    <col min="6658" max="6658" width="13.140625" style="63" customWidth="1"/>
    <col min="6659" max="6660" width="13.28515625" style="63" customWidth="1"/>
    <col min="6661" max="6661" width="12.7109375" style="63" customWidth="1"/>
    <col min="6662" max="6662" width="16.28515625" style="63" customWidth="1"/>
    <col min="6663" max="6663" width="13.28515625" style="63" bestFit="1" customWidth="1"/>
    <col min="6664" max="6664" width="13.28515625" style="63" customWidth="1"/>
    <col min="6665" max="6665" width="11.140625" style="63" customWidth="1"/>
    <col min="6666" max="6666" width="12.7109375" style="63" bestFit="1" customWidth="1"/>
    <col min="6667" max="6669" width="10.85546875" style="63" bestFit="1" customWidth="1"/>
    <col min="6670" max="6670" width="13.140625" style="63" customWidth="1"/>
    <col min="6671" max="6671" width="13" style="63" customWidth="1"/>
    <col min="6672" max="6672" width="12.85546875" style="63" customWidth="1"/>
    <col min="6673" max="6673" width="13.140625" style="63" customWidth="1"/>
    <col min="6674" max="6912" width="11.42578125" style="63"/>
    <col min="6913" max="6913" width="18.7109375" style="63" customWidth="1"/>
    <col min="6914" max="6914" width="13.140625" style="63" customWidth="1"/>
    <col min="6915" max="6916" width="13.28515625" style="63" customWidth="1"/>
    <col min="6917" max="6917" width="12.7109375" style="63" customWidth="1"/>
    <col min="6918" max="6918" width="16.28515625" style="63" customWidth="1"/>
    <col min="6919" max="6919" width="13.28515625" style="63" bestFit="1" customWidth="1"/>
    <col min="6920" max="6920" width="13.28515625" style="63" customWidth="1"/>
    <col min="6921" max="6921" width="11.140625" style="63" customWidth="1"/>
    <col min="6922" max="6922" width="12.7109375" style="63" bestFit="1" customWidth="1"/>
    <col min="6923" max="6925" width="10.85546875" style="63" bestFit="1" customWidth="1"/>
    <col min="6926" max="6926" width="13.140625" style="63" customWidth="1"/>
    <col min="6927" max="6927" width="13" style="63" customWidth="1"/>
    <col min="6928" max="6928" width="12.85546875" style="63" customWidth="1"/>
    <col min="6929" max="6929" width="13.140625" style="63" customWidth="1"/>
    <col min="6930" max="7168" width="11.42578125" style="63"/>
    <col min="7169" max="7169" width="18.7109375" style="63" customWidth="1"/>
    <col min="7170" max="7170" width="13.140625" style="63" customWidth="1"/>
    <col min="7171" max="7172" width="13.28515625" style="63" customWidth="1"/>
    <col min="7173" max="7173" width="12.7109375" style="63" customWidth="1"/>
    <col min="7174" max="7174" width="16.28515625" style="63" customWidth="1"/>
    <col min="7175" max="7175" width="13.28515625" style="63" bestFit="1" customWidth="1"/>
    <col min="7176" max="7176" width="13.28515625" style="63" customWidth="1"/>
    <col min="7177" max="7177" width="11.140625" style="63" customWidth="1"/>
    <col min="7178" max="7178" width="12.7109375" style="63" bestFit="1" customWidth="1"/>
    <col min="7179" max="7181" width="10.85546875" style="63" bestFit="1" customWidth="1"/>
    <col min="7182" max="7182" width="13.140625" style="63" customWidth="1"/>
    <col min="7183" max="7183" width="13" style="63" customWidth="1"/>
    <col min="7184" max="7184" width="12.85546875" style="63" customWidth="1"/>
    <col min="7185" max="7185" width="13.140625" style="63" customWidth="1"/>
    <col min="7186" max="7424" width="11.42578125" style="63"/>
    <col min="7425" max="7425" width="18.7109375" style="63" customWidth="1"/>
    <col min="7426" max="7426" width="13.140625" style="63" customWidth="1"/>
    <col min="7427" max="7428" width="13.28515625" style="63" customWidth="1"/>
    <col min="7429" max="7429" width="12.7109375" style="63" customWidth="1"/>
    <col min="7430" max="7430" width="16.28515625" style="63" customWidth="1"/>
    <col min="7431" max="7431" width="13.28515625" style="63" bestFit="1" customWidth="1"/>
    <col min="7432" max="7432" width="13.28515625" style="63" customWidth="1"/>
    <col min="7433" max="7433" width="11.140625" style="63" customWidth="1"/>
    <col min="7434" max="7434" width="12.7109375" style="63" bestFit="1" customWidth="1"/>
    <col min="7435" max="7437" width="10.85546875" style="63" bestFit="1" customWidth="1"/>
    <col min="7438" max="7438" width="13.140625" style="63" customWidth="1"/>
    <col min="7439" max="7439" width="13" style="63" customWidth="1"/>
    <col min="7440" max="7440" width="12.85546875" style="63" customWidth="1"/>
    <col min="7441" max="7441" width="13.140625" style="63" customWidth="1"/>
    <col min="7442" max="7680" width="11.42578125" style="63"/>
    <col min="7681" max="7681" width="18.7109375" style="63" customWidth="1"/>
    <col min="7682" max="7682" width="13.140625" style="63" customWidth="1"/>
    <col min="7683" max="7684" width="13.28515625" style="63" customWidth="1"/>
    <col min="7685" max="7685" width="12.7109375" style="63" customWidth="1"/>
    <col min="7686" max="7686" width="16.28515625" style="63" customWidth="1"/>
    <col min="7687" max="7687" width="13.28515625" style="63" bestFit="1" customWidth="1"/>
    <col min="7688" max="7688" width="13.28515625" style="63" customWidth="1"/>
    <col min="7689" max="7689" width="11.140625" style="63" customWidth="1"/>
    <col min="7690" max="7690" width="12.7109375" style="63" bestFit="1" customWidth="1"/>
    <col min="7691" max="7693" width="10.85546875" style="63" bestFit="1" customWidth="1"/>
    <col min="7694" max="7694" width="13.140625" style="63" customWidth="1"/>
    <col min="7695" max="7695" width="13" style="63" customWidth="1"/>
    <col min="7696" max="7696" width="12.85546875" style="63" customWidth="1"/>
    <col min="7697" max="7697" width="13.140625" style="63" customWidth="1"/>
    <col min="7698" max="7936" width="11.42578125" style="63"/>
    <col min="7937" max="7937" width="18.7109375" style="63" customWidth="1"/>
    <col min="7938" max="7938" width="13.140625" style="63" customWidth="1"/>
    <col min="7939" max="7940" width="13.28515625" style="63" customWidth="1"/>
    <col min="7941" max="7941" width="12.7109375" style="63" customWidth="1"/>
    <col min="7942" max="7942" width="16.28515625" style="63" customWidth="1"/>
    <col min="7943" max="7943" width="13.28515625" style="63" bestFit="1" customWidth="1"/>
    <col min="7944" max="7944" width="13.28515625" style="63" customWidth="1"/>
    <col min="7945" max="7945" width="11.140625" style="63" customWidth="1"/>
    <col min="7946" max="7946" width="12.7109375" style="63" bestFit="1" customWidth="1"/>
    <col min="7947" max="7949" width="10.85546875" style="63" bestFit="1" customWidth="1"/>
    <col min="7950" max="7950" width="13.140625" style="63" customWidth="1"/>
    <col min="7951" max="7951" width="13" style="63" customWidth="1"/>
    <col min="7952" max="7952" width="12.85546875" style="63" customWidth="1"/>
    <col min="7953" max="7953" width="13.140625" style="63" customWidth="1"/>
    <col min="7954" max="8192" width="11.42578125" style="63"/>
    <col min="8193" max="8193" width="18.7109375" style="63" customWidth="1"/>
    <col min="8194" max="8194" width="13.140625" style="63" customWidth="1"/>
    <col min="8195" max="8196" width="13.28515625" style="63" customWidth="1"/>
    <col min="8197" max="8197" width="12.7109375" style="63" customWidth="1"/>
    <col min="8198" max="8198" width="16.28515625" style="63" customWidth="1"/>
    <col min="8199" max="8199" width="13.28515625" style="63" bestFit="1" customWidth="1"/>
    <col min="8200" max="8200" width="13.28515625" style="63" customWidth="1"/>
    <col min="8201" max="8201" width="11.140625" style="63" customWidth="1"/>
    <col min="8202" max="8202" width="12.7109375" style="63" bestFit="1" customWidth="1"/>
    <col min="8203" max="8205" width="10.85546875" style="63" bestFit="1" customWidth="1"/>
    <col min="8206" max="8206" width="13.140625" style="63" customWidth="1"/>
    <col min="8207" max="8207" width="13" style="63" customWidth="1"/>
    <col min="8208" max="8208" width="12.85546875" style="63" customWidth="1"/>
    <col min="8209" max="8209" width="13.140625" style="63" customWidth="1"/>
    <col min="8210" max="8448" width="11.42578125" style="63"/>
    <col min="8449" max="8449" width="18.7109375" style="63" customWidth="1"/>
    <col min="8450" max="8450" width="13.140625" style="63" customWidth="1"/>
    <col min="8451" max="8452" width="13.28515625" style="63" customWidth="1"/>
    <col min="8453" max="8453" width="12.7109375" style="63" customWidth="1"/>
    <col min="8454" max="8454" width="16.28515625" style="63" customWidth="1"/>
    <col min="8455" max="8455" width="13.28515625" style="63" bestFit="1" customWidth="1"/>
    <col min="8456" max="8456" width="13.28515625" style="63" customWidth="1"/>
    <col min="8457" max="8457" width="11.140625" style="63" customWidth="1"/>
    <col min="8458" max="8458" width="12.7109375" style="63" bestFit="1" customWidth="1"/>
    <col min="8459" max="8461" width="10.85546875" style="63" bestFit="1" customWidth="1"/>
    <col min="8462" max="8462" width="13.140625" style="63" customWidth="1"/>
    <col min="8463" max="8463" width="13" style="63" customWidth="1"/>
    <col min="8464" max="8464" width="12.85546875" style="63" customWidth="1"/>
    <col min="8465" max="8465" width="13.140625" style="63" customWidth="1"/>
    <col min="8466" max="8704" width="11.42578125" style="63"/>
    <col min="8705" max="8705" width="18.7109375" style="63" customWidth="1"/>
    <col min="8706" max="8706" width="13.140625" style="63" customWidth="1"/>
    <col min="8707" max="8708" width="13.28515625" style="63" customWidth="1"/>
    <col min="8709" max="8709" width="12.7109375" style="63" customWidth="1"/>
    <col min="8710" max="8710" width="16.28515625" style="63" customWidth="1"/>
    <col min="8711" max="8711" width="13.28515625" style="63" bestFit="1" customWidth="1"/>
    <col min="8712" max="8712" width="13.28515625" style="63" customWidth="1"/>
    <col min="8713" max="8713" width="11.140625" style="63" customWidth="1"/>
    <col min="8714" max="8714" width="12.7109375" style="63" bestFit="1" customWidth="1"/>
    <col min="8715" max="8717" width="10.85546875" style="63" bestFit="1" customWidth="1"/>
    <col min="8718" max="8718" width="13.140625" style="63" customWidth="1"/>
    <col min="8719" max="8719" width="13" style="63" customWidth="1"/>
    <col min="8720" max="8720" width="12.85546875" style="63" customWidth="1"/>
    <col min="8721" max="8721" width="13.140625" style="63" customWidth="1"/>
    <col min="8722" max="8960" width="11.42578125" style="63"/>
    <col min="8961" max="8961" width="18.7109375" style="63" customWidth="1"/>
    <col min="8962" max="8962" width="13.140625" style="63" customWidth="1"/>
    <col min="8963" max="8964" width="13.28515625" style="63" customWidth="1"/>
    <col min="8965" max="8965" width="12.7109375" style="63" customWidth="1"/>
    <col min="8966" max="8966" width="16.28515625" style="63" customWidth="1"/>
    <col min="8967" max="8967" width="13.28515625" style="63" bestFit="1" customWidth="1"/>
    <col min="8968" max="8968" width="13.28515625" style="63" customWidth="1"/>
    <col min="8969" max="8969" width="11.140625" style="63" customWidth="1"/>
    <col min="8970" max="8970" width="12.7109375" style="63" bestFit="1" customWidth="1"/>
    <col min="8971" max="8973" width="10.85546875" style="63" bestFit="1" customWidth="1"/>
    <col min="8974" max="8974" width="13.140625" style="63" customWidth="1"/>
    <col min="8975" max="8975" width="13" style="63" customWidth="1"/>
    <col min="8976" max="8976" width="12.85546875" style="63" customWidth="1"/>
    <col min="8977" max="8977" width="13.140625" style="63" customWidth="1"/>
    <col min="8978" max="9216" width="11.42578125" style="63"/>
    <col min="9217" max="9217" width="18.7109375" style="63" customWidth="1"/>
    <col min="9218" max="9218" width="13.140625" style="63" customWidth="1"/>
    <col min="9219" max="9220" width="13.28515625" style="63" customWidth="1"/>
    <col min="9221" max="9221" width="12.7109375" style="63" customWidth="1"/>
    <col min="9222" max="9222" width="16.28515625" style="63" customWidth="1"/>
    <col min="9223" max="9223" width="13.28515625" style="63" bestFit="1" customWidth="1"/>
    <col min="9224" max="9224" width="13.28515625" style="63" customWidth="1"/>
    <col min="9225" max="9225" width="11.140625" style="63" customWidth="1"/>
    <col min="9226" max="9226" width="12.7109375" style="63" bestFit="1" customWidth="1"/>
    <col min="9227" max="9229" width="10.85546875" style="63" bestFit="1" customWidth="1"/>
    <col min="9230" max="9230" width="13.140625" style="63" customWidth="1"/>
    <col min="9231" max="9231" width="13" style="63" customWidth="1"/>
    <col min="9232" max="9232" width="12.85546875" style="63" customWidth="1"/>
    <col min="9233" max="9233" width="13.140625" style="63" customWidth="1"/>
    <col min="9234" max="9472" width="11.42578125" style="63"/>
    <col min="9473" max="9473" width="18.7109375" style="63" customWidth="1"/>
    <col min="9474" max="9474" width="13.140625" style="63" customWidth="1"/>
    <col min="9475" max="9476" width="13.28515625" style="63" customWidth="1"/>
    <col min="9477" max="9477" width="12.7109375" style="63" customWidth="1"/>
    <col min="9478" max="9478" width="16.28515625" style="63" customWidth="1"/>
    <col min="9479" max="9479" width="13.28515625" style="63" bestFit="1" customWidth="1"/>
    <col min="9480" max="9480" width="13.28515625" style="63" customWidth="1"/>
    <col min="9481" max="9481" width="11.140625" style="63" customWidth="1"/>
    <col min="9482" max="9482" width="12.7109375" style="63" bestFit="1" customWidth="1"/>
    <col min="9483" max="9485" width="10.85546875" style="63" bestFit="1" customWidth="1"/>
    <col min="9486" max="9486" width="13.140625" style="63" customWidth="1"/>
    <col min="9487" max="9487" width="13" style="63" customWidth="1"/>
    <col min="9488" max="9488" width="12.85546875" style="63" customWidth="1"/>
    <col min="9489" max="9489" width="13.140625" style="63" customWidth="1"/>
    <col min="9490" max="9728" width="11.42578125" style="63"/>
    <col min="9729" max="9729" width="18.7109375" style="63" customWidth="1"/>
    <col min="9730" max="9730" width="13.140625" style="63" customWidth="1"/>
    <col min="9731" max="9732" width="13.28515625" style="63" customWidth="1"/>
    <col min="9733" max="9733" width="12.7109375" style="63" customWidth="1"/>
    <col min="9734" max="9734" width="16.28515625" style="63" customWidth="1"/>
    <col min="9735" max="9735" width="13.28515625" style="63" bestFit="1" customWidth="1"/>
    <col min="9736" max="9736" width="13.28515625" style="63" customWidth="1"/>
    <col min="9737" max="9737" width="11.140625" style="63" customWidth="1"/>
    <col min="9738" max="9738" width="12.7109375" style="63" bestFit="1" customWidth="1"/>
    <col min="9739" max="9741" width="10.85546875" style="63" bestFit="1" customWidth="1"/>
    <col min="9742" max="9742" width="13.140625" style="63" customWidth="1"/>
    <col min="9743" max="9743" width="13" style="63" customWidth="1"/>
    <col min="9744" max="9744" width="12.85546875" style="63" customWidth="1"/>
    <col min="9745" max="9745" width="13.140625" style="63" customWidth="1"/>
    <col min="9746" max="9984" width="11.42578125" style="63"/>
    <col min="9985" max="9985" width="18.7109375" style="63" customWidth="1"/>
    <col min="9986" max="9986" width="13.140625" style="63" customWidth="1"/>
    <col min="9987" max="9988" width="13.28515625" style="63" customWidth="1"/>
    <col min="9989" max="9989" width="12.7109375" style="63" customWidth="1"/>
    <col min="9990" max="9990" width="16.28515625" style="63" customWidth="1"/>
    <col min="9991" max="9991" width="13.28515625" style="63" bestFit="1" customWidth="1"/>
    <col min="9992" max="9992" width="13.28515625" style="63" customWidth="1"/>
    <col min="9993" max="9993" width="11.140625" style="63" customWidth="1"/>
    <col min="9994" max="9994" width="12.7109375" style="63" bestFit="1" customWidth="1"/>
    <col min="9995" max="9997" width="10.85546875" style="63" bestFit="1" customWidth="1"/>
    <col min="9998" max="9998" width="13.140625" style="63" customWidth="1"/>
    <col min="9999" max="9999" width="13" style="63" customWidth="1"/>
    <col min="10000" max="10000" width="12.85546875" style="63" customWidth="1"/>
    <col min="10001" max="10001" width="13.140625" style="63" customWidth="1"/>
    <col min="10002" max="10240" width="11.42578125" style="63"/>
    <col min="10241" max="10241" width="18.7109375" style="63" customWidth="1"/>
    <col min="10242" max="10242" width="13.140625" style="63" customWidth="1"/>
    <col min="10243" max="10244" width="13.28515625" style="63" customWidth="1"/>
    <col min="10245" max="10245" width="12.7109375" style="63" customWidth="1"/>
    <col min="10246" max="10246" width="16.28515625" style="63" customWidth="1"/>
    <col min="10247" max="10247" width="13.28515625" style="63" bestFit="1" customWidth="1"/>
    <col min="10248" max="10248" width="13.28515625" style="63" customWidth="1"/>
    <col min="10249" max="10249" width="11.140625" style="63" customWidth="1"/>
    <col min="10250" max="10250" width="12.7109375" style="63" bestFit="1" customWidth="1"/>
    <col min="10251" max="10253" width="10.85546875" style="63" bestFit="1" customWidth="1"/>
    <col min="10254" max="10254" width="13.140625" style="63" customWidth="1"/>
    <col min="10255" max="10255" width="13" style="63" customWidth="1"/>
    <col min="10256" max="10256" width="12.85546875" style="63" customWidth="1"/>
    <col min="10257" max="10257" width="13.140625" style="63" customWidth="1"/>
    <col min="10258" max="10496" width="11.42578125" style="63"/>
    <col min="10497" max="10497" width="18.7109375" style="63" customWidth="1"/>
    <col min="10498" max="10498" width="13.140625" style="63" customWidth="1"/>
    <col min="10499" max="10500" width="13.28515625" style="63" customWidth="1"/>
    <col min="10501" max="10501" width="12.7109375" style="63" customWidth="1"/>
    <col min="10502" max="10502" width="16.28515625" style="63" customWidth="1"/>
    <col min="10503" max="10503" width="13.28515625" style="63" bestFit="1" customWidth="1"/>
    <col min="10504" max="10504" width="13.28515625" style="63" customWidth="1"/>
    <col min="10505" max="10505" width="11.140625" style="63" customWidth="1"/>
    <col min="10506" max="10506" width="12.7109375" style="63" bestFit="1" customWidth="1"/>
    <col min="10507" max="10509" width="10.85546875" style="63" bestFit="1" customWidth="1"/>
    <col min="10510" max="10510" width="13.140625" style="63" customWidth="1"/>
    <col min="10511" max="10511" width="13" style="63" customWidth="1"/>
    <col min="10512" max="10512" width="12.85546875" style="63" customWidth="1"/>
    <col min="10513" max="10513" width="13.140625" style="63" customWidth="1"/>
    <col min="10514" max="10752" width="11.42578125" style="63"/>
    <col min="10753" max="10753" width="18.7109375" style="63" customWidth="1"/>
    <col min="10754" max="10754" width="13.140625" style="63" customWidth="1"/>
    <col min="10755" max="10756" width="13.28515625" style="63" customWidth="1"/>
    <col min="10757" max="10757" width="12.7109375" style="63" customWidth="1"/>
    <col min="10758" max="10758" width="16.28515625" style="63" customWidth="1"/>
    <col min="10759" max="10759" width="13.28515625" style="63" bestFit="1" customWidth="1"/>
    <col min="10760" max="10760" width="13.28515625" style="63" customWidth="1"/>
    <col min="10761" max="10761" width="11.140625" style="63" customWidth="1"/>
    <col min="10762" max="10762" width="12.7109375" style="63" bestFit="1" customWidth="1"/>
    <col min="10763" max="10765" width="10.85546875" style="63" bestFit="1" customWidth="1"/>
    <col min="10766" max="10766" width="13.140625" style="63" customWidth="1"/>
    <col min="10767" max="10767" width="13" style="63" customWidth="1"/>
    <col min="10768" max="10768" width="12.85546875" style="63" customWidth="1"/>
    <col min="10769" max="10769" width="13.140625" style="63" customWidth="1"/>
    <col min="10770" max="11008" width="11.42578125" style="63"/>
    <col min="11009" max="11009" width="18.7109375" style="63" customWidth="1"/>
    <col min="11010" max="11010" width="13.140625" style="63" customWidth="1"/>
    <col min="11011" max="11012" width="13.28515625" style="63" customWidth="1"/>
    <col min="11013" max="11013" width="12.7109375" style="63" customWidth="1"/>
    <col min="11014" max="11014" width="16.28515625" style="63" customWidth="1"/>
    <col min="11015" max="11015" width="13.28515625" style="63" bestFit="1" customWidth="1"/>
    <col min="11016" max="11016" width="13.28515625" style="63" customWidth="1"/>
    <col min="11017" max="11017" width="11.140625" style="63" customWidth="1"/>
    <col min="11018" max="11018" width="12.7109375" style="63" bestFit="1" customWidth="1"/>
    <col min="11019" max="11021" width="10.85546875" style="63" bestFit="1" customWidth="1"/>
    <col min="11022" max="11022" width="13.140625" style="63" customWidth="1"/>
    <col min="11023" max="11023" width="13" style="63" customWidth="1"/>
    <col min="11024" max="11024" width="12.85546875" style="63" customWidth="1"/>
    <col min="11025" max="11025" width="13.140625" style="63" customWidth="1"/>
    <col min="11026" max="11264" width="11.42578125" style="63"/>
    <col min="11265" max="11265" width="18.7109375" style="63" customWidth="1"/>
    <col min="11266" max="11266" width="13.140625" style="63" customWidth="1"/>
    <col min="11267" max="11268" width="13.28515625" style="63" customWidth="1"/>
    <col min="11269" max="11269" width="12.7109375" style="63" customWidth="1"/>
    <col min="11270" max="11270" width="16.28515625" style="63" customWidth="1"/>
    <col min="11271" max="11271" width="13.28515625" style="63" bestFit="1" customWidth="1"/>
    <col min="11272" max="11272" width="13.28515625" style="63" customWidth="1"/>
    <col min="11273" max="11273" width="11.140625" style="63" customWidth="1"/>
    <col min="11274" max="11274" width="12.7109375" style="63" bestFit="1" customWidth="1"/>
    <col min="11275" max="11277" width="10.85546875" style="63" bestFit="1" customWidth="1"/>
    <col min="11278" max="11278" width="13.140625" style="63" customWidth="1"/>
    <col min="11279" max="11279" width="13" style="63" customWidth="1"/>
    <col min="11280" max="11280" width="12.85546875" style="63" customWidth="1"/>
    <col min="11281" max="11281" width="13.140625" style="63" customWidth="1"/>
    <col min="11282" max="11520" width="11.42578125" style="63"/>
    <col min="11521" max="11521" width="18.7109375" style="63" customWidth="1"/>
    <col min="11522" max="11522" width="13.140625" style="63" customWidth="1"/>
    <col min="11523" max="11524" width="13.28515625" style="63" customWidth="1"/>
    <col min="11525" max="11525" width="12.7109375" style="63" customWidth="1"/>
    <col min="11526" max="11526" width="16.28515625" style="63" customWidth="1"/>
    <col min="11527" max="11527" width="13.28515625" style="63" bestFit="1" customWidth="1"/>
    <col min="11528" max="11528" width="13.28515625" style="63" customWidth="1"/>
    <col min="11529" max="11529" width="11.140625" style="63" customWidth="1"/>
    <col min="11530" max="11530" width="12.7109375" style="63" bestFit="1" customWidth="1"/>
    <col min="11531" max="11533" width="10.85546875" style="63" bestFit="1" customWidth="1"/>
    <col min="11534" max="11534" width="13.140625" style="63" customWidth="1"/>
    <col min="11535" max="11535" width="13" style="63" customWidth="1"/>
    <col min="11536" max="11536" width="12.85546875" style="63" customWidth="1"/>
    <col min="11537" max="11537" width="13.140625" style="63" customWidth="1"/>
    <col min="11538" max="11776" width="11.42578125" style="63"/>
    <col min="11777" max="11777" width="18.7109375" style="63" customWidth="1"/>
    <col min="11778" max="11778" width="13.140625" style="63" customWidth="1"/>
    <col min="11779" max="11780" width="13.28515625" style="63" customWidth="1"/>
    <col min="11781" max="11781" width="12.7109375" style="63" customWidth="1"/>
    <col min="11782" max="11782" width="16.28515625" style="63" customWidth="1"/>
    <col min="11783" max="11783" width="13.28515625" style="63" bestFit="1" customWidth="1"/>
    <col min="11784" max="11784" width="13.28515625" style="63" customWidth="1"/>
    <col min="11785" max="11785" width="11.140625" style="63" customWidth="1"/>
    <col min="11786" max="11786" width="12.7109375" style="63" bestFit="1" customWidth="1"/>
    <col min="11787" max="11789" width="10.85546875" style="63" bestFit="1" customWidth="1"/>
    <col min="11790" max="11790" width="13.140625" style="63" customWidth="1"/>
    <col min="11791" max="11791" width="13" style="63" customWidth="1"/>
    <col min="11792" max="11792" width="12.85546875" style="63" customWidth="1"/>
    <col min="11793" max="11793" width="13.140625" style="63" customWidth="1"/>
    <col min="11794" max="12032" width="11.42578125" style="63"/>
    <col min="12033" max="12033" width="18.7109375" style="63" customWidth="1"/>
    <col min="12034" max="12034" width="13.140625" style="63" customWidth="1"/>
    <col min="12035" max="12036" width="13.28515625" style="63" customWidth="1"/>
    <col min="12037" max="12037" width="12.7109375" style="63" customWidth="1"/>
    <col min="12038" max="12038" width="16.28515625" style="63" customWidth="1"/>
    <col min="12039" max="12039" width="13.28515625" style="63" bestFit="1" customWidth="1"/>
    <col min="12040" max="12040" width="13.28515625" style="63" customWidth="1"/>
    <col min="12041" max="12041" width="11.140625" style="63" customWidth="1"/>
    <col min="12042" max="12042" width="12.7109375" style="63" bestFit="1" customWidth="1"/>
    <col min="12043" max="12045" width="10.85546875" style="63" bestFit="1" customWidth="1"/>
    <col min="12046" max="12046" width="13.140625" style="63" customWidth="1"/>
    <col min="12047" max="12047" width="13" style="63" customWidth="1"/>
    <col min="12048" max="12048" width="12.85546875" style="63" customWidth="1"/>
    <col min="12049" max="12049" width="13.140625" style="63" customWidth="1"/>
    <col min="12050" max="12288" width="11.42578125" style="63"/>
    <col min="12289" max="12289" width="18.7109375" style="63" customWidth="1"/>
    <col min="12290" max="12290" width="13.140625" style="63" customWidth="1"/>
    <col min="12291" max="12292" width="13.28515625" style="63" customWidth="1"/>
    <col min="12293" max="12293" width="12.7109375" style="63" customWidth="1"/>
    <col min="12294" max="12294" width="16.28515625" style="63" customWidth="1"/>
    <col min="12295" max="12295" width="13.28515625" style="63" bestFit="1" customWidth="1"/>
    <col min="12296" max="12296" width="13.28515625" style="63" customWidth="1"/>
    <col min="12297" max="12297" width="11.140625" style="63" customWidth="1"/>
    <col min="12298" max="12298" width="12.7109375" style="63" bestFit="1" customWidth="1"/>
    <col min="12299" max="12301" width="10.85546875" style="63" bestFit="1" customWidth="1"/>
    <col min="12302" max="12302" width="13.140625" style="63" customWidth="1"/>
    <col min="12303" max="12303" width="13" style="63" customWidth="1"/>
    <col min="12304" max="12304" width="12.85546875" style="63" customWidth="1"/>
    <col min="12305" max="12305" width="13.140625" style="63" customWidth="1"/>
    <col min="12306" max="12544" width="11.42578125" style="63"/>
    <col min="12545" max="12545" width="18.7109375" style="63" customWidth="1"/>
    <col min="12546" max="12546" width="13.140625" style="63" customWidth="1"/>
    <col min="12547" max="12548" width="13.28515625" style="63" customWidth="1"/>
    <col min="12549" max="12549" width="12.7109375" style="63" customWidth="1"/>
    <col min="12550" max="12550" width="16.28515625" style="63" customWidth="1"/>
    <col min="12551" max="12551" width="13.28515625" style="63" bestFit="1" customWidth="1"/>
    <col min="12552" max="12552" width="13.28515625" style="63" customWidth="1"/>
    <col min="12553" max="12553" width="11.140625" style="63" customWidth="1"/>
    <col min="12554" max="12554" width="12.7109375" style="63" bestFit="1" customWidth="1"/>
    <col min="12555" max="12557" width="10.85546875" style="63" bestFit="1" customWidth="1"/>
    <col min="12558" max="12558" width="13.140625" style="63" customWidth="1"/>
    <col min="12559" max="12559" width="13" style="63" customWidth="1"/>
    <col min="12560" max="12560" width="12.85546875" style="63" customWidth="1"/>
    <col min="12561" max="12561" width="13.140625" style="63" customWidth="1"/>
    <col min="12562" max="12800" width="11.42578125" style="63"/>
    <col min="12801" max="12801" width="18.7109375" style="63" customWidth="1"/>
    <col min="12802" max="12802" width="13.140625" style="63" customWidth="1"/>
    <col min="12803" max="12804" width="13.28515625" style="63" customWidth="1"/>
    <col min="12805" max="12805" width="12.7109375" style="63" customWidth="1"/>
    <col min="12806" max="12806" width="16.28515625" style="63" customWidth="1"/>
    <col min="12807" max="12807" width="13.28515625" style="63" bestFit="1" customWidth="1"/>
    <col min="12808" max="12808" width="13.28515625" style="63" customWidth="1"/>
    <col min="12809" max="12809" width="11.140625" style="63" customWidth="1"/>
    <col min="12810" max="12810" width="12.7109375" style="63" bestFit="1" customWidth="1"/>
    <col min="12811" max="12813" width="10.85546875" style="63" bestFit="1" customWidth="1"/>
    <col min="12814" max="12814" width="13.140625" style="63" customWidth="1"/>
    <col min="12815" max="12815" width="13" style="63" customWidth="1"/>
    <col min="12816" max="12816" width="12.85546875" style="63" customWidth="1"/>
    <col min="12817" max="12817" width="13.140625" style="63" customWidth="1"/>
    <col min="12818" max="13056" width="11.42578125" style="63"/>
    <col min="13057" max="13057" width="18.7109375" style="63" customWidth="1"/>
    <col min="13058" max="13058" width="13.140625" style="63" customWidth="1"/>
    <col min="13059" max="13060" width="13.28515625" style="63" customWidth="1"/>
    <col min="13061" max="13061" width="12.7109375" style="63" customWidth="1"/>
    <col min="13062" max="13062" width="16.28515625" style="63" customWidth="1"/>
    <col min="13063" max="13063" width="13.28515625" style="63" bestFit="1" customWidth="1"/>
    <col min="13064" max="13064" width="13.28515625" style="63" customWidth="1"/>
    <col min="13065" max="13065" width="11.140625" style="63" customWidth="1"/>
    <col min="13066" max="13066" width="12.7109375" style="63" bestFit="1" customWidth="1"/>
    <col min="13067" max="13069" width="10.85546875" style="63" bestFit="1" customWidth="1"/>
    <col min="13070" max="13070" width="13.140625" style="63" customWidth="1"/>
    <col min="13071" max="13071" width="13" style="63" customWidth="1"/>
    <col min="13072" max="13072" width="12.85546875" style="63" customWidth="1"/>
    <col min="13073" max="13073" width="13.140625" style="63" customWidth="1"/>
    <col min="13074" max="13312" width="11.42578125" style="63"/>
    <col min="13313" max="13313" width="18.7109375" style="63" customWidth="1"/>
    <col min="13314" max="13314" width="13.140625" style="63" customWidth="1"/>
    <col min="13315" max="13316" width="13.28515625" style="63" customWidth="1"/>
    <col min="13317" max="13317" width="12.7109375" style="63" customWidth="1"/>
    <col min="13318" max="13318" width="16.28515625" style="63" customWidth="1"/>
    <col min="13319" max="13319" width="13.28515625" style="63" bestFit="1" customWidth="1"/>
    <col min="13320" max="13320" width="13.28515625" style="63" customWidth="1"/>
    <col min="13321" max="13321" width="11.140625" style="63" customWidth="1"/>
    <col min="13322" max="13322" width="12.7109375" style="63" bestFit="1" customWidth="1"/>
    <col min="13323" max="13325" width="10.85546875" style="63" bestFit="1" customWidth="1"/>
    <col min="13326" max="13326" width="13.140625" style="63" customWidth="1"/>
    <col min="13327" max="13327" width="13" style="63" customWidth="1"/>
    <col min="13328" max="13328" width="12.85546875" style="63" customWidth="1"/>
    <col min="13329" max="13329" width="13.140625" style="63" customWidth="1"/>
    <col min="13330" max="13568" width="11.42578125" style="63"/>
    <col min="13569" max="13569" width="18.7109375" style="63" customWidth="1"/>
    <col min="13570" max="13570" width="13.140625" style="63" customWidth="1"/>
    <col min="13571" max="13572" width="13.28515625" style="63" customWidth="1"/>
    <col min="13573" max="13573" width="12.7109375" style="63" customWidth="1"/>
    <col min="13574" max="13574" width="16.28515625" style="63" customWidth="1"/>
    <col min="13575" max="13575" width="13.28515625" style="63" bestFit="1" customWidth="1"/>
    <col min="13576" max="13576" width="13.28515625" style="63" customWidth="1"/>
    <col min="13577" max="13577" width="11.140625" style="63" customWidth="1"/>
    <col min="13578" max="13578" width="12.7109375" style="63" bestFit="1" customWidth="1"/>
    <col min="13579" max="13581" width="10.85546875" style="63" bestFit="1" customWidth="1"/>
    <col min="13582" max="13582" width="13.140625" style="63" customWidth="1"/>
    <col min="13583" max="13583" width="13" style="63" customWidth="1"/>
    <col min="13584" max="13584" width="12.85546875" style="63" customWidth="1"/>
    <col min="13585" max="13585" width="13.140625" style="63" customWidth="1"/>
    <col min="13586" max="13824" width="11.42578125" style="63"/>
    <col min="13825" max="13825" width="18.7109375" style="63" customWidth="1"/>
    <col min="13826" max="13826" width="13.140625" style="63" customWidth="1"/>
    <col min="13827" max="13828" width="13.28515625" style="63" customWidth="1"/>
    <col min="13829" max="13829" width="12.7109375" style="63" customWidth="1"/>
    <col min="13830" max="13830" width="16.28515625" style="63" customWidth="1"/>
    <col min="13831" max="13831" width="13.28515625" style="63" bestFit="1" customWidth="1"/>
    <col min="13832" max="13832" width="13.28515625" style="63" customWidth="1"/>
    <col min="13833" max="13833" width="11.140625" style="63" customWidth="1"/>
    <col min="13834" max="13834" width="12.7109375" style="63" bestFit="1" customWidth="1"/>
    <col min="13835" max="13837" width="10.85546875" style="63" bestFit="1" customWidth="1"/>
    <col min="13838" max="13838" width="13.140625" style="63" customWidth="1"/>
    <col min="13839" max="13839" width="13" style="63" customWidth="1"/>
    <col min="13840" max="13840" width="12.85546875" style="63" customWidth="1"/>
    <col min="13841" max="13841" width="13.140625" style="63" customWidth="1"/>
    <col min="13842" max="14080" width="11.42578125" style="63"/>
    <col min="14081" max="14081" width="18.7109375" style="63" customWidth="1"/>
    <col min="14082" max="14082" width="13.140625" style="63" customWidth="1"/>
    <col min="14083" max="14084" width="13.28515625" style="63" customWidth="1"/>
    <col min="14085" max="14085" width="12.7109375" style="63" customWidth="1"/>
    <col min="14086" max="14086" width="16.28515625" style="63" customWidth="1"/>
    <col min="14087" max="14087" width="13.28515625" style="63" bestFit="1" customWidth="1"/>
    <col min="14088" max="14088" width="13.28515625" style="63" customWidth="1"/>
    <col min="14089" max="14089" width="11.140625" style="63" customWidth="1"/>
    <col min="14090" max="14090" width="12.7109375" style="63" bestFit="1" customWidth="1"/>
    <col min="14091" max="14093" width="10.85546875" style="63" bestFit="1" customWidth="1"/>
    <col min="14094" max="14094" width="13.140625" style="63" customWidth="1"/>
    <col min="14095" max="14095" width="13" style="63" customWidth="1"/>
    <col min="14096" max="14096" width="12.85546875" style="63" customWidth="1"/>
    <col min="14097" max="14097" width="13.140625" style="63" customWidth="1"/>
    <col min="14098" max="14336" width="11.42578125" style="63"/>
    <col min="14337" max="14337" width="18.7109375" style="63" customWidth="1"/>
    <col min="14338" max="14338" width="13.140625" style="63" customWidth="1"/>
    <col min="14339" max="14340" width="13.28515625" style="63" customWidth="1"/>
    <col min="14341" max="14341" width="12.7109375" style="63" customWidth="1"/>
    <col min="14342" max="14342" width="16.28515625" style="63" customWidth="1"/>
    <col min="14343" max="14343" width="13.28515625" style="63" bestFit="1" customWidth="1"/>
    <col min="14344" max="14344" width="13.28515625" style="63" customWidth="1"/>
    <col min="14345" max="14345" width="11.140625" style="63" customWidth="1"/>
    <col min="14346" max="14346" width="12.7109375" style="63" bestFit="1" customWidth="1"/>
    <col min="14347" max="14349" width="10.85546875" style="63" bestFit="1" customWidth="1"/>
    <col min="14350" max="14350" width="13.140625" style="63" customWidth="1"/>
    <col min="14351" max="14351" width="13" style="63" customWidth="1"/>
    <col min="14352" max="14352" width="12.85546875" style="63" customWidth="1"/>
    <col min="14353" max="14353" width="13.140625" style="63" customWidth="1"/>
    <col min="14354" max="14592" width="11.42578125" style="63"/>
    <col min="14593" max="14593" width="18.7109375" style="63" customWidth="1"/>
    <col min="14594" max="14594" width="13.140625" style="63" customWidth="1"/>
    <col min="14595" max="14596" width="13.28515625" style="63" customWidth="1"/>
    <col min="14597" max="14597" width="12.7109375" style="63" customWidth="1"/>
    <col min="14598" max="14598" width="16.28515625" style="63" customWidth="1"/>
    <col min="14599" max="14599" width="13.28515625" style="63" bestFit="1" customWidth="1"/>
    <col min="14600" max="14600" width="13.28515625" style="63" customWidth="1"/>
    <col min="14601" max="14601" width="11.140625" style="63" customWidth="1"/>
    <col min="14602" max="14602" width="12.7109375" style="63" bestFit="1" customWidth="1"/>
    <col min="14603" max="14605" width="10.85546875" style="63" bestFit="1" customWidth="1"/>
    <col min="14606" max="14606" width="13.140625" style="63" customWidth="1"/>
    <col min="14607" max="14607" width="13" style="63" customWidth="1"/>
    <col min="14608" max="14608" width="12.85546875" style="63" customWidth="1"/>
    <col min="14609" max="14609" width="13.140625" style="63" customWidth="1"/>
    <col min="14610" max="14848" width="11.42578125" style="63"/>
    <col min="14849" max="14849" width="18.7109375" style="63" customWidth="1"/>
    <col min="14850" max="14850" width="13.140625" style="63" customWidth="1"/>
    <col min="14851" max="14852" width="13.28515625" style="63" customWidth="1"/>
    <col min="14853" max="14853" width="12.7109375" style="63" customWidth="1"/>
    <col min="14854" max="14854" width="16.28515625" style="63" customWidth="1"/>
    <col min="14855" max="14855" width="13.28515625" style="63" bestFit="1" customWidth="1"/>
    <col min="14856" max="14856" width="13.28515625" style="63" customWidth="1"/>
    <col min="14857" max="14857" width="11.140625" style="63" customWidth="1"/>
    <col min="14858" max="14858" width="12.7109375" style="63" bestFit="1" customWidth="1"/>
    <col min="14859" max="14861" width="10.85546875" style="63" bestFit="1" customWidth="1"/>
    <col min="14862" max="14862" width="13.140625" style="63" customWidth="1"/>
    <col min="14863" max="14863" width="13" style="63" customWidth="1"/>
    <col min="14864" max="14864" width="12.85546875" style="63" customWidth="1"/>
    <col min="14865" max="14865" width="13.140625" style="63" customWidth="1"/>
    <col min="14866" max="15104" width="11.42578125" style="63"/>
    <col min="15105" max="15105" width="18.7109375" style="63" customWidth="1"/>
    <col min="15106" max="15106" width="13.140625" style="63" customWidth="1"/>
    <col min="15107" max="15108" width="13.28515625" style="63" customWidth="1"/>
    <col min="15109" max="15109" width="12.7109375" style="63" customWidth="1"/>
    <col min="15110" max="15110" width="16.28515625" style="63" customWidth="1"/>
    <col min="15111" max="15111" width="13.28515625" style="63" bestFit="1" customWidth="1"/>
    <col min="15112" max="15112" width="13.28515625" style="63" customWidth="1"/>
    <col min="15113" max="15113" width="11.140625" style="63" customWidth="1"/>
    <col min="15114" max="15114" width="12.7109375" style="63" bestFit="1" customWidth="1"/>
    <col min="15115" max="15117" width="10.85546875" style="63" bestFit="1" customWidth="1"/>
    <col min="15118" max="15118" width="13.140625" style="63" customWidth="1"/>
    <col min="15119" max="15119" width="13" style="63" customWidth="1"/>
    <col min="15120" max="15120" width="12.85546875" style="63" customWidth="1"/>
    <col min="15121" max="15121" width="13.140625" style="63" customWidth="1"/>
    <col min="15122" max="15360" width="11.42578125" style="63"/>
    <col min="15361" max="15361" width="18.7109375" style="63" customWidth="1"/>
    <col min="15362" max="15362" width="13.140625" style="63" customWidth="1"/>
    <col min="15363" max="15364" width="13.28515625" style="63" customWidth="1"/>
    <col min="15365" max="15365" width="12.7109375" style="63" customWidth="1"/>
    <col min="15366" max="15366" width="16.28515625" style="63" customWidth="1"/>
    <col min="15367" max="15367" width="13.28515625" style="63" bestFit="1" customWidth="1"/>
    <col min="15368" max="15368" width="13.28515625" style="63" customWidth="1"/>
    <col min="15369" max="15369" width="11.140625" style="63" customWidth="1"/>
    <col min="15370" max="15370" width="12.7109375" style="63" bestFit="1" customWidth="1"/>
    <col min="15371" max="15373" width="10.85546875" style="63" bestFit="1" customWidth="1"/>
    <col min="15374" max="15374" width="13.140625" style="63" customWidth="1"/>
    <col min="15375" max="15375" width="13" style="63" customWidth="1"/>
    <col min="15376" max="15376" width="12.85546875" style="63" customWidth="1"/>
    <col min="15377" max="15377" width="13.140625" style="63" customWidth="1"/>
    <col min="15378" max="15616" width="11.42578125" style="63"/>
    <col min="15617" max="15617" width="18.7109375" style="63" customWidth="1"/>
    <col min="15618" max="15618" width="13.140625" style="63" customWidth="1"/>
    <col min="15619" max="15620" width="13.28515625" style="63" customWidth="1"/>
    <col min="15621" max="15621" width="12.7109375" style="63" customWidth="1"/>
    <col min="15622" max="15622" width="16.28515625" style="63" customWidth="1"/>
    <col min="15623" max="15623" width="13.28515625" style="63" bestFit="1" customWidth="1"/>
    <col min="15624" max="15624" width="13.28515625" style="63" customWidth="1"/>
    <col min="15625" max="15625" width="11.140625" style="63" customWidth="1"/>
    <col min="15626" max="15626" width="12.7109375" style="63" bestFit="1" customWidth="1"/>
    <col min="15627" max="15629" width="10.85546875" style="63" bestFit="1" customWidth="1"/>
    <col min="15630" max="15630" width="13.140625" style="63" customWidth="1"/>
    <col min="15631" max="15631" width="13" style="63" customWidth="1"/>
    <col min="15632" max="15632" width="12.85546875" style="63" customWidth="1"/>
    <col min="15633" max="15633" width="13.140625" style="63" customWidth="1"/>
    <col min="15634" max="15872" width="11.42578125" style="63"/>
    <col min="15873" max="15873" width="18.7109375" style="63" customWidth="1"/>
    <col min="15874" max="15874" width="13.140625" style="63" customWidth="1"/>
    <col min="15875" max="15876" width="13.28515625" style="63" customWidth="1"/>
    <col min="15877" max="15877" width="12.7109375" style="63" customWidth="1"/>
    <col min="15878" max="15878" width="16.28515625" style="63" customWidth="1"/>
    <col min="15879" max="15879" width="13.28515625" style="63" bestFit="1" customWidth="1"/>
    <col min="15880" max="15880" width="13.28515625" style="63" customWidth="1"/>
    <col min="15881" max="15881" width="11.140625" style="63" customWidth="1"/>
    <col min="15882" max="15882" width="12.7109375" style="63" bestFit="1" customWidth="1"/>
    <col min="15883" max="15885" width="10.85546875" style="63" bestFit="1" customWidth="1"/>
    <col min="15886" max="15886" width="13.140625" style="63" customWidth="1"/>
    <col min="15887" max="15887" width="13" style="63" customWidth="1"/>
    <col min="15888" max="15888" width="12.85546875" style="63" customWidth="1"/>
    <col min="15889" max="15889" width="13.140625" style="63" customWidth="1"/>
    <col min="15890" max="16128" width="11.42578125" style="63"/>
    <col min="16129" max="16129" width="18.7109375" style="63" customWidth="1"/>
    <col min="16130" max="16130" width="13.140625" style="63" customWidth="1"/>
    <col min="16131" max="16132" width="13.28515625" style="63" customWidth="1"/>
    <col min="16133" max="16133" width="12.7109375" style="63" customWidth="1"/>
    <col min="16134" max="16134" width="16.28515625" style="63" customWidth="1"/>
    <col min="16135" max="16135" width="13.28515625" style="63" bestFit="1" customWidth="1"/>
    <col min="16136" max="16136" width="13.28515625" style="63" customWidth="1"/>
    <col min="16137" max="16137" width="11.140625" style="63" customWidth="1"/>
    <col min="16138" max="16138" width="12.7109375" style="63" bestFit="1" customWidth="1"/>
    <col min="16139" max="16141" width="10.85546875" style="63" bestFit="1" customWidth="1"/>
    <col min="16142" max="16142" width="13.140625" style="63" customWidth="1"/>
    <col min="16143" max="16143" width="13" style="63" customWidth="1"/>
    <col min="16144" max="16144" width="12.85546875" style="63" customWidth="1"/>
    <col min="16145" max="16145" width="13.140625" style="63" customWidth="1"/>
    <col min="16146" max="16384" width="11.42578125" style="63"/>
  </cols>
  <sheetData>
    <row r="2" spans="1:13" x14ac:dyDescent="0.2">
      <c r="B2" s="64" t="s">
        <v>113</v>
      </c>
      <c r="C2" s="64"/>
      <c r="D2" s="64"/>
      <c r="E2" s="64"/>
      <c r="F2" s="64"/>
      <c r="G2" s="64"/>
    </row>
    <row r="3" spans="1:13" x14ac:dyDescent="0.2">
      <c r="B3" s="65"/>
      <c r="C3" s="66"/>
      <c r="D3" s="66"/>
      <c r="E3" s="66"/>
      <c r="F3" s="66"/>
      <c r="G3" s="66"/>
    </row>
    <row r="4" spans="1:13" ht="38.25" x14ac:dyDescent="0.2">
      <c r="B4" s="96" t="s">
        <v>67</v>
      </c>
      <c r="C4" s="96" t="s">
        <v>75</v>
      </c>
      <c r="D4" s="97" t="s">
        <v>76</v>
      </c>
      <c r="E4" s="97" t="s">
        <v>68</v>
      </c>
      <c r="G4" s="96" t="s">
        <v>67</v>
      </c>
      <c r="H4" s="97" t="s">
        <v>69</v>
      </c>
      <c r="J4" s="96" t="s">
        <v>70</v>
      </c>
      <c r="K4" s="98">
        <f>SUMPRODUCT(($H$5:$H$28&gt;0)*($H$5:$H$28))</f>
        <v>1716388.0536664615</v>
      </c>
      <c r="L4" s="67"/>
      <c r="M4" s="84"/>
    </row>
    <row r="5" spans="1:13" x14ac:dyDescent="0.2">
      <c r="B5" s="85" t="s">
        <v>3</v>
      </c>
      <c r="C5" s="86">
        <f>IFERROR(VLOOKUP(B5,'Diferencia de Pagos AR SIC'!$C$79:$D$107,2,0),0)</f>
        <v>0</v>
      </c>
      <c r="D5" s="86">
        <f>VLOOKUP(B5,'Diferencia de Pagos AR SIC-SING'!$C$87:$D$119,2,0)</f>
        <v>0</v>
      </c>
      <c r="E5" s="68">
        <f t="shared" ref="E5:E37" si="0">C5+D5</f>
        <v>0</v>
      </c>
      <c r="G5" s="85" t="s">
        <v>3</v>
      </c>
      <c r="H5" s="68">
        <f>VLOOKUP(G5,$B$5:$E$37,4,0)</f>
        <v>0</v>
      </c>
      <c r="I5" s="69"/>
      <c r="K5" s="84"/>
      <c r="L5" s="84"/>
    </row>
    <row r="6" spans="1:13" x14ac:dyDescent="0.2">
      <c r="B6" s="87" t="s">
        <v>4</v>
      </c>
      <c r="C6" s="100">
        <f>IFERROR(VLOOKUP(B6,'Diferencia de Pagos AR SIC'!$C$79:$D$107,2,0),0)</f>
        <v>0</v>
      </c>
      <c r="D6" s="88">
        <f>VLOOKUP(B6,'Diferencia de Pagos AR SIC-SING'!$C$87:$D$119,2,0)</f>
        <v>0</v>
      </c>
      <c r="E6" s="101">
        <f t="shared" si="0"/>
        <v>0</v>
      </c>
      <c r="G6" s="87" t="s">
        <v>4</v>
      </c>
      <c r="H6" s="68">
        <f>VLOOKUP(G6,$B$5:$E$37,4,0)</f>
        <v>0</v>
      </c>
      <c r="I6" s="69"/>
      <c r="K6" s="84"/>
      <c r="L6" s="84"/>
    </row>
    <row r="7" spans="1:13" x14ac:dyDescent="0.2">
      <c r="B7" s="87" t="s">
        <v>5</v>
      </c>
      <c r="C7" s="100">
        <f>IFERROR(VLOOKUP(B7,'Diferencia de Pagos AR SIC'!$C$79:$D$107,2,0),0)</f>
        <v>0</v>
      </c>
      <c r="D7" s="88">
        <f>VLOOKUP(B7,'Diferencia de Pagos AR SIC-SING'!$C$87:$D$119,2,0)</f>
        <v>0</v>
      </c>
      <c r="E7" s="101">
        <f t="shared" si="0"/>
        <v>0</v>
      </c>
      <c r="G7" s="87" t="s">
        <v>5</v>
      </c>
      <c r="H7" s="68">
        <f>VLOOKUP(G7,$B$5:$E$37,4,0)</f>
        <v>0</v>
      </c>
      <c r="I7" s="69"/>
      <c r="K7" s="84"/>
      <c r="L7" s="84"/>
    </row>
    <row r="8" spans="1:13" x14ac:dyDescent="0.2">
      <c r="B8" s="87" t="s">
        <v>6</v>
      </c>
      <c r="C8" s="100">
        <f>IFERROR(VLOOKUP(B8,'Diferencia de Pagos AR SIC'!$C$79:$D$107,2,0),0)</f>
        <v>0</v>
      </c>
      <c r="D8" s="88">
        <f>VLOOKUP(B8,'Diferencia de Pagos AR SIC-SING'!$C$87:$D$119,2,0)</f>
        <v>0</v>
      </c>
      <c r="E8" s="101">
        <f t="shared" si="0"/>
        <v>0</v>
      </c>
      <c r="G8" s="87" t="s">
        <v>6</v>
      </c>
      <c r="H8" s="68">
        <f>VLOOKUP(G8,$B$5:$E$37,4,0)</f>
        <v>0</v>
      </c>
      <c r="I8" s="69"/>
      <c r="J8" s="84"/>
      <c r="K8" s="84"/>
      <c r="L8" s="84"/>
    </row>
    <row r="9" spans="1:13" x14ac:dyDescent="0.2">
      <c r="B9" s="87" t="s">
        <v>7</v>
      </c>
      <c r="C9" s="100">
        <f>IFERROR(VLOOKUP(B9,'Diferencia de Pagos AR SIC'!$C$79:$D$107,2,0),0)</f>
        <v>-3359.5953943849481</v>
      </c>
      <c r="D9" s="88">
        <f>VLOOKUP(B9,'Diferencia de Pagos AR SIC-SING'!$C$87:$D$119,2,0)</f>
        <v>-480059.48471774592</v>
      </c>
      <c r="E9" s="101">
        <f t="shared" si="0"/>
        <v>-483419.08011213085</v>
      </c>
      <c r="G9" s="87" t="s">
        <v>71</v>
      </c>
      <c r="H9" s="68">
        <f>E9+E10+E11+E12+E13+E15+E16+E17+E34+E35+E36</f>
        <v>-1048754.5793319307</v>
      </c>
      <c r="I9" s="69"/>
      <c r="J9" s="84"/>
      <c r="K9" s="84"/>
      <c r="L9" s="84"/>
    </row>
    <row r="10" spans="1:13" x14ac:dyDescent="0.2">
      <c r="B10" s="87" t="s">
        <v>8</v>
      </c>
      <c r="C10" s="100">
        <f>IFERROR(VLOOKUP(B10,'Diferencia de Pagos AR SIC'!$C$79:$D$107,2,0),0)</f>
        <v>0</v>
      </c>
      <c r="D10" s="88">
        <f>VLOOKUP(B10,'Diferencia de Pagos AR SIC-SING'!$C$87:$D$119,2,0)</f>
        <v>0</v>
      </c>
      <c r="E10" s="101">
        <f t="shared" si="0"/>
        <v>0</v>
      </c>
      <c r="G10" s="87" t="s">
        <v>72</v>
      </c>
      <c r="H10" s="68">
        <f>E14</f>
        <v>0</v>
      </c>
      <c r="I10" s="69"/>
      <c r="J10" s="84"/>
      <c r="K10" s="84"/>
      <c r="L10" s="84"/>
    </row>
    <row r="11" spans="1:13" x14ac:dyDescent="0.2">
      <c r="B11" s="87" t="s">
        <v>9</v>
      </c>
      <c r="C11" s="100">
        <f>IFERROR(VLOOKUP(B11,'Diferencia de Pagos AR SIC'!$C$79:$D$107,2,0),0)</f>
        <v>0</v>
      </c>
      <c r="D11" s="88">
        <f>VLOOKUP(B11,'Diferencia de Pagos AR SIC-SING'!$C$87:$D$119,2,0)</f>
        <v>-19878.64146198627</v>
      </c>
      <c r="E11" s="101">
        <f t="shared" si="0"/>
        <v>-19878.64146198627</v>
      </c>
      <c r="G11" s="87" t="s">
        <v>15</v>
      </c>
      <c r="H11" s="68">
        <f t="shared" ref="H11:H27" si="1">VLOOKUP(G11,$B$5:$E$37,4,0)</f>
        <v>0</v>
      </c>
      <c r="I11" s="69"/>
      <c r="J11" s="84"/>
      <c r="K11" s="84"/>
      <c r="L11" s="84"/>
    </row>
    <row r="12" spans="1:13" x14ac:dyDescent="0.2">
      <c r="B12" s="87" t="s">
        <v>10</v>
      </c>
      <c r="C12" s="100">
        <f>IFERROR(VLOOKUP(B12,'Diferencia de Pagos AR SIC'!$C$79:$D$107,2,0),0)</f>
        <v>-0.31455888608979599</v>
      </c>
      <c r="D12" s="88">
        <f>VLOOKUP(B12,'Diferencia de Pagos AR SIC-SING'!$C$87:$D$119,2,0)</f>
        <v>-85930.615247517708</v>
      </c>
      <c r="E12" s="101">
        <f t="shared" si="0"/>
        <v>-85930.929806403801</v>
      </c>
      <c r="G12" s="87" t="s">
        <v>16</v>
      </c>
      <c r="H12" s="68">
        <f t="shared" si="1"/>
        <v>0</v>
      </c>
      <c r="I12" s="69"/>
      <c r="J12" s="84"/>
      <c r="K12" s="84"/>
      <c r="L12" s="84"/>
    </row>
    <row r="13" spans="1:13" x14ac:dyDescent="0.2">
      <c r="A13" s="84"/>
      <c r="B13" s="87" t="s">
        <v>11</v>
      </c>
      <c r="C13" s="100">
        <f>IFERROR(VLOOKUP(B13,'Diferencia de Pagos AR SIC'!$C$79:$D$107,2,0),0)</f>
        <v>0</v>
      </c>
      <c r="D13" s="88">
        <f>VLOOKUP(B13,'Diferencia de Pagos AR SIC-SING'!$C$87:$D$119,2,0)</f>
        <v>-6329.7677419033016</v>
      </c>
      <c r="E13" s="101">
        <f t="shared" si="0"/>
        <v>-6329.7677419033016</v>
      </c>
      <c r="F13" s="84"/>
      <c r="G13" s="87" t="s">
        <v>17</v>
      </c>
      <c r="H13" s="68">
        <f t="shared" si="1"/>
        <v>0</v>
      </c>
      <c r="I13" s="69"/>
      <c r="J13" s="84"/>
      <c r="K13" s="84"/>
      <c r="L13" s="84"/>
    </row>
    <row r="14" spans="1:13" x14ac:dyDescent="0.2">
      <c r="B14" s="87" t="s">
        <v>58</v>
      </c>
      <c r="C14" s="100">
        <f>IFERROR(VLOOKUP(B14,'Diferencia de Pagos AR SIC'!$C$79:$D$107,2,0),0)</f>
        <v>0</v>
      </c>
      <c r="D14" s="88">
        <f>VLOOKUP(B14,'Diferencia de Pagos AR SIC-SING'!$C$87:$D$119,2,0)</f>
        <v>0</v>
      </c>
      <c r="E14" s="101">
        <f t="shared" si="0"/>
        <v>0</v>
      </c>
      <c r="G14" s="87" t="s">
        <v>18</v>
      </c>
      <c r="H14" s="68">
        <f t="shared" si="1"/>
        <v>0</v>
      </c>
      <c r="I14" s="69"/>
      <c r="J14" s="84"/>
      <c r="K14" s="84"/>
      <c r="L14" s="84"/>
    </row>
    <row r="15" spans="1:13" x14ac:dyDescent="0.2">
      <c r="B15" s="87" t="s">
        <v>12</v>
      </c>
      <c r="C15" s="100">
        <f>IFERROR(VLOOKUP(B15,'Diferencia de Pagos AR SIC'!$C$79:$D$107,2,0),0)</f>
        <v>0</v>
      </c>
      <c r="D15" s="88">
        <f>VLOOKUP(B15,'Diferencia de Pagos AR SIC-SING'!$C$87:$D$119,2,0)</f>
        <v>-243593.85849655527</v>
      </c>
      <c r="E15" s="101">
        <f t="shared" si="0"/>
        <v>-243593.85849655527</v>
      </c>
      <c r="G15" s="87" t="s">
        <v>19</v>
      </c>
      <c r="H15" s="68">
        <f t="shared" si="1"/>
        <v>0</v>
      </c>
      <c r="I15" s="69"/>
      <c r="J15" s="84"/>
      <c r="K15" s="84"/>
      <c r="L15" s="84"/>
    </row>
    <row r="16" spans="1:13" x14ac:dyDescent="0.2">
      <c r="B16" s="87" t="s">
        <v>13</v>
      </c>
      <c r="C16" s="100">
        <f>IFERROR(VLOOKUP(B16,'Diferencia de Pagos AR SIC'!$C$79:$D$107,2,0),0)</f>
        <v>0</v>
      </c>
      <c r="D16" s="88">
        <f>VLOOKUP(B16,'Diferencia de Pagos AR SIC-SING'!$C$87:$D$119,2,0)</f>
        <v>-40432.528615618161</v>
      </c>
      <c r="E16" s="101">
        <f t="shared" si="0"/>
        <v>-40432.528615618161</v>
      </c>
      <c r="G16" s="87" t="s">
        <v>20</v>
      </c>
      <c r="H16" s="68">
        <f t="shared" si="1"/>
        <v>0</v>
      </c>
      <c r="I16" s="69"/>
      <c r="J16" s="84"/>
      <c r="K16" s="84"/>
      <c r="L16" s="84"/>
    </row>
    <row r="17" spans="1:12" x14ac:dyDescent="0.2">
      <c r="B17" s="87" t="s">
        <v>14</v>
      </c>
      <c r="C17" s="100">
        <f>IFERROR(VLOOKUP(B17,'Diferencia de Pagos AR SIC'!$C$79:$D$107,2,0),0)</f>
        <v>0</v>
      </c>
      <c r="D17" s="88">
        <f>VLOOKUP(B17,'Diferencia de Pagos AR SIC-SING'!$C$87:$D$119,2,0)</f>
        <v>-430.73668433937269</v>
      </c>
      <c r="E17" s="101">
        <f t="shared" si="0"/>
        <v>-430.73668433937269</v>
      </c>
      <c r="G17" s="87" t="s">
        <v>21</v>
      </c>
      <c r="H17" s="68">
        <f t="shared" si="1"/>
        <v>0</v>
      </c>
      <c r="I17" s="69"/>
      <c r="J17" s="84"/>
      <c r="K17" s="84"/>
      <c r="L17" s="84"/>
    </row>
    <row r="18" spans="1:12" x14ac:dyDescent="0.2">
      <c r="B18" s="87" t="s">
        <v>15</v>
      </c>
      <c r="C18" s="100">
        <f>IFERROR(VLOOKUP(B18,'Diferencia de Pagos AR SIC'!$C$79:$D$107,2,0),0)</f>
        <v>0</v>
      </c>
      <c r="D18" s="88">
        <f>VLOOKUP(B18,'Diferencia de Pagos AR SIC-SING'!$C$87:$D$119,2,0)</f>
        <v>0</v>
      </c>
      <c r="E18" s="101">
        <f t="shared" si="0"/>
        <v>0</v>
      </c>
      <c r="G18" s="87" t="s">
        <v>22</v>
      </c>
      <c r="H18" s="68">
        <f t="shared" si="1"/>
        <v>0</v>
      </c>
      <c r="I18" s="69"/>
      <c r="J18" s="84"/>
      <c r="K18" s="84"/>
      <c r="L18" s="84"/>
    </row>
    <row r="19" spans="1:12" x14ac:dyDescent="0.2">
      <c r="B19" s="87" t="s">
        <v>16</v>
      </c>
      <c r="C19" s="100">
        <f>IFERROR(VLOOKUP(B19,'Diferencia de Pagos AR SIC'!$C$79:$D$107,2,0),0)</f>
        <v>0</v>
      </c>
      <c r="D19" s="88">
        <f>VLOOKUP(B19,'Diferencia de Pagos AR SIC-SING'!$C$87:$D$119,2,0)</f>
        <v>0</v>
      </c>
      <c r="E19" s="101">
        <f t="shared" si="0"/>
        <v>0</v>
      </c>
      <c r="G19" s="87" t="s">
        <v>23</v>
      </c>
      <c r="H19" s="68">
        <f t="shared" si="1"/>
        <v>0</v>
      </c>
      <c r="I19" s="69"/>
      <c r="J19" s="84"/>
      <c r="K19" s="84"/>
      <c r="L19" s="84"/>
    </row>
    <row r="20" spans="1:12" x14ac:dyDescent="0.2">
      <c r="B20" s="87" t="s">
        <v>17</v>
      </c>
      <c r="C20" s="100">
        <f>IFERROR(VLOOKUP(B20,'Diferencia de Pagos AR SIC'!$C$79:$D$107,2,0),0)</f>
        <v>0</v>
      </c>
      <c r="D20" s="88">
        <f>VLOOKUP(B20,'Diferencia de Pagos AR SIC-SING'!$C$87:$D$119,2,0)</f>
        <v>0</v>
      </c>
      <c r="E20" s="101">
        <f t="shared" si="0"/>
        <v>0</v>
      </c>
      <c r="G20" s="87" t="s">
        <v>24</v>
      </c>
      <c r="H20" s="68">
        <f t="shared" si="1"/>
        <v>0</v>
      </c>
      <c r="I20" s="69"/>
      <c r="J20" s="84"/>
      <c r="K20" s="84"/>
      <c r="L20" s="84"/>
    </row>
    <row r="21" spans="1:12" x14ac:dyDescent="0.2">
      <c r="B21" s="87" t="s">
        <v>18</v>
      </c>
      <c r="C21" s="100">
        <f>IFERROR(VLOOKUP(B21,'Diferencia de Pagos AR SIC'!$C$79:$D$107,2,0),0)</f>
        <v>0</v>
      </c>
      <c r="D21" s="88">
        <f>VLOOKUP(B21,'Diferencia de Pagos AR SIC-SING'!$C$87:$D$119,2,0)</f>
        <v>0</v>
      </c>
      <c r="E21" s="101">
        <f t="shared" si="0"/>
        <v>0</v>
      </c>
      <c r="G21" s="87" t="s">
        <v>25</v>
      </c>
      <c r="H21" s="68">
        <f t="shared" si="1"/>
        <v>-255452.73027570907</v>
      </c>
      <c r="I21" s="69"/>
      <c r="J21" s="84"/>
      <c r="K21" s="84"/>
      <c r="L21" s="84"/>
    </row>
    <row r="22" spans="1:12" x14ac:dyDescent="0.2">
      <c r="B22" s="87" t="s">
        <v>19</v>
      </c>
      <c r="C22" s="100">
        <f>IFERROR(VLOOKUP(B22,'Diferencia de Pagos AR SIC'!$C$79:$D$107,2,0),0)</f>
        <v>0</v>
      </c>
      <c r="D22" s="88">
        <f>VLOOKUP(B22,'Diferencia de Pagos AR SIC-SING'!$C$87:$D$119,2,0)</f>
        <v>0</v>
      </c>
      <c r="E22" s="101">
        <f t="shared" si="0"/>
        <v>0</v>
      </c>
      <c r="G22" s="87" t="s">
        <v>26</v>
      </c>
      <c r="H22" s="68">
        <f t="shared" si="1"/>
        <v>0</v>
      </c>
      <c r="I22" s="69"/>
      <c r="J22" s="84"/>
      <c r="K22" s="84"/>
      <c r="L22" s="84"/>
    </row>
    <row r="23" spans="1:12" x14ac:dyDescent="0.2">
      <c r="B23" s="87" t="s">
        <v>20</v>
      </c>
      <c r="C23" s="100">
        <f>IFERROR(VLOOKUP(B23,'Diferencia de Pagos AR SIC'!$C$79:$D$107,2,0),0)</f>
        <v>0</v>
      </c>
      <c r="D23" s="88">
        <f>VLOOKUP(B23,'Diferencia de Pagos AR SIC-SING'!$C$87:$D$119,2,0)</f>
        <v>0</v>
      </c>
      <c r="E23" s="101">
        <f t="shared" si="0"/>
        <v>0</v>
      </c>
      <c r="G23" s="87" t="s">
        <v>27</v>
      </c>
      <c r="H23" s="68">
        <f t="shared" si="1"/>
        <v>1716388.0536664615</v>
      </c>
      <c r="I23" s="69"/>
      <c r="J23" s="84"/>
      <c r="K23" s="84"/>
      <c r="L23" s="84"/>
    </row>
    <row r="24" spans="1:12" x14ac:dyDescent="0.2">
      <c r="B24" s="87" t="s">
        <v>21</v>
      </c>
      <c r="C24" s="100">
        <f>IFERROR(VLOOKUP(B24,'Diferencia de Pagos AR SIC'!$C$79:$D$107,2,0),0)</f>
        <v>0</v>
      </c>
      <c r="D24" s="88">
        <f>VLOOKUP(B24,'Diferencia de Pagos AR SIC-SING'!$C$87:$D$119,2,0)</f>
        <v>0</v>
      </c>
      <c r="E24" s="101">
        <f t="shared" si="0"/>
        <v>0</v>
      </c>
      <c r="G24" s="87" t="s">
        <v>28</v>
      </c>
      <c r="H24" s="68">
        <f t="shared" si="1"/>
        <v>-412180.7440588217</v>
      </c>
      <c r="I24" s="69"/>
      <c r="J24" s="84"/>
      <c r="K24" s="84"/>
      <c r="L24" s="84"/>
    </row>
    <row r="25" spans="1:12" x14ac:dyDescent="0.2">
      <c r="B25" s="87" t="s">
        <v>22</v>
      </c>
      <c r="C25" s="100">
        <f>IFERROR(VLOOKUP(B25,'Diferencia de Pagos AR SIC'!$C$79:$D$107,2,0),0)</f>
        <v>0</v>
      </c>
      <c r="D25" s="88">
        <f>VLOOKUP(B25,'Diferencia de Pagos AR SIC-SING'!$C$87:$D$119,2,0)</f>
        <v>0</v>
      </c>
      <c r="E25" s="101">
        <f t="shared" si="0"/>
        <v>0</v>
      </c>
      <c r="G25" s="87" t="s">
        <v>29</v>
      </c>
      <c r="H25" s="68">
        <f t="shared" si="1"/>
        <v>-1.7281011375880638E-12</v>
      </c>
      <c r="I25" s="69"/>
      <c r="J25" s="84"/>
      <c r="K25" s="84"/>
      <c r="L25" s="84"/>
    </row>
    <row r="26" spans="1:12" x14ac:dyDescent="0.2">
      <c r="A26" s="84"/>
      <c r="B26" s="87" t="s">
        <v>23</v>
      </c>
      <c r="C26" s="100">
        <f>IFERROR(VLOOKUP(B26,'Diferencia de Pagos AR SIC'!$C$79:$D$107,2,0),0)</f>
        <v>0</v>
      </c>
      <c r="D26" s="88">
        <f>VLOOKUP(B26,'Diferencia de Pagos AR SIC-SING'!$C$87:$D$119,2,0)</f>
        <v>0</v>
      </c>
      <c r="E26" s="101">
        <f t="shared" si="0"/>
        <v>0</v>
      </c>
      <c r="F26" s="84"/>
      <c r="G26" s="87" t="s">
        <v>30</v>
      </c>
      <c r="H26" s="68">
        <f t="shared" si="1"/>
        <v>0</v>
      </c>
      <c r="I26" s="69"/>
      <c r="J26" s="84"/>
      <c r="K26" s="84"/>
      <c r="L26" s="84"/>
    </row>
    <row r="27" spans="1:12" x14ac:dyDescent="0.2">
      <c r="B27" s="87" t="s">
        <v>24</v>
      </c>
      <c r="C27" s="100">
        <f>IFERROR(VLOOKUP(B27,'Diferencia de Pagos AR SIC'!$C$79:$D$107,2,0),0)</f>
        <v>0</v>
      </c>
      <c r="D27" s="88">
        <f>VLOOKUP(B27,'Diferencia de Pagos AR SIC-SING'!$C$87:$D$119,2,0)</f>
        <v>0</v>
      </c>
      <c r="E27" s="101">
        <f t="shared" si="0"/>
        <v>0</v>
      </c>
      <c r="G27" s="89" t="s">
        <v>34</v>
      </c>
      <c r="H27" s="68">
        <f t="shared" si="1"/>
        <v>0</v>
      </c>
      <c r="I27" s="69"/>
      <c r="J27" s="84"/>
      <c r="K27" s="84"/>
      <c r="L27" s="84"/>
    </row>
    <row r="28" spans="1:12" x14ac:dyDescent="0.2">
      <c r="A28" s="84"/>
      <c r="B28" s="87" t="s">
        <v>25</v>
      </c>
      <c r="C28" s="100">
        <f>IFERROR(VLOOKUP(B28,'Diferencia de Pagos AR SIC'!$C$79:$D$107,2,0),0)</f>
        <v>-51.850106966108022</v>
      </c>
      <c r="D28" s="88">
        <f>VLOOKUP(B28,'Diferencia de Pagos AR SIC-SING'!$C$87:$D$119,2,0)</f>
        <v>-255400.88016874297</v>
      </c>
      <c r="E28" s="101">
        <f t="shared" si="0"/>
        <v>-255452.73027570907</v>
      </c>
      <c r="F28" s="84"/>
      <c r="G28" s="70" t="s">
        <v>73</v>
      </c>
      <c r="H28" s="90">
        <f>SUM(H5:H27)</f>
        <v>-1.1814342296452288E-10</v>
      </c>
      <c r="I28" s="69"/>
      <c r="J28" s="84"/>
      <c r="K28" s="84"/>
      <c r="L28" s="84"/>
    </row>
    <row r="29" spans="1:12" x14ac:dyDescent="0.2">
      <c r="A29" s="84"/>
      <c r="B29" s="87" t="s">
        <v>26</v>
      </c>
      <c r="C29" s="100">
        <f>IFERROR(VLOOKUP(B29,'Diferencia de Pagos AR SIC'!$C$79:$D$107,2,0),0)</f>
        <v>0</v>
      </c>
      <c r="D29" s="88">
        <f>VLOOKUP(B29,'Diferencia de Pagos AR SIC-SING'!$C$87:$D$119,2,0)</f>
        <v>0</v>
      </c>
      <c r="E29" s="101">
        <f t="shared" si="0"/>
        <v>0</v>
      </c>
      <c r="F29" s="84"/>
      <c r="G29" s="71"/>
      <c r="H29" s="91"/>
      <c r="I29" s="72"/>
      <c r="J29" s="84"/>
      <c r="K29" s="84"/>
      <c r="L29" s="84"/>
    </row>
    <row r="30" spans="1:12" x14ac:dyDescent="0.2">
      <c r="A30" s="84"/>
      <c r="B30" s="87" t="s">
        <v>27</v>
      </c>
      <c r="C30" s="100">
        <f>IFERROR(VLOOKUP(B30,'Diferencia de Pagos AR SIC'!$C$79:$D$107,2,0),0)</f>
        <v>3411.7600602371454</v>
      </c>
      <c r="D30" s="88">
        <f>VLOOKUP(B30,'Diferencia de Pagos AR SIC-SING'!$C$87:$D$119,2,0)</f>
        <v>1712976.2936062242</v>
      </c>
      <c r="E30" s="101">
        <f t="shared" si="0"/>
        <v>1716388.0536664615</v>
      </c>
      <c r="F30" s="84"/>
      <c r="G30" s="71"/>
      <c r="H30" s="91"/>
      <c r="I30" s="72"/>
      <c r="J30" s="84"/>
      <c r="K30" s="84"/>
      <c r="L30" s="84"/>
    </row>
    <row r="31" spans="1:12" x14ac:dyDescent="0.2">
      <c r="B31" s="87" t="s">
        <v>28</v>
      </c>
      <c r="C31" s="100">
        <f>IFERROR(VLOOKUP(B31,'Diferencia de Pagos AR SIC'!$C$79:$D$107,2,0),0)</f>
        <v>0</v>
      </c>
      <c r="D31" s="88">
        <f>VLOOKUP(B31,'Diferencia de Pagos AR SIC-SING'!$C$87:$D$119,2,0)</f>
        <v>-412180.7440588217</v>
      </c>
      <c r="E31" s="101">
        <f t="shared" si="0"/>
        <v>-412180.7440588217</v>
      </c>
      <c r="G31" s="71"/>
      <c r="H31" s="91"/>
      <c r="I31" s="72"/>
      <c r="J31" s="84"/>
      <c r="K31" s="84"/>
      <c r="L31" s="84"/>
    </row>
    <row r="32" spans="1:12" x14ac:dyDescent="0.2">
      <c r="A32" s="84"/>
      <c r="B32" s="87" t="s">
        <v>29</v>
      </c>
      <c r="C32" s="100">
        <f>IFERROR(VLOOKUP(B32,'Diferencia de Pagos AR SIC'!$C$79:$D$107,2,0),0)</f>
        <v>0</v>
      </c>
      <c r="D32" s="88">
        <f>VLOOKUP(B32,'Diferencia de Pagos AR SIC-SING'!$C$87:$D$119,2,0)</f>
        <v>-1.7281011375880638E-12</v>
      </c>
      <c r="E32" s="101">
        <f t="shared" si="0"/>
        <v>-1.7281011375880638E-12</v>
      </c>
      <c r="F32" s="84"/>
      <c r="G32" s="71"/>
      <c r="H32" s="91"/>
      <c r="I32" s="72"/>
      <c r="J32" s="84"/>
      <c r="K32" s="84"/>
      <c r="L32" s="84"/>
    </row>
    <row r="33" spans="1:30" x14ac:dyDescent="0.2">
      <c r="A33" s="84"/>
      <c r="B33" s="87" t="s">
        <v>30</v>
      </c>
      <c r="C33" s="100">
        <f>IFERROR(VLOOKUP(B33,'Diferencia de Pagos AR SIC'!$C$79:$D$107,2,0),0)</f>
        <v>0</v>
      </c>
      <c r="D33" s="88">
        <f>VLOOKUP(B33,'Diferencia de Pagos AR SIC-SING'!$C$87:$D$119,2,0)</f>
        <v>0</v>
      </c>
      <c r="E33" s="101">
        <f t="shared" si="0"/>
        <v>0</v>
      </c>
      <c r="F33" s="84"/>
      <c r="G33" s="71"/>
      <c r="H33" s="91"/>
      <c r="I33" s="72"/>
      <c r="J33" s="84"/>
      <c r="K33" s="84"/>
      <c r="L33" s="84"/>
    </row>
    <row r="34" spans="1:30" x14ac:dyDescent="0.2">
      <c r="B34" s="87" t="s">
        <v>31</v>
      </c>
      <c r="C34" s="100">
        <f>IFERROR(VLOOKUP(B34,'Diferencia de Pagos AR SIC'!$C$79:$D$107,2,0),0)</f>
        <v>0</v>
      </c>
      <c r="D34" s="88">
        <f>VLOOKUP(B34,'Diferencia de Pagos AR SIC-SING'!$C$87:$D$119,2,0)</f>
        <v>-119361.50625723136</v>
      </c>
      <c r="E34" s="101">
        <f t="shared" si="0"/>
        <v>-119361.50625723136</v>
      </c>
      <c r="G34" s="71"/>
      <c r="H34" s="91"/>
      <c r="I34" s="72"/>
      <c r="J34" s="84"/>
      <c r="K34" s="84"/>
      <c r="L34" s="84"/>
    </row>
    <row r="35" spans="1:30" x14ac:dyDescent="0.2">
      <c r="B35" s="87" t="s">
        <v>32</v>
      </c>
      <c r="C35" s="100">
        <f>IFERROR(VLOOKUP(B35,'Diferencia de Pagos AR SIC'!$C$79:$D$107,2,0),0)</f>
        <v>0</v>
      </c>
      <c r="D35" s="88">
        <f>VLOOKUP(B35,'Diferencia de Pagos AR SIC-SING'!$C$87:$D$119,2,0)</f>
        <v>-5087.9109249304574</v>
      </c>
      <c r="E35" s="101">
        <f t="shared" si="0"/>
        <v>-5087.9109249304574</v>
      </c>
      <c r="G35" s="71"/>
      <c r="H35" s="91"/>
      <c r="I35" s="72"/>
      <c r="J35" s="84"/>
      <c r="K35" s="84"/>
      <c r="L35" s="84"/>
    </row>
    <row r="36" spans="1:30" x14ac:dyDescent="0.2">
      <c r="B36" s="87" t="s">
        <v>33</v>
      </c>
      <c r="C36" s="100">
        <f>IFERROR(VLOOKUP(B36,'Diferencia de Pagos AR SIC'!$C$79:$D$107,2,0),0)</f>
        <v>0</v>
      </c>
      <c r="D36" s="88">
        <f>VLOOKUP(B36,'Diferencia de Pagos AR SIC-SING'!$C$87:$D$119,2,0)</f>
        <v>-44289.619230831937</v>
      </c>
      <c r="E36" s="101">
        <f t="shared" si="0"/>
        <v>-44289.619230831937</v>
      </c>
      <c r="G36" s="71"/>
      <c r="H36" s="91"/>
      <c r="I36" s="72"/>
      <c r="J36" s="84"/>
      <c r="K36" s="84"/>
      <c r="L36" s="84"/>
      <c r="M36" s="84"/>
    </row>
    <row r="37" spans="1:30" x14ac:dyDescent="0.2">
      <c r="B37" s="89" t="s">
        <v>34</v>
      </c>
      <c r="C37" s="102">
        <f>IFERROR(VLOOKUP(B37,'Diferencia de Pagos AR SIC'!$C$79:$D$107,2,0),0)</f>
        <v>0</v>
      </c>
      <c r="D37" s="92">
        <f>VLOOKUP(B37,'Diferencia de Pagos AR SIC-SING'!$C$87:$D$119,2,0)</f>
        <v>0</v>
      </c>
      <c r="E37" s="101">
        <f t="shared" si="0"/>
        <v>0</v>
      </c>
      <c r="G37" s="84"/>
      <c r="I37" s="72"/>
      <c r="J37" s="84"/>
      <c r="K37" s="84"/>
      <c r="L37" s="84"/>
    </row>
    <row r="38" spans="1:30" x14ac:dyDescent="0.2">
      <c r="B38" s="70" t="s">
        <v>73</v>
      </c>
      <c r="C38" s="93">
        <f>SUM(C5:C37)</f>
        <v>-4.5474735088646412E-13</v>
      </c>
      <c r="D38" s="93">
        <f>SUM(D5:D37)</f>
        <v>-1.964508555829525E-10</v>
      </c>
      <c r="E38" s="90">
        <f>SUM(E5:E37)</f>
        <v>3.637978807091713E-11</v>
      </c>
      <c r="G38" s="84"/>
      <c r="I38" s="72"/>
      <c r="J38" s="84"/>
      <c r="K38" s="84"/>
      <c r="L38" s="84"/>
      <c r="N38" s="117"/>
      <c r="O38" s="117"/>
      <c r="P38" s="117"/>
      <c r="Q38" s="117"/>
    </row>
    <row r="39" spans="1:30" x14ac:dyDescent="0.2">
      <c r="B39" s="71"/>
      <c r="C39" s="94"/>
      <c r="D39" s="94"/>
      <c r="E39" s="91"/>
      <c r="G39" s="84"/>
      <c r="I39" s="84"/>
      <c r="J39" s="84"/>
      <c r="N39" s="117"/>
      <c r="O39" s="118"/>
      <c r="P39" s="117"/>
      <c r="Q39" s="117"/>
    </row>
    <row r="40" spans="1:30" x14ac:dyDescent="0.2">
      <c r="B40" s="84"/>
      <c r="C40" s="84"/>
      <c r="D40" s="91"/>
      <c r="E40" s="84"/>
      <c r="F40" s="84"/>
      <c r="G40" s="84"/>
      <c r="H40" s="84"/>
      <c r="I40" s="84"/>
      <c r="J40" s="84"/>
      <c r="K40" s="84"/>
      <c r="L40" s="84"/>
    </row>
    <row r="41" spans="1:30" x14ac:dyDescent="0.2">
      <c r="B41" s="73" t="s">
        <v>74</v>
      </c>
      <c r="C41" s="84"/>
      <c r="D41" s="84"/>
      <c r="E41" s="91"/>
      <c r="F41" s="84"/>
      <c r="G41" s="84"/>
      <c r="H41" s="84"/>
      <c r="I41" s="84"/>
      <c r="J41" s="84"/>
      <c r="K41" s="84"/>
      <c r="L41" s="84"/>
      <c r="M41" s="84"/>
    </row>
    <row r="42" spans="1:30" x14ac:dyDescent="0.2">
      <c r="B42" s="8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</row>
    <row r="43" spans="1:30" x14ac:dyDescent="0.2">
      <c r="B43" s="122" t="s">
        <v>118</v>
      </c>
      <c r="C43" s="74" t="s">
        <v>119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124" t="s">
        <v>35</v>
      </c>
    </row>
    <row r="44" spans="1:30" x14ac:dyDescent="0.2">
      <c r="B44" s="123"/>
      <c r="C44" s="76" t="s">
        <v>3</v>
      </c>
      <c r="D44" s="76" t="s">
        <v>5</v>
      </c>
      <c r="E44" s="103" t="s">
        <v>72</v>
      </c>
      <c r="F44" s="103" t="s">
        <v>15</v>
      </c>
      <c r="G44" s="103" t="s">
        <v>16</v>
      </c>
      <c r="H44" s="103" t="s">
        <v>17</v>
      </c>
      <c r="I44" s="103" t="s">
        <v>18</v>
      </c>
      <c r="J44" s="103" t="s">
        <v>19</v>
      </c>
      <c r="K44" s="103" t="s">
        <v>20</v>
      </c>
      <c r="L44" s="103" t="s">
        <v>21</v>
      </c>
      <c r="M44" s="103" t="s">
        <v>22</v>
      </c>
      <c r="N44" s="103" t="s">
        <v>23</v>
      </c>
      <c r="O44" s="103" t="s">
        <v>24</v>
      </c>
      <c r="P44" s="78" t="s">
        <v>27</v>
      </c>
      <c r="Q44" s="103" t="s">
        <v>30</v>
      </c>
      <c r="R44" s="103" t="s">
        <v>34</v>
      </c>
      <c r="S44" s="125"/>
    </row>
    <row r="45" spans="1:30" x14ac:dyDescent="0.2">
      <c r="B45" s="78" t="s">
        <v>71</v>
      </c>
      <c r="C45" s="99">
        <f t="shared" ref="C45:R45" si="2">(VLOOKUP($B45,$G$5:$H$28,2,0)*(-(VLOOKUP(C$44,$G$5:$H$28,2,0))))/SUMPRODUCT(($H$5:$H$28&gt;0)*($H$5:$H$28))</f>
        <v>0</v>
      </c>
      <c r="D45" s="99">
        <f t="shared" si="2"/>
        <v>0</v>
      </c>
      <c r="E45" s="99">
        <f t="shared" si="2"/>
        <v>0</v>
      </c>
      <c r="F45" s="99">
        <f t="shared" si="2"/>
        <v>0</v>
      </c>
      <c r="G45" s="99">
        <f t="shared" si="2"/>
        <v>0</v>
      </c>
      <c r="H45" s="99">
        <f t="shared" si="2"/>
        <v>0</v>
      </c>
      <c r="I45" s="99">
        <f t="shared" si="2"/>
        <v>0</v>
      </c>
      <c r="J45" s="99">
        <f t="shared" si="2"/>
        <v>0</v>
      </c>
      <c r="K45" s="99">
        <f t="shared" si="2"/>
        <v>0</v>
      </c>
      <c r="L45" s="99">
        <f t="shared" si="2"/>
        <v>0</v>
      </c>
      <c r="M45" s="99">
        <f t="shared" si="2"/>
        <v>0</v>
      </c>
      <c r="N45" s="99">
        <f t="shared" si="2"/>
        <v>0</v>
      </c>
      <c r="O45" s="99">
        <f t="shared" si="2"/>
        <v>0</v>
      </c>
      <c r="P45" s="99">
        <f t="shared" si="2"/>
        <v>1048754.5793319307</v>
      </c>
      <c r="Q45" s="99">
        <f t="shared" si="2"/>
        <v>0</v>
      </c>
      <c r="R45" s="99">
        <f t="shared" si="2"/>
        <v>0</v>
      </c>
      <c r="S45" s="92">
        <f>SUM(C45:R45)</f>
        <v>1048754.5793319307</v>
      </c>
    </row>
    <row r="46" spans="1:30" x14ac:dyDescent="0.2">
      <c r="B46" s="78" t="s">
        <v>25</v>
      </c>
      <c r="C46" s="99">
        <f t="shared" ref="C46:P49" si="3">(VLOOKUP($B46,$G$5:$H$28,2,0)*(-(VLOOKUP(C$44,$G$5:$H$28,2,0))))/SUMPRODUCT(($H$5:$H$28&gt;0)*($H$5:$H$28))</f>
        <v>0</v>
      </c>
      <c r="D46" s="99">
        <f t="shared" si="3"/>
        <v>0</v>
      </c>
      <c r="E46" s="99">
        <f t="shared" si="3"/>
        <v>0</v>
      </c>
      <c r="F46" s="99">
        <f t="shared" si="3"/>
        <v>0</v>
      </c>
      <c r="G46" s="99">
        <f t="shared" si="3"/>
        <v>0</v>
      </c>
      <c r="H46" s="99">
        <f t="shared" si="3"/>
        <v>0</v>
      </c>
      <c r="I46" s="99">
        <f t="shared" si="3"/>
        <v>0</v>
      </c>
      <c r="J46" s="99">
        <f t="shared" si="3"/>
        <v>0</v>
      </c>
      <c r="K46" s="99">
        <f t="shared" si="3"/>
        <v>0</v>
      </c>
      <c r="L46" s="99">
        <f t="shared" si="3"/>
        <v>0</v>
      </c>
      <c r="M46" s="99">
        <f t="shared" si="3"/>
        <v>0</v>
      </c>
      <c r="N46" s="99">
        <f t="shared" si="3"/>
        <v>0</v>
      </c>
      <c r="O46" s="99">
        <f t="shared" si="3"/>
        <v>0</v>
      </c>
      <c r="P46" s="99">
        <f t="shared" si="3"/>
        <v>255452.73027570907</v>
      </c>
      <c r="Q46" s="99">
        <f t="shared" ref="Q46:R49" si="4">(VLOOKUP($B46,$G$5:$H$28,2,0)*(-(VLOOKUP(Q$44,$G$5:$H$28,2,0))))/SUMPRODUCT(($H$5:$H$28&gt;0)*($H$5:$H$28))</f>
        <v>0</v>
      </c>
      <c r="R46" s="99">
        <f t="shared" si="4"/>
        <v>0</v>
      </c>
      <c r="S46" s="92">
        <f>SUM(C46:R46)</f>
        <v>255452.73027570907</v>
      </c>
    </row>
    <row r="47" spans="1:30" x14ac:dyDescent="0.2">
      <c r="B47" s="78" t="s">
        <v>28</v>
      </c>
      <c r="C47" s="99">
        <f t="shared" si="3"/>
        <v>0</v>
      </c>
      <c r="D47" s="99">
        <f t="shared" si="3"/>
        <v>0</v>
      </c>
      <c r="E47" s="99">
        <f t="shared" si="3"/>
        <v>0</v>
      </c>
      <c r="F47" s="99">
        <f t="shared" si="3"/>
        <v>0</v>
      </c>
      <c r="G47" s="99">
        <f t="shared" si="3"/>
        <v>0</v>
      </c>
      <c r="H47" s="99">
        <f t="shared" si="3"/>
        <v>0</v>
      </c>
      <c r="I47" s="99">
        <f t="shared" si="3"/>
        <v>0</v>
      </c>
      <c r="J47" s="99">
        <f t="shared" si="3"/>
        <v>0</v>
      </c>
      <c r="K47" s="99">
        <f t="shared" si="3"/>
        <v>0</v>
      </c>
      <c r="L47" s="99">
        <f t="shared" si="3"/>
        <v>0</v>
      </c>
      <c r="M47" s="99">
        <f t="shared" si="3"/>
        <v>0</v>
      </c>
      <c r="N47" s="99">
        <f t="shared" si="3"/>
        <v>0</v>
      </c>
      <c r="O47" s="99">
        <f t="shared" si="3"/>
        <v>0</v>
      </c>
      <c r="P47" s="99">
        <f t="shared" si="3"/>
        <v>412180.7440588217</v>
      </c>
      <c r="Q47" s="99">
        <f t="shared" si="4"/>
        <v>0</v>
      </c>
      <c r="R47" s="99">
        <f t="shared" si="4"/>
        <v>0</v>
      </c>
      <c r="S47" s="92">
        <f>SUM(C47:R47)</f>
        <v>412180.7440588217</v>
      </c>
    </row>
    <row r="48" spans="1:30" x14ac:dyDescent="0.2">
      <c r="B48" s="78" t="s">
        <v>29</v>
      </c>
      <c r="C48" s="99">
        <f t="shared" si="3"/>
        <v>0</v>
      </c>
      <c r="D48" s="99">
        <f t="shared" si="3"/>
        <v>0</v>
      </c>
      <c r="E48" s="99">
        <f t="shared" si="3"/>
        <v>0</v>
      </c>
      <c r="F48" s="99">
        <f t="shared" si="3"/>
        <v>0</v>
      </c>
      <c r="G48" s="99">
        <f t="shared" si="3"/>
        <v>0</v>
      </c>
      <c r="H48" s="99">
        <f t="shared" si="3"/>
        <v>0</v>
      </c>
      <c r="I48" s="99">
        <f t="shared" si="3"/>
        <v>0</v>
      </c>
      <c r="J48" s="99">
        <f t="shared" si="3"/>
        <v>0</v>
      </c>
      <c r="K48" s="99">
        <f t="shared" si="3"/>
        <v>0</v>
      </c>
      <c r="L48" s="99">
        <f t="shared" si="3"/>
        <v>0</v>
      </c>
      <c r="M48" s="99">
        <f t="shared" si="3"/>
        <v>0</v>
      </c>
      <c r="N48" s="99">
        <f t="shared" si="3"/>
        <v>0</v>
      </c>
      <c r="O48" s="99">
        <f t="shared" si="3"/>
        <v>0</v>
      </c>
      <c r="P48" s="99">
        <f t="shared" si="3"/>
        <v>1.7281011375880638E-12</v>
      </c>
      <c r="Q48" s="99">
        <f t="shared" si="4"/>
        <v>0</v>
      </c>
      <c r="R48" s="99">
        <f t="shared" si="4"/>
        <v>0</v>
      </c>
      <c r="S48" s="92">
        <f>SUM(C48:R48)</f>
        <v>1.7281011375880638E-12</v>
      </c>
    </row>
    <row r="49" spans="2:19" x14ac:dyDescent="0.2">
      <c r="B49" s="77" t="s">
        <v>26</v>
      </c>
      <c r="C49" s="99">
        <f t="shared" si="3"/>
        <v>0</v>
      </c>
      <c r="D49" s="99">
        <f t="shared" si="3"/>
        <v>0</v>
      </c>
      <c r="E49" s="99">
        <f t="shared" si="3"/>
        <v>0</v>
      </c>
      <c r="F49" s="99">
        <f t="shared" si="3"/>
        <v>0</v>
      </c>
      <c r="G49" s="99">
        <f t="shared" si="3"/>
        <v>0</v>
      </c>
      <c r="H49" s="99">
        <f t="shared" si="3"/>
        <v>0</v>
      </c>
      <c r="I49" s="99">
        <f t="shared" si="3"/>
        <v>0</v>
      </c>
      <c r="J49" s="99">
        <f t="shared" si="3"/>
        <v>0</v>
      </c>
      <c r="K49" s="99">
        <f t="shared" si="3"/>
        <v>0</v>
      </c>
      <c r="L49" s="99">
        <f t="shared" si="3"/>
        <v>0</v>
      </c>
      <c r="M49" s="99">
        <f t="shared" si="3"/>
        <v>0</v>
      </c>
      <c r="N49" s="99">
        <f t="shared" si="3"/>
        <v>0</v>
      </c>
      <c r="O49" s="99">
        <f t="shared" si="3"/>
        <v>0</v>
      </c>
      <c r="P49" s="99">
        <f t="shared" si="3"/>
        <v>0</v>
      </c>
      <c r="Q49" s="99">
        <f t="shared" si="4"/>
        <v>0</v>
      </c>
      <c r="R49" s="99">
        <f t="shared" si="4"/>
        <v>0</v>
      </c>
      <c r="S49" s="92">
        <f>SUM(C49:R49)</f>
        <v>0</v>
      </c>
    </row>
    <row r="50" spans="2:19" x14ac:dyDescent="0.2">
      <c r="B50" s="79" t="s">
        <v>35</v>
      </c>
      <c r="C50" s="80">
        <f t="shared" ref="C50:S50" si="5">SUM(C45:C49)</f>
        <v>0</v>
      </c>
      <c r="D50" s="80">
        <f t="shared" si="5"/>
        <v>0</v>
      </c>
      <c r="E50" s="80">
        <f t="shared" si="5"/>
        <v>0</v>
      </c>
      <c r="F50" s="80">
        <f t="shared" si="5"/>
        <v>0</v>
      </c>
      <c r="G50" s="80">
        <f t="shared" si="5"/>
        <v>0</v>
      </c>
      <c r="H50" s="80">
        <f t="shared" si="5"/>
        <v>0</v>
      </c>
      <c r="I50" s="80">
        <f t="shared" si="5"/>
        <v>0</v>
      </c>
      <c r="J50" s="80">
        <f t="shared" si="5"/>
        <v>0</v>
      </c>
      <c r="K50" s="80">
        <f t="shared" si="5"/>
        <v>0</v>
      </c>
      <c r="L50" s="80">
        <f t="shared" si="5"/>
        <v>0</v>
      </c>
      <c r="M50" s="80">
        <f t="shared" si="5"/>
        <v>0</v>
      </c>
      <c r="N50" s="80">
        <f t="shared" si="5"/>
        <v>0</v>
      </c>
      <c r="O50" s="80">
        <f t="shared" si="5"/>
        <v>0</v>
      </c>
      <c r="P50" s="80">
        <f t="shared" si="5"/>
        <v>1716388.0536664617</v>
      </c>
      <c r="Q50" s="80">
        <f t="shared" si="5"/>
        <v>0</v>
      </c>
      <c r="R50" s="80">
        <f t="shared" si="5"/>
        <v>0</v>
      </c>
      <c r="S50" s="80">
        <f t="shared" si="5"/>
        <v>1716388.0536664617</v>
      </c>
    </row>
    <row r="51" spans="2:19" x14ac:dyDescent="0.2">
      <c r="B51" s="84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 x14ac:dyDescent="0.2">
      <c r="B52" s="73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2">
        <f>-SUMPRODUCT(($H$5:$H$28&lt;0)*($H$5:$H$28))</f>
        <v>1716388.053666462</v>
      </c>
    </row>
    <row r="53" spans="2:19" x14ac:dyDescent="0.2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3">
        <f>S50-S52</f>
        <v>0</v>
      </c>
    </row>
    <row r="54" spans="2:19" x14ac:dyDescent="0.2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3">
        <f>S50-K4</f>
        <v>0</v>
      </c>
    </row>
  </sheetData>
  <mergeCells count="2">
    <mergeCell ref="B43:B44"/>
    <mergeCell ref="S43:S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7C737-A131-4B4D-975D-C9AC2D200BA5}">
  <sheetPr codeName="Hoja3"/>
  <dimension ref="B2:H63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5703125" style="2" customWidth="1"/>
    <col min="2" max="2" width="3.42578125" style="2" customWidth="1"/>
    <col min="3" max="3" width="16.28515625" style="2" bestFit="1" customWidth="1"/>
    <col min="4" max="4" width="14.5703125" style="2" customWidth="1"/>
    <col min="5" max="5" width="15.28515625" style="2" customWidth="1"/>
    <col min="6" max="6" width="14.5703125" style="2" customWidth="1"/>
    <col min="7" max="9" width="13" style="2" customWidth="1"/>
    <col min="10" max="10" width="15" style="2" bestFit="1" customWidth="1"/>
    <col min="11" max="11" width="14.42578125" style="2" customWidth="1"/>
    <col min="12" max="12" width="13" style="2" customWidth="1"/>
    <col min="13" max="13" width="13.85546875" style="2" customWidth="1"/>
    <col min="14" max="15" width="13.7109375" style="2" bestFit="1" customWidth="1"/>
    <col min="16" max="255" width="11.42578125" style="2"/>
    <col min="256" max="256" width="4.5703125" style="2" customWidth="1"/>
    <col min="257" max="257" width="3.42578125" style="2" customWidth="1"/>
    <col min="258" max="258" width="13" style="2" customWidth="1"/>
    <col min="259" max="262" width="14.5703125" style="2" customWidth="1"/>
    <col min="263" max="268" width="13" style="2" customWidth="1"/>
    <col min="269" max="269" width="13.85546875" style="2" customWidth="1"/>
    <col min="270" max="271" width="13.7109375" style="2" bestFit="1" customWidth="1"/>
    <col min="272" max="511" width="11.42578125" style="2"/>
    <col min="512" max="512" width="4.5703125" style="2" customWidth="1"/>
    <col min="513" max="513" width="3.42578125" style="2" customWidth="1"/>
    <col min="514" max="514" width="13" style="2" customWidth="1"/>
    <col min="515" max="518" width="14.5703125" style="2" customWidth="1"/>
    <col min="519" max="524" width="13" style="2" customWidth="1"/>
    <col min="525" max="525" width="13.85546875" style="2" customWidth="1"/>
    <col min="526" max="527" width="13.7109375" style="2" bestFit="1" customWidth="1"/>
    <col min="528" max="767" width="11.42578125" style="2"/>
    <col min="768" max="768" width="4.5703125" style="2" customWidth="1"/>
    <col min="769" max="769" width="3.42578125" style="2" customWidth="1"/>
    <col min="770" max="770" width="13" style="2" customWidth="1"/>
    <col min="771" max="774" width="14.5703125" style="2" customWidth="1"/>
    <col min="775" max="780" width="13" style="2" customWidth="1"/>
    <col min="781" max="781" width="13.85546875" style="2" customWidth="1"/>
    <col min="782" max="783" width="13.7109375" style="2" bestFit="1" customWidth="1"/>
    <col min="784" max="1023" width="11.42578125" style="2"/>
    <col min="1024" max="1024" width="4.5703125" style="2" customWidth="1"/>
    <col min="1025" max="1025" width="3.42578125" style="2" customWidth="1"/>
    <col min="1026" max="1026" width="13" style="2" customWidth="1"/>
    <col min="1027" max="1030" width="14.5703125" style="2" customWidth="1"/>
    <col min="1031" max="1036" width="13" style="2" customWidth="1"/>
    <col min="1037" max="1037" width="13.85546875" style="2" customWidth="1"/>
    <col min="1038" max="1039" width="13.7109375" style="2" bestFit="1" customWidth="1"/>
    <col min="1040" max="1279" width="11.42578125" style="2"/>
    <col min="1280" max="1280" width="4.5703125" style="2" customWidth="1"/>
    <col min="1281" max="1281" width="3.42578125" style="2" customWidth="1"/>
    <col min="1282" max="1282" width="13" style="2" customWidth="1"/>
    <col min="1283" max="1286" width="14.5703125" style="2" customWidth="1"/>
    <col min="1287" max="1292" width="13" style="2" customWidth="1"/>
    <col min="1293" max="1293" width="13.85546875" style="2" customWidth="1"/>
    <col min="1294" max="1295" width="13.7109375" style="2" bestFit="1" customWidth="1"/>
    <col min="1296" max="1535" width="11.42578125" style="2"/>
    <col min="1536" max="1536" width="4.5703125" style="2" customWidth="1"/>
    <col min="1537" max="1537" width="3.42578125" style="2" customWidth="1"/>
    <col min="1538" max="1538" width="13" style="2" customWidth="1"/>
    <col min="1539" max="1542" width="14.5703125" style="2" customWidth="1"/>
    <col min="1543" max="1548" width="13" style="2" customWidth="1"/>
    <col min="1549" max="1549" width="13.85546875" style="2" customWidth="1"/>
    <col min="1550" max="1551" width="13.7109375" style="2" bestFit="1" customWidth="1"/>
    <col min="1552" max="1791" width="11.42578125" style="2"/>
    <col min="1792" max="1792" width="4.5703125" style="2" customWidth="1"/>
    <col min="1793" max="1793" width="3.42578125" style="2" customWidth="1"/>
    <col min="1794" max="1794" width="13" style="2" customWidth="1"/>
    <col min="1795" max="1798" width="14.5703125" style="2" customWidth="1"/>
    <col min="1799" max="1804" width="13" style="2" customWidth="1"/>
    <col min="1805" max="1805" width="13.85546875" style="2" customWidth="1"/>
    <col min="1806" max="1807" width="13.7109375" style="2" bestFit="1" customWidth="1"/>
    <col min="1808" max="2047" width="11.42578125" style="2"/>
    <col min="2048" max="2048" width="4.5703125" style="2" customWidth="1"/>
    <col min="2049" max="2049" width="3.42578125" style="2" customWidth="1"/>
    <col min="2050" max="2050" width="13" style="2" customWidth="1"/>
    <col min="2051" max="2054" width="14.5703125" style="2" customWidth="1"/>
    <col min="2055" max="2060" width="13" style="2" customWidth="1"/>
    <col min="2061" max="2061" width="13.85546875" style="2" customWidth="1"/>
    <col min="2062" max="2063" width="13.7109375" style="2" bestFit="1" customWidth="1"/>
    <col min="2064" max="2303" width="11.42578125" style="2"/>
    <col min="2304" max="2304" width="4.5703125" style="2" customWidth="1"/>
    <col min="2305" max="2305" width="3.42578125" style="2" customWidth="1"/>
    <col min="2306" max="2306" width="13" style="2" customWidth="1"/>
    <col min="2307" max="2310" width="14.5703125" style="2" customWidth="1"/>
    <col min="2311" max="2316" width="13" style="2" customWidth="1"/>
    <col min="2317" max="2317" width="13.85546875" style="2" customWidth="1"/>
    <col min="2318" max="2319" width="13.7109375" style="2" bestFit="1" customWidth="1"/>
    <col min="2320" max="2559" width="11.42578125" style="2"/>
    <col min="2560" max="2560" width="4.5703125" style="2" customWidth="1"/>
    <col min="2561" max="2561" width="3.42578125" style="2" customWidth="1"/>
    <col min="2562" max="2562" width="13" style="2" customWidth="1"/>
    <col min="2563" max="2566" width="14.5703125" style="2" customWidth="1"/>
    <col min="2567" max="2572" width="13" style="2" customWidth="1"/>
    <col min="2573" max="2573" width="13.85546875" style="2" customWidth="1"/>
    <col min="2574" max="2575" width="13.7109375" style="2" bestFit="1" customWidth="1"/>
    <col min="2576" max="2815" width="11.42578125" style="2"/>
    <col min="2816" max="2816" width="4.5703125" style="2" customWidth="1"/>
    <col min="2817" max="2817" width="3.42578125" style="2" customWidth="1"/>
    <col min="2818" max="2818" width="13" style="2" customWidth="1"/>
    <col min="2819" max="2822" width="14.5703125" style="2" customWidth="1"/>
    <col min="2823" max="2828" width="13" style="2" customWidth="1"/>
    <col min="2829" max="2829" width="13.85546875" style="2" customWidth="1"/>
    <col min="2830" max="2831" width="13.7109375" style="2" bestFit="1" customWidth="1"/>
    <col min="2832" max="3071" width="11.42578125" style="2"/>
    <col min="3072" max="3072" width="4.5703125" style="2" customWidth="1"/>
    <col min="3073" max="3073" width="3.42578125" style="2" customWidth="1"/>
    <col min="3074" max="3074" width="13" style="2" customWidth="1"/>
    <col min="3075" max="3078" width="14.5703125" style="2" customWidth="1"/>
    <col min="3079" max="3084" width="13" style="2" customWidth="1"/>
    <col min="3085" max="3085" width="13.85546875" style="2" customWidth="1"/>
    <col min="3086" max="3087" width="13.7109375" style="2" bestFit="1" customWidth="1"/>
    <col min="3088" max="3327" width="11.42578125" style="2"/>
    <col min="3328" max="3328" width="4.5703125" style="2" customWidth="1"/>
    <col min="3329" max="3329" width="3.42578125" style="2" customWidth="1"/>
    <col min="3330" max="3330" width="13" style="2" customWidth="1"/>
    <col min="3331" max="3334" width="14.5703125" style="2" customWidth="1"/>
    <col min="3335" max="3340" width="13" style="2" customWidth="1"/>
    <col min="3341" max="3341" width="13.85546875" style="2" customWidth="1"/>
    <col min="3342" max="3343" width="13.7109375" style="2" bestFit="1" customWidth="1"/>
    <col min="3344" max="3583" width="11.42578125" style="2"/>
    <col min="3584" max="3584" width="4.5703125" style="2" customWidth="1"/>
    <col min="3585" max="3585" width="3.42578125" style="2" customWidth="1"/>
    <col min="3586" max="3586" width="13" style="2" customWidth="1"/>
    <col min="3587" max="3590" width="14.5703125" style="2" customWidth="1"/>
    <col min="3591" max="3596" width="13" style="2" customWidth="1"/>
    <col min="3597" max="3597" width="13.85546875" style="2" customWidth="1"/>
    <col min="3598" max="3599" width="13.7109375" style="2" bestFit="1" customWidth="1"/>
    <col min="3600" max="3839" width="11.42578125" style="2"/>
    <col min="3840" max="3840" width="4.5703125" style="2" customWidth="1"/>
    <col min="3841" max="3841" width="3.42578125" style="2" customWidth="1"/>
    <col min="3842" max="3842" width="13" style="2" customWidth="1"/>
    <col min="3843" max="3846" width="14.5703125" style="2" customWidth="1"/>
    <col min="3847" max="3852" width="13" style="2" customWidth="1"/>
    <col min="3853" max="3853" width="13.85546875" style="2" customWidth="1"/>
    <col min="3854" max="3855" width="13.7109375" style="2" bestFit="1" customWidth="1"/>
    <col min="3856" max="4095" width="11.42578125" style="2"/>
    <col min="4096" max="4096" width="4.5703125" style="2" customWidth="1"/>
    <col min="4097" max="4097" width="3.42578125" style="2" customWidth="1"/>
    <col min="4098" max="4098" width="13" style="2" customWidth="1"/>
    <col min="4099" max="4102" width="14.5703125" style="2" customWidth="1"/>
    <col min="4103" max="4108" width="13" style="2" customWidth="1"/>
    <col min="4109" max="4109" width="13.85546875" style="2" customWidth="1"/>
    <col min="4110" max="4111" width="13.7109375" style="2" bestFit="1" customWidth="1"/>
    <col min="4112" max="4351" width="11.42578125" style="2"/>
    <col min="4352" max="4352" width="4.5703125" style="2" customWidth="1"/>
    <col min="4353" max="4353" width="3.42578125" style="2" customWidth="1"/>
    <col min="4354" max="4354" width="13" style="2" customWidth="1"/>
    <col min="4355" max="4358" width="14.5703125" style="2" customWidth="1"/>
    <col min="4359" max="4364" width="13" style="2" customWidth="1"/>
    <col min="4365" max="4365" width="13.85546875" style="2" customWidth="1"/>
    <col min="4366" max="4367" width="13.7109375" style="2" bestFit="1" customWidth="1"/>
    <col min="4368" max="4607" width="11.42578125" style="2"/>
    <col min="4608" max="4608" width="4.5703125" style="2" customWidth="1"/>
    <col min="4609" max="4609" width="3.42578125" style="2" customWidth="1"/>
    <col min="4610" max="4610" width="13" style="2" customWidth="1"/>
    <col min="4611" max="4614" width="14.5703125" style="2" customWidth="1"/>
    <col min="4615" max="4620" width="13" style="2" customWidth="1"/>
    <col min="4621" max="4621" width="13.85546875" style="2" customWidth="1"/>
    <col min="4622" max="4623" width="13.7109375" style="2" bestFit="1" customWidth="1"/>
    <col min="4624" max="4863" width="11.42578125" style="2"/>
    <col min="4864" max="4864" width="4.5703125" style="2" customWidth="1"/>
    <col min="4865" max="4865" width="3.42578125" style="2" customWidth="1"/>
    <col min="4866" max="4866" width="13" style="2" customWidth="1"/>
    <col min="4867" max="4870" width="14.5703125" style="2" customWidth="1"/>
    <col min="4871" max="4876" width="13" style="2" customWidth="1"/>
    <col min="4877" max="4877" width="13.85546875" style="2" customWidth="1"/>
    <col min="4878" max="4879" width="13.7109375" style="2" bestFit="1" customWidth="1"/>
    <col min="4880" max="5119" width="11.42578125" style="2"/>
    <col min="5120" max="5120" width="4.5703125" style="2" customWidth="1"/>
    <col min="5121" max="5121" width="3.42578125" style="2" customWidth="1"/>
    <col min="5122" max="5122" width="13" style="2" customWidth="1"/>
    <col min="5123" max="5126" width="14.5703125" style="2" customWidth="1"/>
    <col min="5127" max="5132" width="13" style="2" customWidth="1"/>
    <col min="5133" max="5133" width="13.85546875" style="2" customWidth="1"/>
    <col min="5134" max="5135" width="13.7109375" style="2" bestFit="1" customWidth="1"/>
    <col min="5136" max="5375" width="11.42578125" style="2"/>
    <col min="5376" max="5376" width="4.5703125" style="2" customWidth="1"/>
    <col min="5377" max="5377" width="3.42578125" style="2" customWidth="1"/>
    <col min="5378" max="5378" width="13" style="2" customWidth="1"/>
    <col min="5379" max="5382" width="14.5703125" style="2" customWidth="1"/>
    <col min="5383" max="5388" width="13" style="2" customWidth="1"/>
    <col min="5389" max="5389" width="13.85546875" style="2" customWidth="1"/>
    <col min="5390" max="5391" width="13.7109375" style="2" bestFit="1" customWidth="1"/>
    <col min="5392" max="5631" width="11.42578125" style="2"/>
    <col min="5632" max="5632" width="4.5703125" style="2" customWidth="1"/>
    <col min="5633" max="5633" width="3.42578125" style="2" customWidth="1"/>
    <col min="5634" max="5634" width="13" style="2" customWidth="1"/>
    <col min="5635" max="5638" width="14.5703125" style="2" customWidth="1"/>
    <col min="5639" max="5644" width="13" style="2" customWidth="1"/>
    <col min="5645" max="5645" width="13.85546875" style="2" customWidth="1"/>
    <col min="5646" max="5647" width="13.7109375" style="2" bestFit="1" customWidth="1"/>
    <col min="5648" max="5887" width="11.42578125" style="2"/>
    <col min="5888" max="5888" width="4.5703125" style="2" customWidth="1"/>
    <col min="5889" max="5889" width="3.42578125" style="2" customWidth="1"/>
    <col min="5890" max="5890" width="13" style="2" customWidth="1"/>
    <col min="5891" max="5894" width="14.5703125" style="2" customWidth="1"/>
    <col min="5895" max="5900" width="13" style="2" customWidth="1"/>
    <col min="5901" max="5901" width="13.85546875" style="2" customWidth="1"/>
    <col min="5902" max="5903" width="13.7109375" style="2" bestFit="1" customWidth="1"/>
    <col min="5904" max="6143" width="11.42578125" style="2"/>
    <col min="6144" max="6144" width="4.5703125" style="2" customWidth="1"/>
    <col min="6145" max="6145" width="3.42578125" style="2" customWidth="1"/>
    <col min="6146" max="6146" width="13" style="2" customWidth="1"/>
    <col min="6147" max="6150" width="14.5703125" style="2" customWidth="1"/>
    <col min="6151" max="6156" width="13" style="2" customWidth="1"/>
    <col min="6157" max="6157" width="13.85546875" style="2" customWidth="1"/>
    <col min="6158" max="6159" width="13.7109375" style="2" bestFit="1" customWidth="1"/>
    <col min="6160" max="6399" width="11.42578125" style="2"/>
    <col min="6400" max="6400" width="4.5703125" style="2" customWidth="1"/>
    <col min="6401" max="6401" width="3.42578125" style="2" customWidth="1"/>
    <col min="6402" max="6402" width="13" style="2" customWidth="1"/>
    <col min="6403" max="6406" width="14.5703125" style="2" customWidth="1"/>
    <col min="6407" max="6412" width="13" style="2" customWidth="1"/>
    <col min="6413" max="6413" width="13.85546875" style="2" customWidth="1"/>
    <col min="6414" max="6415" width="13.7109375" style="2" bestFit="1" customWidth="1"/>
    <col min="6416" max="6655" width="11.42578125" style="2"/>
    <col min="6656" max="6656" width="4.5703125" style="2" customWidth="1"/>
    <col min="6657" max="6657" width="3.42578125" style="2" customWidth="1"/>
    <col min="6658" max="6658" width="13" style="2" customWidth="1"/>
    <col min="6659" max="6662" width="14.5703125" style="2" customWidth="1"/>
    <col min="6663" max="6668" width="13" style="2" customWidth="1"/>
    <col min="6669" max="6669" width="13.85546875" style="2" customWidth="1"/>
    <col min="6670" max="6671" width="13.7109375" style="2" bestFit="1" customWidth="1"/>
    <col min="6672" max="6911" width="11.42578125" style="2"/>
    <col min="6912" max="6912" width="4.5703125" style="2" customWidth="1"/>
    <col min="6913" max="6913" width="3.42578125" style="2" customWidth="1"/>
    <col min="6914" max="6914" width="13" style="2" customWidth="1"/>
    <col min="6915" max="6918" width="14.5703125" style="2" customWidth="1"/>
    <col min="6919" max="6924" width="13" style="2" customWidth="1"/>
    <col min="6925" max="6925" width="13.85546875" style="2" customWidth="1"/>
    <col min="6926" max="6927" width="13.7109375" style="2" bestFit="1" customWidth="1"/>
    <col min="6928" max="7167" width="11.42578125" style="2"/>
    <col min="7168" max="7168" width="4.5703125" style="2" customWidth="1"/>
    <col min="7169" max="7169" width="3.42578125" style="2" customWidth="1"/>
    <col min="7170" max="7170" width="13" style="2" customWidth="1"/>
    <col min="7171" max="7174" width="14.5703125" style="2" customWidth="1"/>
    <col min="7175" max="7180" width="13" style="2" customWidth="1"/>
    <col min="7181" max="7181" width="13.85546875" style="2" customWidth="1"/>
    <col min="7182" max="7183" width="13.7109375" style="2" bestFit="1" customWidth="1"/>
    <col min="7184" max="7423" width="11.42578125" style="2"/>
    <col min="7424" max="7424" width="4.5703125" style="2" customWidth="1"/>
    <col min="7425" max="7425" width="3.42578125" style="2" customWidth="1"/>
    <col min="7426" max="7426" width="13" style="2" customWidth="1"/>
    <col min="7427" max="7430" width="14.5703125" style="2" customWidth="1"/>
    <col min="7431" max="7436" width="13" style="2" customWidth="1"/>
    <col min="7437" max="7437" width="13.85546875" style="2" customWidth="1"/>
    <col min="7438" max="7439" width="13.7109375" style="2" bestFit="1" customWidth="1"/>
    <col min="7440" max="7679" width="11.42578125" style="2"/>
    <col min="7680" max="7680" width="4.5703125" style="2" customWidth="1"/>
    <col min="7681" max="7681" width="3.42578125" style="2" customWidth="1"/>
    <col min="7682" max="7682" width="13" style="2" customWidth="1"/>
    <col min="7683" max="7686" width="14.5703125" style="2" customWidth="1"/>
    <col min="7687" max="7692" width="13" style="2" customWidth="1"/>
    <col min="7693" max="7693" width="13.85546875" style="2" customWidth="1"/>
    <col min="7694" max="7695" width="13.7109375" style="2" bestFit="1" customWidth="1"/>
    <col min="7696" max="7935" width="11.42578125" style="2"/>
    <col min="7936" max="7936" width="4.5703125" style="2" customWidth="1"/>
    <col min="7937" max="7937" width="3.42578125" style="2" customWidth="1"/>
    <col min="7938" max="7938" width="13" style="2" customWidth="1"/>
    <col min="7939" max="7942" width="14.5703125" style="2" customWidth="1"/>
    <col min="7943" max="7948" width="13" style="2" customWidth="1"/>
    <col min="7949" max="7949" width="13.85546875" style="2" customWidth="1"/>
    <col min="7950" max="7951" width="13.7109375" style="2" bestFit="1" customWidth="1"/>
    <col min="7952" max="8191" width="11.42578125" style="2"/>
    <col min="8192" max="8192" width="4.5703125" style="2" customWidth="1"/>
    <col min="8193" max="8193" width="3.42578125" style="2" customWidth="1"/>
    <col min="8194" max="8194" width="13" style="2" customWidth="1"/>
    <col min="8195" max="8198" width="14.5703125" style="2" customWidth="1"/>
    <col min="8199" max="8204" width="13" style="2" customWidth="1"/>
    <col min="8205" max="8205" width="13.85546875" style="2" customWidth="1"/>
    <col min="8206" max="8207" width="13.7109375" style="2" bestFit="1" customWidth="1"/>
    <col min="8208" max="8447" width="11.42578125" style="2"/>
    <col min="8448" max="8448" width="4.5703125" style="2" customWidth="1"/>
    <col min="8449" max="8449" width="3.42578125" style="2" customWidth="1"/>
    <col min="8450" max="8450" width="13" style="2" customWidth="1"/>
    <col min="8451" max="8454" width="14.5703125" style="2" customWidth="1"/>
    <col min="8455" max="8460" width="13" style="2" customWidth="1"/>
    <col min="8461" max="8461" width="13.85546875" style="2" customWidth="1"/>
    <col min="8462" max="8463" width="13.7109375" style="2" bestFit="1" customWidth="1"/>
    <col min="8464" max="8703" width="11.42578125" style="2"/>
    <col min="8704" max="8704" width="4.5703125" style="2" customWidth="1"/>
    <col min="8705" max="8705" width="3.42578125" style="2" customWidth="1"/>
    <col min="8706" max="8706" width="13" style="2" customWidth="1"/>
    <col min="8707" max="8710" width="14.5703125" style="2" customWidth="1"/>
    <col min="8711" max="8716" width="13" style="2" customWidth="1"/>
    <col min="8717" max="8717" width="13.85546875" style="2" customWidth="1"/>
    <col min="8718" max="8719" width="13.7109375" style="2" bestFit="1" customWidth="1"/>
    <col min="8720" max="8959" width="11.42578125" style="2"/>
    <col min="8960" max="8960" width="4.5703125" style="2" customWidth="1"/>
    <col min="8961" max="8961" width="3.42578125" style="2" customWidth="1"/>
    <col min="8962" max="8962" width="13" style="2" customWidth="1"/>
    <col min="8963" max="8966" width="14.5703125" style="2" customWidth="1"/>
    <col min="8967" max="8972" width="13" style="2" customWidth="1"/>
    <col min="8973" max="8973" width="13.85546875" style="2" customWidth="1"/>
    <col min="8974" max="8975" width="13.7109375" style="2" bestFit="1" customWidth="1"/>
    <col min="8976" max="9215" width="11.42578125" style="2"/>
    <col min="9216" max="9216" width="4.5703125" style="2" customWidth="1"/>
    <col min="9217" max="9217" width="3.42578125" style="2" customWidth="1"/>
    <col min="9218" max="9218" width="13" style="2" customWidth="1"/>
    <col min="9219" max="9222" width="14.5703125" style="2" customWidth="1"/>
    <col min="9223" max="9228" width="13" style="2" customWidth="1"/>
    <col min="9229" max="9229" width="13.85546875" style="2" customWidth="1"/>
    <col min="9230" max="9231" width="13.7109375" style="2" bestFit="1" customWidth="1"/>
    <col min="9232" max="9471" width="11.42578125" style="2"/>
    <col min="9472" max="9472" width="4.5703125" style="2" customWidth="1"/>
    <col min="9473" max="9473" width="3.42578125" style="2" customWidth="1"/>
    <col min="9474" max="9474" width="13" style="2" customWidth="1"/>
    <col min="9475" max="9478" width="14.5703125" style="2" customWidth="1"/>
    <col min="9479" max="9484" width="13" style="2" customWidth="1"/>
    <col min="9485" max="9485" width="13.85546875" style="2" customWidth="1"/>
    <col min="9486" max="9487" width="13.7109375" style="2" bestFit="1" customWidth="1"/>
    <col min="9488" max="9727" width="11.42578125" style="2"/>
    <col min="9728" max="9728" width="4.5703125" style="2" customWidth="1"/>
    <col min="9729" max="9729" width="3.42578125" style="2" customWidth="1"/>
    <col min="9730" max="9730" width="13" style="2" customWidth="1"/>
    <col min="9731" max="9734" width="14.5703125" style="2" customWidth="1"/>
    <col min="9735" max="9740" width="13" style="2" customWidth="1"/>
    <col min="9741" max="9741" width="13.85546875" style="2" customWidth="1"/>
    <col min="9742" max="9743" width="13.7109375" style="2" bestFit="1" customWidth="1"/>
    <col min="9744" max="9983" width="11.42578125" style="2"/>
    <col min="9984" max="9984" width="4.5703125" style="2" customWidth="1"/>
    <col min="9985" max="9985" width="3.42578125" style="2" customWidth="1"/>
    <col min="9986" max="9986" width="13" style="2" customWidth="1"/>
    <col min="9987" max="9990" width="14.5703125" style="2" customWidth="1"/>
    <col min="9991" max="9996" width="13" style="2" customWidth="1"/>
    <col min="9997" max="9997" width="13.85546875" style="2" customWidth="1"/>
    <col min="9998" max="9999" width="13.7109375" style="2" bestFit="1" customWidth="1"/>
    <col min="10000" max="10239" width="11.42578125" style="2"/>
    <col min="10240" max="10240" width="4.5703125" style="2" customWidth="1"/>
    <col min="10241" max="10241" width="3.42578125" style="2" customWidth="1"/>
    <col min="10242" max="10242" width="13" style="2" customWidth="1"/>
    <col min="10243" max="10246" width="14.5703125" style="2" customWidth="1"/>
    <col min="10247" max="10252" width="13" style="2" customWidth="1"/>
    <col min="10253" max="10253" width="13.85546875" style="2" customWidth="1"/>
    <col min="10254" max="10255" width="13.7109375" style="2" bestFit="1" customWidth="1"/>
    <col min="10256" max="10495" width="11.42578125" style="2"/>
    <col min="10496" max="10496" width="4.5703125" style="2" customWidth="1"/>
    <col min="10497" max="10497" width="3.42578125" style="2" customWidth="1"/>
    <col min="10498" max="10498" width="13" style="2" customWidth="1"/>
    <col min="10499" max="10502" width="14.5703125" style="2" customWidth="1"/>
    <col min="10503" max="10508" width="13" style="2" customWidth="1"/>
    <col min="10509" max="10509" width="13.85546875" style="2" customWidth="1"/>
    <col min="10510" max="10511" width="13.7109375" style="2" bestFit="1" customWidth="1"/>
    <col min="10512" max="10751" width="11.42578125" style="2"/>
    <col min="10752" max="10752" width="4.5703125" style="2" customWidth="1"/>
    <col min="10753" max="10753" width="3.42578125" style="2" customWidth="1"/>
    <col min="10754" max="10754" width="13" style="2" customWidth="1"/>
    <col min="10755" max="10758" width="14.5703125" style="2" customWidth="1"/>
    <col min="10759" max="10764" width="13" style="2" customWidth="1"/>
    <col min="10765" max="10765" width="13.85546875" style="2" customWidth="1"/>
    <col min="10766" max="10767" width="13.7109375" style="2" bestFit="1" customWidth="1"/>
    <col min="10768" max="11007" width="11.42578125" style="2"/>
    <col min="11008" max="11008" width="4.5703125" style="2" customWidth="1"/>
    <col min="11009" max="11009" width="3.42578125" style="2" customWidth="1"/>
    <col min="11010" max="11010" width="13" style="2" customWidth="1"/>
    <col min="11011" max="11014" width="14.5703125" style="2" customWidth="1"/>
    <col min="11015" max="11020" width="13" style="2" customWidth="1"/>
    <col min="11021" max="11021" width="13.85546875" style="2" customWidth="1"/>
    <col min="11022" max="11023" width="13.7109375" style="2" bestFit="1" customWidth="1"/>
    <col min="11024" max="11263" width="11.42578125" style="2"/>
    <col min="11264" max="11264" width="4.5703125" style="2" customWidth="1"/>
    <col min="11265" max="11265" width="3.42578125" style="2" customWidth="1"/>
    <col min="11266" max="11266" width="13" style="2" customWidth="1"/>
    <col min="11267" max="11270" width="14.5703125" style="2" customWidth="1"/>
    <col min="11271" max="11276" width="13" style="2" customWidth="1"/>
    <col min="11277" max="11277" width="13.85546875" style="2" customWidth="1"/>
    <col min="11278" max="11279" width="13.7109375" style="2" bestFit="1" customWidth="1"/>
    <col min="11280" max="11519" width="11.42578125" style="2"/>
    <col min="11520" max="11520" width="4.5703125" style="2" customWidth="1"/>
    <col min="11521" max="11521" width="3.42578125" style="2" customWidth="1"/>
    <col min="11522" max="11522" width="13" style="2" customWidth="1"/>
    <col min="11523" max="11526" width="14.5703125" style="2" customWidth="1"/>
    <col min="11527" max="11532" width="13" style="2" customWidth="1"/>
    <col min="11533" max="11533" width="13.85546875" style="2" customWidth="1"/>
    <col min="11534" max="11535" width="13.7109375" style="2" bestFit="1" customWidth="1"/>
    <col min="11536" max="11775" width="11.42578125" style="2"/>
    <col min="11776" max="11776" width="4.5703125" style="2" customWidth="1"/>
    <col min="11777" max="11777" width="3.42578125" style="2" customWidth="1"/>
    <col min="11778" max="11778" width="13" style="2" customWidth="1"/>
    <col min="11779" max="11782" width="14.5703125" style="2" customWidth="1"/>
    <col min="11783" max="11788" width="13" style="2" customWidth="1"/>
    <col min="11789" max="11789" width="13.85546875" style="2" customWidth="1"/>
    <col min="11790" max="11791" width="13.7109375" style="2" bestFit="1" customWidth="1"/>
    <col min="11792" max="12031" width="11.42578125" style="2"/>
    <col min="12032" max="12032" width="4.5703125" style="2" customWidth="1"/>
    <col min="12033" max="12033" width="3.42578125" style="2" customWidth="1"/>
    <col min="12034" max="12034" width="13" style="2" customWidth="1"/>
    <col min="12035" max="12038" width="14.5703125" style="2" customWidth="1"/>
    <col min="12039" max="12044" width="13" style="2" customWidth="1"/>
    <col min="12045" max="12045" width="13.85546875" style="2" customWidth="1"/>
    <col min="12046" max="12047" width="13.7109375" style="2" bestFit="1" customWidth="1"/>
    <col min="12048" max="12287" width="11.42578125" style="2"/>
    <col min="12288" max="12288" width="4.5703125" style="2" customWidth="1"/>
    <col min="12289" max="12289" width="3.42578125" style="2" customWidth="1"/>
    <col min="12290" max="12290" width="13" style="2" customWidth="1"/>
    <col min="12291" max="12294" width="14.5703125" style="2" customWidth="1"/>
    <col min="12295" max="12300" width="13" style="2" customWidth="1"/>
    <col min="12301" max="12301" width="13.85546875" style="2" customWidth="1"/>
    <col min="12302" max="12303" width="13.7109375" style="2" bestFit="1" customWidth="1"/>
    <col min="12304" max="12543" width="11.42578125" style="2"/>
    <col min="12544" max="12544" width="4.5703125" style="2" customWidth="1"/>
    <col min="12545" max="12545" width="3.42578125" style="2" customWidth="1"/>
    <col min="12546" max="12546" width="13" style="2" customWidth="1"/>
    <col min="12547" max="12550" width="14.5703125" style="2" customWidth="1"/>
    <col min="12551" max="12556" width="13" style="2" customWidth="1"/>
    <col min="12557" max="12557" width="13.85546875" style="2" customWidth="1"/>
    <col min="12558" max="12559" width="13.7109375" style="2" bestFit="1" customWidth="1"/>
    <col min="12560" max="12799" width="11.42578125" style="2"/>
    <col min="12800" max="12800" width="4.5703125" style="2" customWidth="1"/>
    <col min="12801" max="12801" width="3.42578125" style="2" customWidth="1"/>
    <col min="12802" max="12802" width="13" style="2" customWidth="1"/>
    <col min="12803" max="12806" width="14.5703125" style="2" customWidth="1"/>
    <col min="12807" max="12812" width="13" style="2" customWidth="1"/>
    <col min="12813" max="12813" width="13.85546875" style="2" customWidth="1"/>
    <col min="12814" max="12815" width="13.7109375" style="2" bestFit="1" customWidth="1"/>
    <col min="12816" max="13055" width="11.42578125" style="2"/>
    <col min="13056" max="13056" width="4.5703125" style="2" customWidth="1"/>
    <col min="13057" max="13057" width="3.42578125" style="2" customWidth="1"/>
    <col min="13058" max="13058" width="13" style="2" customWidth="1"/>
    <col min="13059" max="13062" width="14.5703125" style="2" customWidth="1"/>
    <col min="13063" max="13068" width="13" style="2" customWidth="1"/>
    <col min="13069" max="13069" width="13.85546875" style="2" customWidth="1"/>
    <col min="13070" max="13071" width="13.7109375" style="2" bestFit="1" customWidth="1"/>
    <col min="13072" max="13311" width="11.42578125" style="2"/>
    <col min="13312" max="13312" width="4.5703125" style="2" customWidth="1"/>
    <col min="13313" max="13313" width="3.42578125" style="2" customWidth="1"/>
    <col min="13314" max="13314" width="13" style="2" customWidth="1"/>
    <col min="13315" max="13318" width="14.5703125" style="2" customWidth="1"/>
    <col min="13319" max="13324" width="13" style="2" customWidth="1"/>
    <col min="13325" max="13325" width="13.85546875" style="2" customWidth="1"/>
    <col min="13326" max="13327" width="13.7109375" style="2" bestFit="1" customWidth="1"/>
    <col min="13328" max="13567" width="11.42578125" style="2"/>
    <col min="13568" max="13568" width="4.5703125" style="2" customWidth="1"/>
    <col min="13569" max="13569" width="3.42578125" style="2" customWidth="1"/>
    <col min="13570" max="13570" width="13" style="2" customWidth="1"/>
    <col min="13571" max="13574" width="14.5703125" style="2" customWidth="1"/>
    <col min="13575" max="13580" width="13" style="2" customWidth="1"/>
    <col min="13581" max="13581" width="13.85546875" style="2" customWidth="1"/>
    <col min="13582" max="13583" width="13.7109375" style="2" bestFit="1" customWidth="1"/>
    <col min="13584" max="13823" width="11.42578125" style="2"/>
    <col min="13824" max="13824" width="4.5703125" style="2" customWidth="1"/>
    <col min="13825" max="13825" width="3.42578125" style="2" customWidth="1"/>
    <col min="13826" max="13826" width="13" style="2" customWidth="1"/>
    <col min="13827" max="13830" width="14.5703125" style="2" customWidth="1"/>
    <col min="13831" max="13836" width="13" style="2" customWidth="1"/>
    <col min="13837" max="13837" width="13.85546875" style="2" customWidth="1"/>
    <col min="13838" max="13839" width="13.7109375" style="2" bestFit="1" customWidth="1"/>
    <col min="13840" max="14079" width="11.42578125" style="2"/>
    <col min="14080" max="14080" width="4.5703125" style="2" customWidth="1"/>
    <col min="14081" max="14081" width="3.42578125" style="2" customWidth="1"/>
    <col min="14082" max="14082" width="13" style="2" customWidth="1"/>
    <col min="14083" max="14086" width="14.5703125" style="2" customWidth="1"/>
    <col min="14087" max="14092" width="13" style="2" customWidth="1"/>
    <col min="14093" max="14093" width="13.85546875" style="2" customWidth="1"/>
    <col min="14094" max="14095" width="13.7109375" style="2" bestFit="1" customWidth="1"/>
    <col min="14096" max="14335" width="11.42578125" style="2"/>
    <col min="14336" max="14336" width="4.5703125" style="2" customWidth="1"/>
    <col min="14337" max="14337" width="3.42578125" style="2" customWidth="1"/>
    <col min="14338" max="14338" width="13" style="2" customWidth="1"/>
    <col min="14339" max="14342" width="14.5703125" style="2" customWidth="1"/>
    <col min="14343" max="14348" width="13" style="2" customWidth="1"/>
    <col min="14349" max="14349" width="13.85546875" style="2" customWidth="1"/>
    <col min="14350" max="14351" width="13.7109375" style="2" bestFit="1" customWidth="1"/>
    <col min="14352" max="14591" width="11.42578125" style="2"/>
    <col min="14592" max="14592" width="4.5703125" style="2" customWidth="1"/>
    <col min="14593" max="14593" width="3.42578125" style="2" customWidth="1"/>
    <col min="14594" max="14594" width="13" style="2" customWidth="1"/>
    <col min="14595" max="14598" width="14.5703125" style="2" customWidth="1"/>
    <col min="14599" max="14604" width="13" style="2" customWidth="1"/>
    <col min="14605" max="14605" width="13.85546875" style="2" customWidth="1"/>
    <col min="14606" max="14607" width="13.7109375" style="2" bestFit="1" customWidth="1"/>
    <col min="14608" max="14847" width="11.42578125" style="2"/>
    <col min="14848" max="14848" width="4.5703125" style="2" customWidth="1"/>
    <col min="14849" max="14849" width="3.42578125" style="2" customWidth="1"/>
    <col min="14850" max="14850" width="13" style="2" customWidth="1"/>
    <col min="14851" max="14854" width="14.5703125" style="2" customWidth="1"/>
    <col min="14855" max="14860" width="13" style="2" customWidth="1"/>
    <col min="14861" max="14861" width="13.85546875" style="2" customWidth="1"/>
    <col min="14862" max="14863" width="13.7109375" style="2" bestFit="1" customWidth="1"/>
    <col min="14864" max="15103" width="11.42578125" style="2"/>
    <col min="15104" max="15104" width="4.5703125" style="2" customWidth="1"/>
    <col min="15105" max="15105" width="3.42578125" style="2" customWidth="1"/>
    <col min="15106" max="15106" width="13" style="2" customWidth="1"/>
    <col min="15107" max="15110" width="14.5703125" style="2" customWidth="1"/>
    <col min="15111" max="15116" width="13" style="2" customWidth="1"/>
    <col min="15117" max="15117" width="13.85546875" style="2" customWidth="1"/>
    <col min="15118" max="15119" width="13.7109375" style="2" bestFit="1" customWidth="1"/>
    <col min="15120" max="15359" width="11.42578125" style="2"/>
    <col min="15360" max="15360" width="4.5703125" style="2" customWidth="1"/>
    <col min="15361" max="15361" width="3.42578125" style="2" customWidth="1"/>
    <col min="15362" max="15362" width="13" style="2" customWidth="1"/>
    <col min="15363" max="15366" width="14.5703125" style="2" customWidth="1"/>
    <col min="15367" max="15372" width="13" style="2" customWidth="1"/>
    <col min="15373" max="15373" width="13.85546875" style="2" customWidth="1"/>
    <col min="15374" max="15375" width="13.7109375" style="2" bestFit="1" customWidth="1"/>
    <col min="15376" max="15615" width="11.42578125" style="2"/>
    <col min="15616" max="15616" width="4.5703125" style="2" customWidth="1"/>
    <col min="15617" max="15617" width="3.42578125" style="2" customWidth="1"/>
    <col min="15618" max="15618" width="13" style="2" customWidth="1"/>
    <col min="15619" max="15622" width="14.5703125" style="2" customWidth="1"/>
    <col min="15623" max="15628" width="13" style="2" customWidth="1"/>
    <col min="15629" max="15629" width="13.85546875" style="2" customWidth="1"/>
    <col min="15630" max="15631" width="13.7109375" style="2" bestFit="1" customWidth="1"/>
    <col min="15632" max="15871" width="11.42578125" style="2"/>
    <col min="15872" max="15872" width="4.5703125" style="2" customWidth="1"/>
    <col min="15873" max="15873" width="3.42578125" style="2" customWidth="1"/>
    <col min="15874" max="15874" width="13" style="2" customWidth="1"/>
    <col min="15875" max="15878" width="14.5703125" style="2" customWidth="1"/>
    <col min="15879" max="15884" width="13" style="2" customWidth="1"/>
    <col min="15885" max="15885" width="13.85546875" style="2" customWidth="1"/>
    <col min="15886" max="15887" width="13.7109375" style="2" bestFit="1" customWidth="1"/>
    <col min="15888" max="16127" width="11.42578125" style="2"/>
    <col min="16128" max="16128" width="4.5703125" style="2" customWidth="1"/>
    <col min="16129" max="16129" width="3.42578125" style="2" customWidth="1"/>
    <col min="16130" max="16130" width="13" style="2" customWidth="1"/>
    <col min="16131" max="16134" width="14.5703125" style="2" customWidth="1"/>
    <col min="16135" max="16140" width="13" style="2" customWidth="1"/>
    <col min="16141" max="16141" width="13.85546875" style="2" customWidth="1"/>
    <col min="16142" max="16143" width="13.7109375" style="2" bestFit="1" customWidth="1"/>
    <col min="16144" max="16384" width="11.42578125" style="2"/>
  </cols>
  <sheetData>
    <row r="2" spans="2:8" x14ac:dyDescent="0.2">
      <c r="B2" s="1" t="s">
        <v>96</v>
      </c>
    </row>
    <row r="3" spans="2:8" x14ac:dyDescent="0.2">
      <c r="B3" s="3"/>
    </row>
    <row r="4" spans="2:8" x14ac:dyDescent="0.2">
      <c r="B4" s="4" t="s">
        <v>0</v>
      </c>
      <c r="C4" s="5"/>
      <c r="D4" s="6" t="s">
        <v>1</v>
      </c>
      <c r="E4" s="7" t="s">
        <v>2</v>
      </c>
      <c r="F4" s="62" t="s">
        <v>66</v>
      </c>
    </row>
    <row r="5" spans="2:8" x14ac:dyDescent="0.2">
      <c r="B5" s="8">
        <v>1</v>
      </c>
      <c r="C5" s="9" t="s">
        <v>3</v>
      </c>
      <c r="D5" s="10">
        <f>IFERROR(VLOOKUP($C5,'Reliquidacion AR SIC'!$C$179:$K$207,9,FALSE),0)</f>
        <v>0</v>
      </c>
      <c r="E5" s="10">
        <f>IFERROR(VLOOKUP($C5,'Reliquidacion AR SIC-SING'!$C$199:$K$231,9,FALSE),0)</f>
        <v>0</v>
      </c>
      <c r="F5" s="10">
        <f>IFERROR(VLOOKUP($C5,'Reliquidacion TD'!$C$204:$K$237,9,FALSE),0)</f>
        <v>-9077442.2604311574</v>
      </c>
      <c r="H5" s="110"/>
    </row>
    <row r="6" spans="2:8" x14ac:dyDescent="0.2">
      <c r="B6" s="11">
        <v>2</v>
      </c>
      <c r="C6" s="2" t="s">
        <v>4</v>
      </c>
      <c r="D6" s="12">
        <f>IFERROR(VLOOKUP($C6,'Reliquidacion AR SIC'!$C$179:$K$207,9,FALSE),0)</f>
        <v>0</v>
      </c>
      <c r="E6" s="12">
        <f>IFERROR(VLOOKUP($C6,'Reliquidacion AR SIC-SING'!$C$199:$K$231,9,FALSE),0)</f>
        <v>0</v>
      </c>
      <c r="F6" s="12">
        <f>IFERROR(VLOOKUP($C6,'Reliquidacion TD'!$C$204:$K$237,9,FALSE),0)</f>
        <v>-4833149.0754564581</v>
      </c>
      <c r="H6" s="110"/>
    </row>
    <row r="7" spans="2:8" x14ac:dyDescent="0.2">
      <c r="B7" s="11">
        <v>3</v>
      </c>
      <c r="C7" s="2" t="s">
        <v>5</v>
      </c>
      <c r="D7" s="12">
        <f>IFERROR(VLOOKUP($C7,'Reliquidacion AR SIC'!$C$179:$K$207,9,FALSE),0)</f>
        <v>0</v>
      </c>
      <c r="E7" s="12">
        <f>IFERROR(VLOOKUP($C7,'Reliquidacion AR SIC-SING'!$C$199:$K$231,9,FALSE),0)</f>
        <v>0</v>
      </c>
      <c r="F7" s="12">
        <f>IFERROR(VLOOKUP($C7,'Reliquidacion TD'!$C$204:$K$237,9,FALSE),0)</f>
        <v>4763286.372924394</v>
      </c>
      <c r="H7" s="110"/>
    </row>
    <row r="8" spans="2:8" x14ac:dyDescent="0.2">
      <c r="B8" s="11">
        <v>4</v>
      </c>
      <c r="C8" s="2" t="s">
        <v>6</v>
      </c>
      <c r="D8" s="12">
        <f>IFERROR(VLOOKUP($C8,'Reliquidacion AR SIC'!$C$179:$K$207,9,FALSE),0)</f>
        <v>0</v>
      </c>
      <c r="E8" s="12">
        <f>IFERROR(VLOOKUP($C8,'Reliquidacion AR SIC-SING'!$C$199:$K$231,9,FALSE),0)</f>
        <v>0</v>
      </c>
      <c r="F8" s="12">
        <f>IFERROR(VLOOKUP($C8,'Reliquidacion TD'!$C$204:$K$237,9,FALSE),0)</f>
        <v>-2732096.5425200453</v>
      </c>
      <c r="H8" s="110"/>
    </row>
    <row r="9" spans="2:8" x14ac:dyDescent="0.2">
      <c r="B9" s="11">
        <v>5</v>
      </c>
      <c r="C9" s="2" t="s">
        <v>7</v>
      </c>
      <c r="D9" s="12">
        <f>IFERROR(VLOOKUP($C9,'Reliquidacion AR SIC'!$C$179:$K$207,9,FALSE),0)</f>
        <v>159302.95971630386</v>
      </c>
      <c r="E9" s="12">
        <f>IFERROR(VLOOKUP($C9,'Reliquidacion AR SIC-SING'!$C$199:$K$231,9,FALSE),0)</f>
        <v>-8853706.1563314963</v>
      </c>
      <c r="F9" s="12">
        <f>IFERROR(VLOOKUP($C9,'Reliquidacion TD'!$C$204:$K$237,9,FALSE),0)</f>
        <v>-851400539.41602004</v>
      </c>
      <c r="H9" s="110"/>
    </row>
    <row r="10" spans="2:8" x14ac:dyDescent="0.2">
      <c r="B10" s="11">
        <v>6</v>
      </c>
      <c r="C10" s="2" t="s">
        <v>8</v>
      </c>
      <c r="D10" s="12">
        <f>IFERROR(VLOOKUP($C10,'Reliquidacion AR SIC'!$C$179:$K$207,9,FALSE),0)</f>
        <v>0</v>
      </c>
      <c r="E10" s="12">
        <f>IFERROR(VLOOKUP($C10,'Reliquidacion AR SIC-SING'!$C$199:$K$231,9,FALSE),0)</f>
        <v>0</v>
      </c>
      <c r="F10" s="12">
        <f>IFERROR(VLOOKUP($C10,'Reliquidacion TD'!$C$204:$K$237,9,FALSE),0)</f>
        <v>2998016.256046223</v>
      </c>
      <c r="H10" s="110"/>
    </row>
    <row r="11" spans="2:8" x14ac:dyDescent="0.2">
      <c r="B11" s="11">
        <v>7</v>
      </c>
      <c r="C11" s="2" t="s">
        <v>9</v>
      </c>
      <c r="D11" s="12">
        <f>IFERROR(VLOOKUP($C11,'Reliquidacion AR SIC'!$C$179:$K$207,9,FALSE),0)</f>
        <v>34124.318922503029</v>
      </c>
      <c r="E11" s="12">
        <f>IFERROR(VLOOKUP($C11,'Reliquidacion AR SIC-SING'!$C$199:$K$231,9,FALSE),0)</f>
        <v>-317207.68825977581</v>
      </c>
      <c r="F11" s="12">
        <f>IFERROR(VLOOKUP($C11,'Reliquidacion TD'!$C$204:$K$237,9,FALSE),0)</f>
        <v>85469225.316266671</v>
      </c>
      <c r="H11" s="110"/>
    </row>
    <row r="12" spans="2:8" x14ac:dyDescent="0.2">
      <c r="B12" s="11">
        <v>8</v>
      </c>
      <c r="C12" s="2" t="s">
        <v>10</v>
      </c>
      <c r="D12" s="12">
        <f>IFERROR(VLOOKUP($C12,'Reliquidacion AR SIC'!$C$179:$K$207,9,FALSE),0)</f>
        <v>117.53258982520266</v>
      </c>
      <c r="E12" s="12">
        <f>IFERROR(VLOOKUP($C12,'Reliquidacion AR SIC-SING'!$C$199:$K$231,9,FALSE),0)</f>
        <v>-635544.64482252009</v>
      </c>
      <c r="F12" s="12">
        <f>IFERROR(VLOOKUP($C12,'Reliquidacion TD'!$C$204:$K$237,9,FALSE),0)</f>
        <v>-127120036.29353547</v>
      </c>
      <c r="H12" s="110"/>
    </row>
    <row r="13" spans="2:8" x14ac:dyDescent="0.2">
      <c r="B13" s="11">
        <v>9</v>
      </c>
      <c r="C13" s="2" t="s">
        <v>11</v>
      </c>
      <c r="D13" s="12">
        <f>IFERROR(VLOOKUP($C13,'Reliquidacion AR SIC'!$C$179:$K$207,9,FALSE),0)</f>
        <v>0</v>
      </c>
      <c r="E13" s="12">
        <f>IFERROR(VLOOKUP($C13,'Reliquidacion AR SIC-SING'!$C$199:$K$231,9,FALSE),0)</f>
        <v>-135228.40780140908</v>
      </c>
      <c r="F13" s="12">
        <f>IFERROR(VLOOKUP($C13,'Reliquidacion TD'!$C$204:$K$237,9,FALSE),0)</f>
        <v>-12499686.4573026</v>
      </c>
      <c r="H13" s="110"/>
    </row>
    <row r="14" spans="2:8" x14ac:dyDescent="0.2">
      <c r="B14" s="11">
        <v>10</v>
      </c>
      <c r="C14" s="2" t="s">
        <v>58</v>
      </c>
      <c r="D14" s="12">
        <f>IFERROR(VLOOKUP($C14,'Reliquidacion AR SIC'!$C$179:$K$207,9,FALSE),0)</f>
        <v>0</v>
      </c>
      <c r="E14" s="12">
        <f>IFERROR(VLOOKUP($C14,'Reliquidacion AR SIC-SING'!$C$199:$K$231,9,FALSE),0)</f>
        <v>0</v>
      </c>
      <c r="F14" s="12">
        <f>IFERROR(VLOOKUP($C14,'Reliquidacion TD'!$C$204:$K$237,9,FALSE),0)</f>
        <v>1331704111.6348801</v>
      </c>
      <c r="H14" s="110"/>
    </row>
    <row r="15" spans="2:8" x14ac:dyDescent="0.2">
      <c r="B15" s="11">
        <v>11</v>
      </c>
      <c r="C15" s="2" t="s">
        <v>12</v>
      </c>
      <c r="D15" s="12">
        <f>IFERROR(VLOOKUP($C15,'Reliquidacion AR SIC'!$C$179:$K$207,9,FALSE),0)</f>
        <v>10329.049623411445</v>
      </c>
      <c r="E15" s="12">
        <f>IFERROR(VLOOKUP($C15,'Reliquidacion AR SIC-SING'!$C$199:$K$231,9,FALSE),0)</f>
        <v>-1604171.9964274536</v>
      </c>
      <c r="F15" s="12">
        <f>IFERROR(VLOOKUP($C15,'Reliquidacion TD'!$C$204:$K$237,9,FALSE),0)</f>
        <v>205219492.09110075</v>
      </c>
      <c r="H15" s="110"/>
    </row>
    <row r="16" spans="2:8" x14ac:dyDescent="0.2">
      <c r="B16" s="11">
        <v>12</v>
      </c>
      <c r="C16" s="2" t="s">
        <v>13</v>
      </c>
      <c r="D16" s="12">
        <f>IFERROR(VLOOKUP($C16,'Reliquidacion AR SIC'!$C$179:$K$207,9,FALSE),0)</f>
        <v>0</v>
      </c>
      <c r="E16" s="12">
        <f>IFERROR(VLOOKUP($C16,'Reliquidacion AR SIC-SING'!$C$199:$K$231,9,FALSE),0)</f>
        <v>-110432.90243685116</v>
      </c>
      <c r="F16" s="12">
        <f>IFERROR(VLOOKUP($C16,'Reliquidacion TD'!$C$204:$K$237,9,FALSE),0)</f>
        <v>46893790.713744417</v>
      </c>
      <c r="H16" s="110"/>
    </row>
    <row r="17" spans="2:8" x14ac:dyDescent="0.2">
      <c r="B17" s="11">
        <v>13</v>
      </c>
      <c r="C17" s="2" t="s">
        <v>14</v>
      </c>
      <c r="D17" s="12">
        <f>IFERROR(VLOOKUP($C17,'Reliquidacion AR SIC'!$C$179:$K$207,9,FALSE),0)</f>
        <v>0</v>
      </c>
      <c r="E17" s="12">
        <f>IFERROR(VLOOKUP($C17,'Reliquidacion AR SIC-SING'!$C$199:$K$231,9,FALSE),0)</f>
        <v>-377620.16752236523</v>
      </c>
      <c r="F17" s="12">
        <f>IFERROR(VLOOKUP($C17,'Reliquidacion TD'!$C$204:$K$237,9,FALSE),0)</f>
        <v>6151659.000945311</v>
      </c>
      <c r="H17" s="110"/>
    </row>
    <row r="18" spans="2:8" x14ac:dyDescent="0.2">
      <c r="B18" s="11">
        <v>14</v>
      </c>
      <c r="C18" s="2" t="s">
        <v>15</v>
      </c>
      <c r="D18" s="12">
        <f>IFERROR(VLOOKUP($C18,'Reliquidacion AR SIC'!$C$179:$K$207,9,FALSE),0)</f>
        <v>0</v>
      </c>
      <c r="E18" s="12">
        <f>IFERROR(VLOOKUP($C18,'Reliquidacion AR SIC-SING'!$C$199:$K$231,9,FALSE),0)</f>
        <v>0</v>
      </c>
      <c r="F18" s="12">
        <f>IFERROR(VLOOKUP($C18,'Reliquidacion TD'!$C$204:$K$237,9,FALSE),0)</f>
        <v>10923113.714641741</v>
      </c>
      <c r="H18" s="110"/>
    </row>
    <row r="19" spans="2:8" x14ac:dyDescent="0.2">
      <c r="B19" s="11">
        <v>15</v>
      </c>
      <c r="C19" s="2" t="s">
        <v>16</v>
      </c>
      <c r="D19" s="12">
        <f>IFERROR(VLOOKUP($C19,'Reliquidacion AR SIC'!$C$179:$K$207,9,FALSE),0)</f>
        <v>0</v>
      </c>
      <c r="E19" s="12">
        <f>IFERROR(VLOOKUP($C19,'Reliquidacion AR SIC-SING'!$C$199:$K$231,9,FALSE),0)</f>
        <v>0</v>
      </c>
      <c r="F19" s="12">
        <f>IFERROR(VLOOKUP($C19,'Reliquidacion TD'!$C$204:$K$237,9,FALSE),0)</f>
        <v>5334968.8667825907</v>
      </c>
      <c r="H19" s="110"/>
    </row>
    <row r="20" spans="2:8" x14ac:dyDescent="0.2">
      <c r="B20" s="11">
        <v>16</v>
      </c>
      <c r="C20" s="2" t="s">
        <v>17</v>
      </c>
      <c r="D20" s="12">
        <f>IFERROR(VLOOKUP($C20,'Reliquidacion AR SIC'!$C$179:$K$207,9,FALSE),0)</f>
        <v>0</v>
      </c>
      <c r="E20" s="12">
        <f>IFERROR(VLOOKUP($C20,'Reliquidacion AR SIC-SING'!$C$199:$K$231,9,FALSE),0)</f>
        <v>0</v>
      </c>
      <c r="F20" s="12">
        <f>IFERROR(VLOOKUP($C20,'Reliquidacion TD'!$C$204:$K$237,9,FALSE),0)</f>
        <v>3013886.5086211064</v>
      </c>
      <c r="H20" s="110"/>
    </row>
    <row r="21" spans="2:8" x14ac:dyDescent="0.2">
      <c r="B21" s="11">
        <v>17</v>
      </c>
      <c r="C21" s="2" t="s">
        <v>18</v>
      </c>
      <c r="D21" s="12">
        <f>IFERROR(VLOOKUP($C21,'Reliquidacion AR SIC'!$C$179:$K$207,9,FALSE),0)</f>
        <v>0</v>
      </c>
      <c r="E21" s="12">
        <f>IFERROR(VLOOKUP($C21,'Reliquidacion AR SIC-SING'!$C$199:$K$231,9,FALSE),0)</f>
        <v>0</v>
      </c>
      <c r="F21" s="12">
        <f>IFERROR(VLOOKUP($C21,'Reliquidacion TD'!$C$204:$K$237,9,FALSE),0)</f>
        <v>3213739.8128630435</v>
      </c>
      <c r="H21" s="110"/>
    </row>
    <row r="22" spans="2:8" x14ac:dyDescent="0.2">
      <c r="B22" s="11">
        <v>18</v>
      </c>
      <c r="C22" s="2" t="s">
        <v>19</v>
      </c>
      <c r="D22" s="12">
        <f>IFERROR(VLOOKUP($C22,'Reliquidacion AR SIC'!$C$179:$K$207,9,FALSE),0)</f>
        <v>0</v>
      </c>
      <c r="E22" s="12">
        <f>IFERROR(VLOOKUP($C22,'Reliquidacion AR SIC-SING'!$C$199:$K$231,9,FALSE),0)</f>
        <v>0</v>
      </c>
      <c r="F22" s="12">
        <f>IFERROR(VLOOKUP($C22,'Reliquidacion TD'!$C$204:$K$237,9,FALSE),0)</f>
        <v>3033372.4807450711</v>
      </c>
      <c r="H22" s="110"/>
    </row>
    <row r="23" spans="2:8" x14ac:dyDescent="0.2">
      <c r="B23" s="11">
        <v>19</v>
      </c>
      <c r="C23" s="2" t="s">
        <v>20</v>
      </c>
      <c r="D23" s="12">
        <f>IFERROR(VLOOKUP($C23,'Reliquidacion AR SIC'!$C$179:$K$207,9,FALSE),0)</f>
        <v>0</v>
      </c>
      <c r="E23" s="12">
        <f>IFERROR(VLOOKUP($C23,'Reliquidacion AR SIC-SING'!$C$199:$K$231,9,FALSE),0)</f>
        <v>0</v>
      </c>
      <c r="F23" s="12">
        <f>IFERROR(VLOOKUP($C23,'Reliquidacion TD'!$C$204:$K$237,9,FALSE),0)</f>
        <v>11933897.62339513</v>
      </c>
      <c r="H23" s="110"/>
    </row>
    <row r="24" spans="2:8" x14ac:dyDescent="0.2">
      <c r="B24" s="11">
        <v>20</v>
      </c>
      <c r="C24" s="2" t="s">
        <v>21</v>
      </c>
      <c r="D24" s="12">
        <f>IFERROR(VLOOKUP($C24,'Reliquidacion AR SIC'!$C$179:$K$207,9,FALSE),0)</f>
        <v>0</v>
      </c>
      <c r="E24" s="12">
        <f>IFERROR(VLOOKUP($C24,'Reliquidacion AR SIC-SING'!$C$199:$K$231,9,FALSE),0)</f>
        <v>0</v>
      </c>
      <c r="F24" s="12">
        <f>IFERROR(VLOOKUP($C24,'Reliquidacion TD'!$C$204:$K$237,9,FALSE),0)</f>
        <v>148419431.53229767</v>
      </c>
      <c r="H24" s="110"/>
    </row>
    <row r="25" spans="2:8" x14ac:dyDescent="0.2">
      <c r="B25" s="11">
        <v>21</v>
      </c>
      <c r="C25" s="2" t="s">
        <v>22</v>
      </c>
      <c r="D25" s="12">
        <f>IFERROR(VLOOKUP($C25,'Reliquidacion AR SIC'!$C$179:$K$207,9,FALSE),0)</f>
        <v>0</v>
      </c>
      <c r="E25" s="12">
        <f>IFERROR(VLOOKUP($C25,'Reliquidacion AR SIC-SING'!$C$199:$K$231,9,FALSE),0)</f>
        <v>0</v>
      </c>
      <c r="F25" s="12">
        <f>IFERROR(VLOOKUP($C25,'Reliquidacion TD'!$C$204:$K$237,9,FALSE),0)</f>
        <v>59198706.138633825</v>
      </c>
      <c r="H25" s="110"/>
    </row>
    <row r="26" spans="2:8" x14ac:dyDescent="0.2">
      <c r="B26" s="11">
        <v>22</v>
      </c>
      <c r="C26" s="2" t="s">
        <v>23</v>
      </c>
      <c r="D26" s="12">
        <f>IFERROR(VLOOKUP($C26,'Reliquidacion AR SIC'!$C$179:$K$207,9,FALSE),0)</f>
        <v>0</v>
      </c>
      <c r="E26" s="12">
        <f>IFERROR(VLOOKUP($C26,'Reliquidacion AR SIC-SING'!$C$199:$K$231,9,FALSE),0)</f>
        <v>0</v>
      </c>
      <c r="F26" s="12">
        <f>IFERROR(VLOOKUP($C26,'Reliquidacion TD'!$C$204:$K$237,9,FALSE),0)</f>
        <v>789001473.48440516</v>
      </c>
      <c r="H26" s="110"/>
    </row>
    <row r="27" spans="2:8" x14ac:dyDescent="0.2">
      <c r="B27" s="11">
        <v>23</v>
      </c>
      <c r="C27" s="2" t="s">
        <v>24</v>
      </c>
      <c r="D27" s="12">
        <f>IFERROR(VLOOKUP($C27,'Reliquidacion AR SIC'!$C$179:$K$207,9,FALSE),0)</f>
        <v>0</v>
      </c>
      <c r="E27" s="12">
        <f>IFERROR(VLOOKUP($C27,'Reliquidacion AR SIC-SING'!$C$199:$K$231,9,FALSE),0)</f>
        <v>0</v>
      </c>
      <c r="F27" s="12">
        <f>IFERROR(VLOOKUP($C27,'Reliquidacion TD'!$C$204:$K$237,9,FALSE),0)</f>
        <v>6939945.1816767706</v>
      </c>
      <c r="H27" s="110"/>
    </row>
    <row r="28" spans="2:8" x14ac:dyDescent="0.2">
      <c r="B28" s="11">
        <v>24</v>
      </c>
      <c r="C28" s="2" t="s">
        <v>25</v>
      </c>
      <c r="D28" s="12">
        <f>IFERROR(VLOOKUP($C28,'Reliquidacion AR SIC'!$C$179:$K$207,9,FALSE),0)</f>
        <v>1005.342066273646</v>
      </c>
      <c r="E28" s="12">
        <f>IFERROR(VLOOKUP($C28,'Reliquidacion AR SIC-SING'!$C$199:$K$231,9,FALSE),0)</f>
        <v>64232.69984018652</v>
      </c>
      <c r="F28" s="12">
        <f>IFERROR(VLOOKUP($C28,'Reliquidacion TD'!$C$204:$K$237,9,FALSE),0)</f>
        <v>-49683199.428228408</v>
      </c>
      <c r="H28" s="110"/>
    </row>
    <row r="29" spans="2:8" x14ac:dyDescent="0.2">
      <c r="B29" s="11">
        <v>25</v>
      </c>
      <c r="C29" s="2" t="s">
        <v>26</v>
      </c>
      <c r="D29" s="12">
        <f>IFERROR(VLOOKUP($C29,'Reliquidacion AR SIC'!$C$179:$K$207,9,FALSE),0)</f>
        <v>0</v>
      </c>
      <c r="E29" s="12">
        <f>IFERROR(VLOOKUP($C29,'Reliquidacion AR SIC-SING'!$C$199:$K$231,9,FALSE),0)</f>
        <v>0</v>
      </c>
      <c r="F29" s="12">
        <f>IFERROR(VLOOKUP($C29,'Reliquidacion TD'!$C$204:$K$237,9,FALSE),0)</f>
        <v>-1424717.6143467145</v>
      </c>
      <c r="H29" s="110"/>
    </row>
    <row r="30" spans="2:8" x14ac:dyDescent="0.2">
      <c r="B30" s="11">
        <v>26</v>
      </c>
      <c r="C30" s="2" t="s">
        <v>27</v>
      </c>
      <c r="D30" s="12">
        <f>IFERROR(VLOOKUP($C30,'Reliquidacion AR SIC'!$C$179:$K$207,9,FALSE),0)</f>
        <v>300.70904615933233</v>
      </c>
      <c r="E30" s="12">
        <f>IFERROR(VLOOKUP($C30,'Reliquidacion AR SIC-SING'!$C$199:$K$231,9,FALSE),0)</f>
        <v>9508.1700436795181</v>
      </c>
      <c r="F30" s="12">
        <f>IFERROR(VLOOKUP($C30,'Reliquidacion TD'!$C$204:$K$237,9,FALSE),0)</f>
        <v>5428197.2740654666</v>
      </c>
      <c r="H30" s="110"/>
    </row>
    <row r="31" spans="2:8" x14ac:dyDescent="0.2">
      <c r="B31" s="11">
        <v>27</v>
      </c>
      <c r="C31" s="2" t="s">
        <v>28</v>
      </c>
      <c r="D31" s="12">
        <f>IFERROR(VLOOKUP($C31,'Reliquidacion AR SIC'!$C$179:$K$207,9,FALSE),0)</f>
        <v>3.668917325550245</v>
      </c>
      <c r="E31" s="12">
        <f>IFERROR(VLOOKUP($C31,'Reliquidacion AR SIC-SING'!$C$199:$K$231,9,FALSE),0)</f>
        <v>-1469.0148685468635</v>
      </c>
      <c r="F31" s="12">
        <f>IFERROR(VLOOKUP($C31,'Reliquidacion TD'!$C$204:$K$237,9,FALSE),0)</f>
        <v>-5772313.6243601451</v>
      </c>
      <c r="H31" s="110"/>
    </row>
    <row r="32" spans="2:8" x14ac:dyDescent="0.2">
      <c r="B32" s="11">
        <v>28</v>
      </c>
      <c r="C32" s="2" t="s">
        <v>29</v>
      </c>
      <c r="D32" s="12">
        <f>IFERROR(VLOOKUP($C32,'Reliquidacion AR SIC'!$C$179:$K$207,9,FALSE),0)</f>
        <v>0</v>
      </c>
      <c r="E32" s="12">
        <f>IFERROR(VLOOKUP($C32,'Reliquidacion AR SIC-SING'!$C$199:$K$231,9,FALSE),0)</f>
        <v>4837.8986975769385</v>
      </c>
      <c r="F32" s="12">
        <f>IFERROR(VLOOKUP($C32,'Reliquidacion TD'!$C$204:$K$237,9,FALSE),0)</f>
        <v>-1983319.2006555223</v>
      </c>
      <c r="H32" s="110"/>
    </row>
    <row r="33" spans="2:8" x14ac:dyDescent="0.2">
      <c r="B33" s="11">
        <v>29</v>
      </c>
      <c r="C33" s="2" t="s">
        <v>30</v>
      </c>
      <c r="D33" s="12">
        <f>IFERROR(VLOOKUP($C33,'Reliquidacion AR SIC'!$C$179:$K$207,9,FALSE),0)</f>
        <v>0</v>
      </c>
      <c r="E33" s="12">
        <f>IFERROR(VLOOKUP($C33,'Reliquidacion AR SIC-SING'!$C$199:$K$231,9,FALSE),0)</f>
        <v>0</v>
      </c>
      <c r="F33" s="12">
        <f>IFERROR(VLOOKUP($C33,'Reliquidacion TD'!$C$204:$K$237,9,FALSE),0)</f>
        <v>1808468.7634500857</v>
      </c>
      <c r="H33" s="110"/>
    </row>
    <row r="34" spans="2:8" x14ac:dyDescent="0.2">
      <c r="B34" s="11">
        <v>30</v>
      </c>
      <c r="C34" s="2" t="s">
        <v>31</v>
      </c>
      <c r="D34" s="12">
        <f>IFERROR(VLOOKUP($C34,'Reliquidacion AR SIC'!$C$179:$K$207,9,FALSE),0)</f>
        <v>0</v>
      </c>
      <c r="E34" s="12">
        <f>IFERROR(VLOOKUP($C34,'Reliquidacion AR SIC-SING'!$C$199:$K$231,9,FALSE),0)</f>
        <v>-20482.138761333517</v>
      </c>
      <c r="F34" s="12">
        <f>IFERROR(VLOOKUP($C34,'Reliquidacion TD'!$C$204:$K$237,9,FALSE),0)</f>
        <v>62487485.314154625</v>
      </c>
      <c r="H34" s="110"/>
    </row>
    <row r="35" spans="2:8" x14ac:dyDescent="0.2">
      <c r="B35" s="11">
        <v>31</v>
      </c>
      <c r="C35" s="2" t="s">
        <v>32</v>
      </c>
      <c r="D35" s="12">
        <f>IFERROR(VLOOKUP($C35,'Reliquidacion AR SIC'!$C$179:$K$207,9,FALSE),0)</f>
        <v>0</v>
      </c>
      <c r="E35" s="12">
        <f>IFERROR(VLOOKUP($C35,'Reliquidacion AR SIC-SING'!$C$199:$K$231,9,FALSE),0)</f>
        <v>37627.604445210236</v>
      </c>
      <c r="F35" s="12">
        <f>IFERROR(VLOOKUP($C35,'Reliquidacion TD'!$C$204:$K$237,9,FALSE),0)</f>
        <v>82914776.476975203</v>
      </c>
      <c r="H35" s="110"/>
    </row>
    <row r="36" spans="2:8" x14ac:dyDescent="0.2">
      <c r="B36" s="11">
        <v>32</v>
      </c>
      <c r="C36" s="2" t="s">
        <v>33</v>
      </c>
      <c r="D36" s="12">
        <f>IFERROR(VLOOKUP($C36,'Reliquidacion AR SIC'!$C$179:$K$207,9,FALSE),0)</f>
        <v>0</v>
      </c>
      <c r="E36" s="12">
        <f>IFERROR(VLOOKUP($C36,'Reliquidacion AR SIC-SING'!$C$199:$K$231,9,FALSE),0)</f>
        <v>-237318.40133352875</v>
      </c>
      <c r="F36" s="12">
        <f>IFERROR(VLOOKUP($C36,'Reliquidacion TD'!$C$204:$K$237,9,FALSE),0)</f>
        <v>212682156.23083887</v>
      </c>
      <c r="H36" s="110"/>
    </row>
    <row r="37" spans="2:8" x14ac:dyDescent="0.2">
      <c r="B37" s="11">
        <v>33</v>
      </c>
      <c r="C37" s="2" t="s">
        <v>34</v>
      </c>
      <c r="D37" s="12">
        <f>IFERROR(VLOOKUP($C37,'Reliquidacion AR SIC'!$C$179:$K$207,9,FALSE),0)</f>
        <v>0</v>
      </c>
      <c r="E37" s="12">
        <f>IFERROR(VLOOKUP($C37,'Reliquidacion AR SIC-SING'!$C$199:$K$231,9,FALSE),0)</f>
        <v>0</v>
      </c>
      <c r="F37" s="12">
        <f>IFERROR(VLOOKUP($C37,'Reliquidacion TD'!$C$204:$K$237,9,FALSE),0)</f>
        <v>713776.16839334148</v>
      </c>
      <c r="H37" s="110"/>
    </row>
    <row r="38" spans="2:8" x14ac:dyDescent="0.2">
      <c r="B38" s="11">
        <v>34</v>
      </c>
      <c r="C38" s="14" t="s">
        <v>89</v>
      </c>
      <c r="D38" s="15">
        <f>IFERROR(VLOOKUP($C38,'Reliquidacion AR SIC'!$C$179:$K$207,9,FALSE),0)</f>
        <v>0</v>
      </c>
      <c r="E38" s="15">
        <f>IFERROR(VLOOKUP($C38,'Reliquidacion AR SIC-SING'!$C$199:$K$231,9,FALSE),0)</f>
        <v>0</v>
      </c>
      <c r="F38" s="15">
        <f>IFERROR(VLOOKUP($C38,'Reliquidacion TD'!$C$204:$K$237,9,FALSE),0)</f>
        <v>405020.56329327245</v>
      </c>
      <c r="H38" s="110"/>
    </row>
    <row r="39" spans="2:8" x14ac:dyDescent="0.2">
      <c r="B39" s="16" t="s">
        <v>35</v>
      </c>
      <c r="C39" s="17"/>
      <c r="D39" s="18">
        <f>SUM(D5:D38)</f>
        <v>205183.58088180205</v>
      </c>
      <c r="E39" s="18">
        <f>SUM(E5:E38)</f>
        <v>-12176975.145538628</v>
      </c>
      <c r="F39" s="61">
        <f>SUM(F5:F38)</f>
        <v>2024125497.6082842</v>
      </c>
      <c r="H39" s="110"/>
    </row>
    <row r="40" spans="2:8" x14ac:dyDescent="0.2">
      <c r="B40" s="3"/>
    </row>
    <row r="63" spans="3:3" x14ac:dyDescent="0.2">
      <c r="C63" s="19"/>
    </row>
  </sheetData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50C8-24DD-4917-BE88-09E299648CEC}">
  <sheetPr codeName="Hoja4">
    <tabColor theme="9" tint="0.59999389629810485"/>
  </sheetPr>
  <dimension ref="B2:L248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3.5703125" style="2" customWidth="1"/>
    <col min="2" max="2" width="3.42578125" style="2" customWidth="1"/>
    <col min="3" max="3" width="18.7109375" style="2" customWidth="1"/>
    <col min="4" max="8" width="15" style="2" customWidth="1"/>
    <col min="9" max="14" width="12.85546875" style="2" bestFit="1" customWidth="1"/>
    <col min="15" max="17" width="13.28515625" style="2" bestFit="1" customWidth="1"/>
    <col min="18" max="22" width="12.85546875" style="2" bestFit="1" customWidth="1"/>
    <col min="23" max="250" width="11.42578125" style="2"/>
    <col min="251" max="251" width="3.5703125" style="2" customWidth="1"/>
    <col min="252" max="252" width="3.42578125" style="2" customWidth="1"/>
    <col min="253" max="253" width="18.7109375" style="2" customWidth="1"/>
    <col min="254" max="260" width="15" style="2" customWidth="1"/>
    <col min="261" max="261" width="14" style="2" customWidth="1"/>
    <col min="262" max="262" width="15.85546875" style="2" customWidth="1"/>
    <col min="263" max="263" width="13.28515625" style="2" customWidth="1"/>
    <col min="264" max="270" width="12.85546875" style="2" bestFit="1" customWidth="1"/>
    <col min="271" max="273" width="13.28515625" style="2" bestFit="1" customWidth="1"/>
    <col min="274" max="278" width="12.85546875" style="2" bestFit="1" customWidth="1"/>
    <col min="279" max="506" width="11.42578125" style="2"/>
    <col min="507" max="507" width="3.5703125" style="2" customWidth="1"/>
    <col min="508" max="508" width="3.42578125" style="2" customWidth="1"/>
    <col min="509" max="509" width="18.7109375" style="2" customWidth="1"/>
    <col min="510" max="516" width="15" style="2" customWidth="1"/>
    <col min="517" max="517" width="14" style="2" customWidth="1"/>
    <col min="518" max="518" width="15.85546875" style="2" customWidth="1"/>
    <col min="519" max="519" width="13.28515625" style="2" customWidth="1"/>
    <col min="520" max="526" width="12.85546875" style="2" bestFit="1" customWidth="1"/>
    <col min="527" max="529" width="13.28515625" style="2" bestFit="1" customWidth="1"/>
    <col min="530" max="534" width="12.85546875" style="2" bestFit="1" customWidth="1"/>
    <col min="535" max="762" width="11.42578125" style="2"/>
    <col min="763" max="763" width="3.5703125" style="2" customWidth="1"/>
    <col min="764" max="764" width="3.42578125" style="2" customWidth="1"/>
    <col min="765" max="765" width="18.7109375" style="2" customWidth="1"/>
    <col min="766" max="772" width="15" style="2" customWidth="1"/>
    <col min="773" max="773" width="14" style="2" customWidth="1"/>
    <col min="774" max="774" width="15.85546875" style="2" customWidth="1"/>
    <col min="775" max="775" width="13.28515625" style="2" customWidth="1"/>
    <col min="776" max="782" width="12.85546875" style="2" bestFit="1" customWidth="1"/>
    <col min="783" max="785" width="13.28515625" style="2" bestFit="1" customWidth="1"/>
    <col min="786" max="790" width="12.85546875" style="2" bestFit="1" customWidth="1"/>
    <col min="791" max="1018" width="11.42578125" style="2"/>
    <col min="1019" max="1019" width="3.5703125" style="2" customWidth="1"/>
    <col min="1020" max="1020" width="3.42578125" style="2" customWidth="1"/>
    <col min="1021" max="1021" width="18.7109375" style="2" customWidth="1"/>
    <col min="1022" max="1028" width="15" style="2" customWidth="1"/>
    <col min="1029" max="1029" width="14" style="2" customWidth="1"/>
    <col min="1030" max="1030" width="15.85546875" style="2" customWidth="1"/>
    <col min="1031" max="1031" width="13.28515625" style="2" customWidth="1"/>
    <col min="1032" max="1038" width="12.85546875" style="2" bestFit="1" customWidth="1"/>
    <col min="1039" max="1041" width="13.28515625" style="2" bestFit="1" customWidth="1"/>
    <col min="1042" max="1046" width="12.85546875" style="2" bestFit="1" customWidth="1"/>
    <col min="1047" max="1274" width="11.42578125" style="2"/>
    <col min="1275" max="1275" width="3.5703125" style="2" customWidth="1"/>
    <col min="1276" max="1276" width="3.42578125" style="2" customWidth="1"/>
    <col min="1277" max="1277" width="18.7109375" style="2" customWidth="1"/>
    <col min="1278" max="1284" width="15" style="2" customWidth="1"/>
    <col min="1285" max="1285" width="14" style="2" customWidth="1"/>
    <col min="1286" max="1286" width="15.85546875" style="2" customWidth="1"/>
    <col min="1287" max="1287" width="13.28515625" style="2" customWidth="1"/>
    <col min="1288" max="1294" width="12.85546875" style="2" bestFit="1" customWidth="1"/>
    <col min="1295" max="1297" width="13.28515625" style="2" bestFit="1" customWidth="1"/>
    <col min="1298" max="1302" width="12.85546875" style="2" bestFit="1" customWidth="1"/>
    <col min="1303" max="1530" width="11.42578125" style="2"/>
    <col min="1531" max="1531" width="3.5703125" style="2" customWidth="1"/>
    <col min="1532" max="1532" width="3.42578125" style="2" customWidth="1"/>
    <col min="1533" max="1533" width="18.7109375" style="2" customWidth="1"/>
    <col min="1534" max="1540" width="15" style="2" customWidth="1"/>
    <col min="1541" max="1541" width="14" style="2" customWidth="1"/>
    <col min="1542" max="1542" width="15.85546875" style="2" customWidth="1"/>
    <col min="1543" max="1543" width="13.28515625" style="2" customWidth="1"/>
    <col min="1544" max="1550" width="12.85546875" style="2" bestFit="1" customWidth="1"/>
    <col min="1551" max="1553" width="13.28515625" style="2" bestFit="1" customWidth="1"/>
    <col min="1554" max="1558" width="12.85546875" style="2" bestFit="1" customWidth="1"/>
    <col min="1559" max="1786" width="11.42578125" style="2"/>
    <col min="1787" max="1787" width="3.5703125" style="2" customWidth="1"/>
    <col min="1788" max="1788" width="3.42578125" style="2" customWidth="1"/>
    <col min="1789" max="1789" width="18.7109375" style="2" customWidth="1"/>
    <col min="1790" max="1796" width="15" style="2" customWidth="1"/>
    <col min="1797" max="1797" width="14" style="2" customWidth="1"/>
    <col min="1798" max="1798" width="15.85546875" style="2" customWidth="1"/>
    <col min="1799" max="1799" width="13.28515625" style="2" customWidth="1"/>
    <col min="1800" max="1806" width="12.85546875" style="2" bestFit="1" customWidth="1"/>
    <col min="1807" max="1809" width="13.28515625" style="2" bestFit="1" customWidth="1"/>
    <col min="1810" max="1814" width="12.85546875" style="2" bestFit="1" customWidth="1"/>
    <col min="1815" max="2042" width="11.42578125" style="2"/>
    <col min="2043" max="2043" width="3.5703125" style="2" customWidth="1"/>
    <col min="2044" max="2044" width="3.42578125" style="2" customWidth="1"/>
    <col min="2045" max="2045" width="18.7109375" style="2" customWidth="1"/>
    <col min="2046" max="2052" width="15" style="2" customWidth="1"/>
    <col min="2053" max="2053" width="14" style="2" customWidth="1"/>
    <col min="2054" max="2054" width="15.85546875" style="2" customWidth="1"/>
    <col min="2055" max="2055" width="13.28515625" style="2" customWidth="1"/>
    <col min="2056" max="2062" width="12.85546875" style="2" bestFit="1" customWidth="1"/>
    <col min="2063" max="2065" width="13.28515625" style="2" bestFit="1" customWidth="1"/>
    <col min="2066" max="2070" width="12.85546875" style="2" bestFit="1" customWidth="1"/>
    <col min="2071" max="2298" width="11.42578125" style="2"/>
    <col min="2299" max="2299" width="3.5703125" style="2" customWidth="1"/>
    <col min="2300" max="2300" width="3.42578125" style="2" customWidth="1"/>
    <col min="2301" max="2301" width="18.7109375" style="2" customWidth="1"/>
    <col min="2302" max="2308" width="15" style="2" customWidth="1"/>
    <col min="2309" max="2309" width="14" style="2" customWidth="1"/>
    <col min="2310" max="2310" width="15.85546875" style="2" customWidth="1"/>
    <col min="2311" max="2311" width="13.28515625" style="2" customWidth="1"/>
    <col min="2312" max="2318" width="12.85546875" style="2" bestFit="1" customWidth="1"/>
    <col min="2319" max="2321" width="13.28515625" style="2" bestFit="1" customWidth="1"/>
    <col min="2322" max="2326" width="12.85546875" style="2" bestFit="1" customWidth="1"/>
    <col min="2327" max="2554" width="11.42578125" style="2"/>
    <col min="2555" max="2555" width="3.5703125" style="2" customWidth="1"/>
    <col min="2556" max="2556" width="3.42578125" style="2" customWidth="1"/>
    <col min="2557" max="2557" width="18.7109375" style="2" customWidth="1"/>
    <col min="2558" max="2564" width="15" style="2" customWidth="1"/>
    <col min="2565" max="2565" width="14" style="2" customWidth="1"/>
    <col min="2566" max="2566" width="15.85546875" style="2" customWidth="1"/>
    <col min="2567" max="2567" width="13.28515625" style="2" customWidth="1"/>
    <col min="2568" max="2574" width="12.85546875" style="2" bestFit="1" customWidth="1"/>
    <col min="2575" max="2577" width="13.28515625" style="2" bestFit="1" customWidth="1"/>
    <col min="2578" max="2582" width="12.85546875" style="2" bestFit="1" customWidth="1"/>
    <col min="2583" max="2810" width="11.42578125" style="2"/>
    <col min="2811" max="2811" width="3.5703125" style="2" customWidth="1"/>
    <col min="2812" max="2812" width="3.42578125" style="2" customWidth="1"/>
    <col min="2813" max="2813" width="18.7109375" style="2" customWidth="1"/>
    <col min="2814" max="2820" width="15" style="2" customWidth="1"/>
    <col min="2821" max="2821" width="14" style="2" customWidth="1"/>
    <col min="2822" max="2822" width="15.85546875" style="2" customWidth="1"/>
    <col min="2823" max="2823" width="13.28515625" style="2" customWidth="1"/>
    <col min="2824" max="2830" width="12.85546875" style="2" bestFit="1" customWidth="1"/>
    <col min="2831" max="2833" width="13.28515625" style="2" bestFit="1" customWidth="1"/>
    <col min="2834" max="2838" width="12.85546875" style="2" bestFit="1" customWidth="1"/>
    <col min="2839" max="3066" width="11.42578125" style="2"/>
    <col min="3067" max="3067" width="3.5703125" style="2" customWidth="1"/>
    <col min="3068" max="3068" width="3.42578125" style="2" customWidth="1"/>
    <col min="3069" max="3069" width="18.7109375" style="2" customWidth="1"/>
    <col min="3070" max="3076" width="15" style="2" customWidth="1"/>
    <col min="3077" max="3077" width="14" style="2" customWidth="1"/>
    <col min="3078" max="3078" width="15.85546875" style="2" customWidth="1"/>
    <col min="3079" max="3079" width="13.28515625" style="2" customWidth="1"/>
    <col min="3080" max="3086" width="12.85546875" style="2" bestFit="1" customWidth="1"/>
    <col min="3087" max="3089" width="13.28515625" style="2" bestFit="1" customWidth="1"/>
    <col min="3090" max="3094" width="12.85546875" style="2" bestFit="1" customWidth="1"/>
    <col min="3095" max="3322" width="11.42578125" style="2"/>
    <col min="3323" max="3323" width="3.5703125" style="2" customWidth="1"/>
    <col min="3324" max="3324" width="3.42578125" style="2" customWidth="1"/>
    <col min="3325" max="3325" width="18.7109375" style="2" customWidth="1"/>
    <col min="3326" max="3332" width="15" style="2" customWidth="1"/>
    <col min="3333" max="3333" width="14" style="2" customWidth="1"/>
    <col min="3334" max="3334" width="15.85546875" style="2" customWidth="1"/>
    <col min="3335" max="3335" width="13.28515625" style="2" customWidth="1"/>
    <col min="3336" max="3342" width="12.85546875" style="2" bestFit="1" customWidth="1"/>
    <col min="3343" max="3345" width="13.28515625" style="2" bestFit="1" customWidth="1"/>
    <col min="3346" max="3350" width="12.85546875" style="2" bestFit="1" customWidth="1"/>
    <col min="3351" max="3578" width="11.42578125" style="2"/>
    <col min="3579" max="3579" width="3.5703125" style="2" customWidth="1"/>
    <col min="3580" max="3580" width="3.42578125" style="2" customWidth="1"/>
    <col min="3581" max="3581" width="18.7109375" style="2" customWidth="1"/>
    <col min="3582" max="3588" width="15" style="2" customWidth="1"/>
    <col min="3589" max="3589" width="14" style="2" customWidth="1"/>
    <col min="3590" max="3590" width="15.85546875" style="2" customWidth="1"/>
    <col min="3591" max="3591" width="13.28515625" style="2" customWidth="1"/>
    <col min="3592" max="3598" width="12.85546875" style="2" bestFit="1" customWidth="1"/>
    <col min="3599" max="3601" width="13.28515625" style="2" bestFit="1" customWidth="1"/>
    <col min="3602" max="3606" width="12.85546875" style="2" bestFit="1" customWidth="1"/>
    <col min="3607" max="3834" width="11.42578125" style="2"/>
    <col min="3835" max="3835" width="3.5703125" style="2" customWidth="1"/>
    <col min="3836" max="3836" width="3.42578125" style="2" customWidth="1"/>
    <col min="3837" max="3837" width="18.7109375" style="2" customWidth="1"/>
    <col min="3838" max="3844" width="15" style="2" customWidth="1"/>
    <col min="3845" max="3845" width="14" style="2" customWidth="1"/>
    <col min="3846" max="3846" width="15.85546875" style="2" customWidth="1"/>
    <col min="3847" max="3847" width="13.28515625" style="2" customWidth="1"/>
    <col min="3848" max="3854" width="12.85546875" style="2" bestFit="1" customWidth="1"/>
    <col min="3855" max="3857" width="13.28515625" style="2" bestFit="1" customWidth="1"/>
    <col min="3858" max="3862" width="12.85546875" style="2" bestFit="1" customWidth="1"/>
    <col min="3863" max="4090" width="11.42578125" style="2"/>
    <col min="4091" max="4091" width="3.5703125" style="2" customWidth="1"/>
    <col min="4092" max="4092" width="3.42578125" style="2" customWidth="1"/>
    <col min="4093" max="4093" width="18.7109375" style="2" customWidth="1"/>
    <col min="4094" max="4100" width="15" style="2" customWidth="1"/>
    <col min="4101" max="4101" width="14" style="2" customWidth="1"/>
    <col min="4102" max="4102" width="15.85546875" style="2" customWidth="1"/>
    <col min="4103" max="4103" width="13.28515625" style="2" customWidth="1"/>
    <col min="4104" max="4110" width="12.85546875" style="2" bestFit="1" customWidth="1"/>
    <col min="4111" max="4113" width="13.28515625" style="2" bestFit="1" customWidth="1"/>
    <col min="4114" max="4118" width="12.85546875" style="2" bestFit="1" customWidth="1"/>
    <col min="4119" max="4346" width="11.42578125" style="2"/>
    <col min="4347" max="4347" width="3.5703125" style="2" customWidth="1"/>
    <col min="4348" max="4348" width="3.42578125" style="2" customWidth="1"/>
    <col min="4349" max="4349" width="18.7109375" style="2" customWidth="1"/>
    <col min="4350" max="4356" width="15" style="2" customWidth="1"/>
    <col min="4357" max="4357" width="14" style="2" customWidth="1"/>
    <col min="4358" max="4358" width="15.85546875" style="2" customWidth="1"/>
    <col min="4359" max="4359" width="13.28515625" style="2" customWidth="1"/>
    <col min="4360" max="4366" width="12.85546875" style="2" bestFit="1" customWidth="1"/>
    <col min="4367" max="4369" width="13.28515625" style="2" bestFit="1" customWidth="1"/>
    <col min="4370" max="4374" width="12.85546875" style="2" bestFit="1" customWidth="1"/>
    <col min="4375" max="4602" width="11.42578125" style="2"/>
    <col min="4603" max="4603" width="3.5703125" style="2" customWidth="1"/>
    <col min="4604" max="4604" width="3.42578125" style="2" customWidth="1"/>
    <col min="4605" max="4605" width="18.7109375" style="2" customWidth="1"/>
    <col min="4606" max="4612" width="15" style="2" customWidth="1"/>
    <col min="4613" max="4613" width="14" style="2" customWidth="1"/>
    <col min="4614" max="4614" width="15.85546875" style="2" customWidth="1"/>
    <col min="4615" max="4615" width="13.28515625" style="2" customWidth="1"/>
    <col min="4616" max="4622" width="12.85546875" style="2" bestFit="1" customWidth="1"/>
    <col min="4623" max="4625" width="13.28515625" style="2" bestFit="1" customWidth="1"/>
    <col min="4626" max="4630" width="12.85546875" style="2" bestFit="1" customWidth="1"/>
    <col min="4631" max="4858" width="11.42578125" style="2"/>
    <col min="4859" max="4859" width="3.5703125" style="2" customWidth="1"/>
    <col min="4860" max="4860" width="3.42578125" style="2" customWidth="1"/>
    <col min="4861" max="4861" width="18.7109375" style="2" customWidth="1"/>
    <col min="4862" max="4868" width="15" style="2" customWidth="1"/>
    <col min="4869" max="4869" width="14" style="2" customWidth="1"/>
    <col min="4870" max="4870" width="15.85546875" style="2" customWidth="1"/>
    <col min="4871" max="4871" width="13.28515625" style="2" customWidth="1"/>
    <col min="4872" max="4878" width="12.85546875" style="2" bestFit="1" customWidth="1"/>
    <col min="4879" max="4881" width="13.28515625" style="2" bestFit="1" customWidth="1"/>
    <col min="4882" max="4886" width="12.85546875" style="2" bestFit="1" customWidth="1"/>
    <col min="4887" max="5114" width="11.42578125" style="2"/>
    <col min="5115" max="5115" width="3.5703125" style="2" customWidth="1"/>
    <col min="5116" max="5116" width="3.42578125" style="2" customWidth="1"/>
    <col min="5117" max="5117" width="18.7109375" style="2" customWidth="1"/>
    <col min="5118" max="5124" width="15" style="2" customWidth="1"/>
    <col min="5125" max="5125" width="14" style="2" customWidth="1"/>
    <col min="5126" max="5126" width="15.85546875" style="2" customWidth="1"/>
    <col min="5127" max="5127" width="13.28515625" style="2" customWidth="1"/>
    <col min="5128" max="5134" width="12.85546875" style="2" bestFit="1" customWidth="1"/>
    <col min="5135" max="5137" width="13.28515625" style="2" bestFit="1" customWidth="1"/>
    <col min="5138" max="5142" width="12.85546875" style="2" bestFit="1" customWidth="1"/>
    <col min="5143" max="5370" width="11.42578125" style="2"/>
    <col min="5371" max="5371" width="3.5703125" style="2" customWidth="1"/>
    <col min="5372" max="5372" width="3.42578125" style="2" customWidth="1"/>
    <col min="5373" max="5373" width="18.7109375" style="2" customWidth="1"/>
    <col min="5374" max="5380" width="15" style="2" customWidth="1"/>
    <col min="5381" max="5381" width="14" style="2" customWidth="1"/>
    <col min="5382" max="5382" width="15.85546875" style="2" customWidth="1"/>
    <col min="5383" max="5383" width="13.28515625" style="2" customWidth="1"/>
    <col min="5384" max="5390" width="12.85546875" style="2" bestFit="1" customWidth="1"/>
    <col min="5391" max="5393" width="13.28515625" style="2" bestFit="1" customWidth="1"/>
    <col min="5394" max="5398" width="12.85546875" style="2" bestFit="1" customWidth="1"/>
    <col min="5399" max="5626" width="11.42578125" style="2"/>
    <col min="5627" max="5627" width="3.5703125" style="2" customWidth="1"/>
    <col min="5628" max="5628" width="3.42578125" style="2" customWidth="1"/>
    <col min="5629" max="5629" width="18.7109375" style="2" customWidth="1"/>
    <col min="5630" max="5636" width="15" style="2" customWidth="1"/>
    <col min="5637" max="5637" width="14" style="2" customWidth="1"/>
    <col min="5638" max="5638" width="15.85546875" style="2" customWidth="1"/>
    <col min="5639" max="5639" width="13.28515625" style="2" customWidth="1"/>
    <col min="5640" max="5646" width="12.85546875" style="2" bestFit="1" customWidth="1"/>
    <col min="5647" max="5649" width="13.28515625" style="2" bestFit="1" customWidth="1"/>
    <col min="5650" max="5654" width="12.85546875" style="2" bestFit="1" customWidth="1"/>
    <col min="5655" max="5882" width="11.42578125" style="2"/>
    <col min="5883" max="5883" width="3.5703125" style="2" customWidth="1"/>
    <col min="5884" max="5884" width="3.42578125" style="2" customWidth="1"/>
    <col min="5885" max="5885" width="18.7109375" style="2" customWidth="1"/>
    <col min="5886" max="5892" width="15" style="2" customWidth="1"/>
    <col min="5893" max="5893" width="14" style="2" customWidth="1"/>
    <col min="5894" max="5894" width="15.85546875" style="2" customWidth="1"/>
    <col min="5895" max="5895" width="13.28515625" style="2" customWidth="1"/>
    <col min="5896" max="5902" width="12.85546875" style="2" bestFit="1" customWidth="1"/>
    <col min="5903" max="5905" width="13.28515625" style="2" bestFit="1" customWidth="1"/>
    <col min="5906" max="5910" width="12.85546875" style="2" bestFit="1" customWidth="1"/>
    <col min="5911" max="6138" width="11.42578125" style="2"/>
    <col min="6139" max="6139" width="3.5703125" style="2" customWidth="1"/>
    <col min="6140" max="6140" width="3.42578125" style="2" customWidth="1"/>
    <col min="6141" max="6141" width="18.7109375" style="2" customWidth="1"/>
    <col min="6142" max="6148" width="15" style="2" customWidth="1"/>
    <col min="6149" max="6149" width="14" style="2" customWidth="1"/>
    <col min="6150" max="6150" width="15.85546875" style="2" customWidth="1"/>
    <col min="6151" max="6151" width="13.28515625" style="2" customWidth="1"/>
    <col min="6152" max="6158" width="12.85546875" style="2" bestFit="1" customWidth="1"/>
    <col min="6159" max="6161" width="13.28515625" style="2" bestFit="1" customWidth="1"/>
    <col min="6162" max="6166" width="12.85546875" style="2" bestFit="1" customWidth="1"/>
    <col min="6167" max="6394" width="11.42578125" style="2"/>
    <col min="6395" max="6395" width="3.5703125" style="2" customWidth="1"/>
    <col min="6396" max="6396" width="3.42578125" style="2" customWidth="1"/>
    <col min="6397" max="6397" width="18.7109375" style="2" customWidth="1"/>
    <col min="6398" max="6404" width="15" style="2" customWidth="1"/>
    <col min="6405" max="6405" width="14" style="2" customWidth="1"/>
    <col min="6406" max="6406" width="15.85546875" style="2" customWidth="1"/>
    <col min="6407" max="6407" width="13.28515625" style="2" customWidth="1"/>
    <col min="6408" max="6414" width="12.85546875" style="2" bestFit="1" customWidth="1"/>
    <col min="6415" max="6417" width="13.28515625" style="2" bestFit="1" customWidth="1"/>
    <col min="6418" max="6422" width="12.85546875" style="2" bestFit="1" customWidth="1"/>
    <col min="6423" max="6650" width="11.42578125" style="2"/>
    <col min="6651" max="6651" width="3.5703125" style="2" customWidth="1"/>
    <col min="6652" max="6652" width="3.42578125" style="2" customWidth="1"/>
    <col min="6653" max="6653" width="18.7109375" style="2" customWidth="1"/>
    <col min="6654" max="6660" width="15" style="2" customWidth="1"/>
    <col min="6661" max="6661" width="14" style="2" customWidth="1"/>
    <col min="6662" max="6662" width="15.85546875" style="2" customWidth="1"/>
    <col min="6663" max="6663" width="13.28515625" style="2" customWidth="1"/>
    <col min="6664" max="6670" width="12.85546875" style="2" bestFit="1" customWidth="1"/>
    <col min="6671" max="6673" width="13.28515625" style="2" bestFit="1" customWidth="1"/>
    <col min="6674" max="6678" width="12.85546875" style="2" bestFit="1" customWidth="1"/>
    <col min="6679" max="6906" width="11.42578125" style="2"/>
    <col min="6907" max="6907" width="3.5703125" style="2" customWidth="1"/>
    <col min="6908" max="6908" width="3.42578125" style="2" customWidth="1"/>
    <col min="6909" max="6909" width="18.7109375" style="2" customWidth="1"/>
    <col min="6910" max="6916" width="15" style="2" customWidth="1"/>
    <col min="6917" max="6917" width="14" style="2" customWidth="1"/>
    <col min="6918" max="6918" width="15.85546875" style="2" customWidth="1"/>
    <col min="6919" max="6919" width="13.28515625" style="2" customWidth="1"/>
    <col min="6920" max="6926" width="12.85546875" style="2" bestFit="1" customWidth="1"/>
    <col min="6927" max="6929" width="13.28515625" style="2" bestFit="1" customWidth="1"/>
    <col min="6930" max="6934" width="12.85546875" style="2" bestFit="1" customWidth="1"/>
    <col min="6935" max="7162" width="11.42578125" style="2"/>
    <col min="7163" max="7163" width="3.5703125" style="2" customWidth="1"/>
    <col min="7164" max="7164" width="3.42578125" style="2" customWidth="1"/>
    <col min="7165" max="7165" width="18.7109375" style="2" customWidth="1"/>
    <col min="7166" max="7172" width="15" style="2" customWidth="1"/>
    <col min="7173" max="7173" width="14" style="2" customWidth="1"/>
    <col min="7174" max="7174" width="15.85546875" style="2" customWidth="1"/>
    <col min="7175" max="7175" width="13.28515625" style="2" customWidth="1"/>
    <col min="7176" max="7182" width="12.85546875" style="2" bestFit="1" customWidth="1"/>
    <col min="7183" max="7185" width="13.28515625" style="2" bestFit="1" customWidth="1"/>
    <col min="7186" max="7190" width="12.85546875" style="2" bestFit="1" customWidth="1"/>
    <col min="7191" max="7418" width="11.42578125" style="2"/>
    <col min="7419" max="7419" width="3.5703125" style="2" customWidth="1"/>
    <col min="7420" max="7420" width="3.42578125" style="2" customWidth="1"/>
    <col min="7421" max="7421" width="18.7109375" style="2" customWidth="1"/>
    <col min="7422" max="7428" width="15" style="2" customWidth="1"/>
    <col min="7429" max="7429" width="14" style="2" customWidth="1"/>
    <col min="7430" max="7430" width="15.85546875" style="2" customWidth="1"/>
    <col min="7431" max="7431" width="13.28515625" style="2" customWidth="1"/>
    <col min="7432" max="7438" width="12.85546875" style="2" bestFit="1" customWidth="1"/>
    <col min="7439" max="7441" width="13.28515625" style="2" bestFit="1" customWidth="1"/>
    <col min="7442" max="7446" width="12.85546875" style="2" bestFit="1" customWidth="1"/>
    <col min="7447" max="7674" width="11.42578125" style="2"/>
    <col min="7675" max="7675" width="3.5703125" style="2" customWidth="1"/>
    <col min="7676" max="7676" width="3.42578125" style="2" customWidth="1"/>
    <col min="7677" max="7677" width="18.7109375" style="2" customWidth="1"/>
    <col min="7678" max="7684" width="15" style="2" customWidth="1"/>
    <col min="7685" max="7685" width="14" style="2" customWidth="1"/>
    <col min="7686" max="7686" width="15.85546875" style="2" customWidth="1"/>
    <col min="7687" max="7687" width="13.28515625" style="2" customWidth="1"/>
    <col min="7688" max="7694" width="12.85546875" style="2" bestFit="1" customWidth="1"/>
    <col min="7695" max="7697" width="13.28515625" style="2" bestFit="1" customWidth="1"/>
    <col min="7698" max="7702" width="12.85546875" style="2" bestFit="1" customWidth="1"/>
    <col min="7703" max="7930" width="11.42578125" style="2"/>
    <col min="7931" max="7931" width="3.5703125" style="2" customWidth="1"/>
    <col min="7932" max="7932" width="3.42578125" style="2" customWidth="1"/>
    <col min="7933" max="7933" width="18.7109375" style="2" customWidth="1"/>
    <col min="7934" max="7940" width="15" style="2" customWidth="1"/>
    <col min="7941" max="7941" width="14" style="2" customWidth="1"/>
    <col min="7942" max="7942" width="15.85546875" style="2" customWidth="1"/>
    <col min="7943" max="7943" width="13.28515625" style="2" customWidth="1"/>
    <col min="7944" max="7950" width="12.85546875" style="2" bestFit="1" customWidth="1"/>
    <col min="7951" max="7953" width="13.28515625" style="2" bestFit="1" customWidth="1"/>
    <col min="7954" max="7958" width="12.85546875" style="2" bestFit="1" customWidth="1"/>
    <col min="7959" max="8186" width="11.42578125" style="2"/>
    <col min="8187" max="8187" width="3.5703125" style="2" customWidth="1"/>
    <col min="8188" max="8188" width="3.42578125" style="2" customWidth="1"/>
    <col min="8189" max="8189" width="18.7109375" style="2" customWidth="1"/>
    <col min="8190" max="8196" width="15" style="2" customWidth="1"/>
    <col min="8197" max="8197" width="14" style="2" customWidth="1"/>
    <col min="8198" max="8198" width="15.85546875" style="2" customWidth="1"/>
    <col min="8199" max="8199" width="13.28515625" style="2" customWidth="1"/>
    <col min="8200" max="8206" width="12.85546875" style="2" bestFit="1" customWidth="1"/>
    <col min="8207" max="8209" width="13.28515625" style="2" bestFit="1" customWidth="1"/>
    <col min="8210" max="8214" width="12.85546875" style="2" bestFit="1" customWidth="1"/>
    <col min="8215" max="8442" width="11.42578125" style="2"/>
    <col min="8443" max="8443" width="3.5703125" style="2" customWidth="1"/>
    <col min="8444" max="8444" width="3.42578125" style="2" customWidth="1"/>
    <col min="8445" max="8445" width="18.7109375" style="2" customWidth="1"/>
    <col min="8446" max="8452" width="15" style="2" customWidth="1"/>
    <col min="8453" max="8453" width="14" style="2" customWidth="1"/>
    <col min="8454" max="8454" width="15.85546875" style="2" customWidth="1"/>
    <col min="8455" max="8455" width="13.28515625" style="2" customWidth="1"/>
    <col min="8456" max="8462" width="12.85546875" style="2" bestFit="1" customWidth="1"/>
    <col min="8463" max="8465" width="13.28515625" style="2" bestFit="1" customWidth="1"/>
    <col min="8466" max="8470" width="12.85546875" style="2" bestFit="1" customWidth="1"/>
    <col min="8471" max="8698" width="11.42578125" style="2"/>
    <col min="8699" max="8699" width="3.5703125" style="2" customWidth="1"/>
    <col min="8700" max="8700" width="3.42578125" style="2" customWidth="1"/>
    <col min="8701" max="8701" width="18.7109375" style="2" customWidth="1"/>
    <col min="8702" max="8708" width="15" style="2" customWidth="1"/>
    <col min="8709" max="8709" width="14" style="2" customWidth="1"/>
    <col min="8710" max="8710" width="15.85546875" style="2" customWidth="1"/>
    <col min="8711" max="8711" width="13.28515625" style="2" customWidth="1"/>
    <col min="8712" max="8718" width="12.85546875" style="2" bestFit="1" customWidth="1"/>
    <col min="8719" max="8721" width="13.28515625" style="2" bestFit="1" customWidth="1"/>
    <col min="8722" max="8726" width="12.85546875" style="2" bestFit="1" customWidth="1"/>
    <col min="8727" max="8954" width="11.42578125" style="2"/>
    <col min="8955" max="8955" width="3.5703125" style="2" customWidth="1"/>
    <col min="8956" max="8956" width="3.42578125" style="2" customWidth="1"/>
    <col min="8957" max="8957" width="18.7109375" style="2" customWidth="1"/>
    <col min="8958" max="8964" width="15" style="2" customWidth="1"/>
    <col min="8965" max="8965" width="14" style="2" customWidth="1"/>
    <col min="8966" max="8966" width="15.85546875" style="2" customWidth="1"/>
    <col min="8967" max="8967" width="13.28515625" style="2" customWidth="1"/>
    <col min="8968" max="8974" width="12.85546875" style="2" bestFit="1" customWidth="1"/>
    <col min="8975" max="8977" width="13.28515625" style="2" bestFit="1" customWidth="1"/>
    <col min="8978" max="8982" width="12.85546875" style="2" bestFit="1" customWidth="1"/>
    <col min="8983" max="9210" width="11.42578125" style="2"/>
    <col min="9211" max="9211" width="3.5703125" style="2" customWidth="1"/>
    <col min="9212" max="9212" width="3.42578125" style="2" customWidth="1"/>
    <col min="9213" max="9213" width="18.7109375" style="2" customWidth="1"/>
    <col min="9214" max="9220" width="15" style="2" customWidth="1"/>
    <col min="9221" max="9221" width="14" style="2" customWidth="1"/>
    <col min="9222" max="9222" width="15.85546875" style="2" customWidth="1"/>
    <col min="9223" max="9223" width="13.28515625" style="2" customWidth="1"/>
    <col min="9224" max="9230" width="12.85546875" style="2" bestFit="1" customWidth="1"/>
    <col min="9231" max="9233" width="13.28515625" style="2" bestFit="1" customWidth="1"/>
    <col min="9234" max="9238" width="12.85546875" style="2" bestFit="1" customWidth="1"/>
    <col min="9239" max="9466" width="11.42578125" style="2"/>
    <col min="9467" max="9467" width="3.5703125" style="2" customWidth="1"/>
    <col min="9468" max="9468" width="3.42578125" style="2" customWidth="1"/>
    <col min="9469" max="9469" width="18.7109375" style="2" customWidth="1"/>
    <col min="9470" max="9476" width="15" style="2" customWidth="1"/>
    <col min="9477" max="9477" width="14" style="2" customWidth="1"/>
    <col min="9478" max="9478" width="15.85546875" style="2" customWidth="1"/>
    <col min="9479" max="9479" width="13.28515625" style="2" customWidth="1"/>
    <col min="9480" max="9486" width="12.85546875" style="2" bestFit="1" customWidth="1"/>
    <col min="9487" max="9489" width="13.28515625" style="2" bestFit="1" customWidth="1"/>
    <col min="9490" max="9494" width="12.85546875" style="2" bestFit="1" customWidth="1"/>
    <col min="9495" max="9722" width="11.42578125" style="2"/>
    <col min="9723" max="9723" width="3.5703125" style="2" customWidth="1"/>
    <col min="9724" max="9724" width="3.42578125" style="2" customWidth="1"/>
    <col min="9725" max="9725" width="18.7109375" style="2" customWidth="1"/>
    <col min="9726" max="9732" width="15" style="2" customWidth="1"/>
    <col min="9733" max="9733" width="14" style="2" customWidth="1"/>
    <col min="9734" max="9734" width="15.85546875" style="2" customWidth="1"/>
    <col min="9735" max="9735" width="13.28515625" style="2" customWidth="1"/>
    <col min="9736" max="9742" width="12.85546875" style="2" bestFit="1" customWidth="1"/>
    <col min="9743" max="9745" width="13.28515625" style="2" bestFit="1" customWidth="1"/>
    <col min="9746" max="9750" width="12.85546875" style="2" bestFit="1" customWidth="1"/>
    <col min="9751" max="9978" width="11.42578125" style="2"/>
    <col min="9979" max="9979" width="3.5703125" style="2" customWidth="1"/>
    <col min="9980" max="9980" width="3.42578125" style="2" customWidth="1"/>
    <col min="9981" max="9981" width="18.7109375" style="2" customWidth="1"/>
    <col min="9982" max="9988" width="15" style="2" customWidth="1"/>
    <col min="9989" max="9989" width="14" style="2" customWidth="1"/>
    <col min="9990" max="9990" width="15.85546875" style="2" customWidth="1"/>
    <col min="9991" max="9991" width="13.28515625" style="2" customWidth="1"/>
    <col min="9992" max="9998" width="12.85546875" style="2" bestFit="1" customWidth="1"/>
    <col min="9999" max="10001" width="13.28515625" style="2" bestFit="1" customWidth="1"/>
    <col min="10002" max="10006" width="12.85546875" style="2" bestFit="1" customWidth="1"/>
    <col min="10007" max="10234" width="11.42578125" style="2"/>
    <col min="10235" max="10235" width="3.5703125" style="2" customWidth="1"/>
    <col min="10236" max="10236" width="3.42578125" style="2" customWidth="1"/>
    <col min="10237" max="10237" width="18.7109375" style="2" customWidth="1"/>
    <col min="10238" max="10244" width="15" style="2" customWidth="1"/>
    <col min="10245" max="10245" width="14" style="2" customWidth="1"/>
    <col min="10246" max="10246" width="15.85546875" style="2" customWidth="1"/>
    <col min="10247" max="10247" width="13.28515625" style="2" customWidth="1"/>
    <col min="10248" max="10254" width="12.85546875" style="2" bestFit="1" customWidth="1"/>
    <col min="10255" max="10257" width="13.28515625" style="2" bestFit="1" customWidth="1"/>
    <col min="10258" max="10262" width="12.85546875" style="2" bestFit="1" customWidth="1"/>
    <col min="10263" max="10490" width="11.42578125" style="2"/>
    <col min="10491" max="10491" width="3.5703125" style="2" customWidth="1"/>
    <col min="10492" max="10492" width="3.42578125" style="2" customWidth="1"/>
    <col min="10493" max="10493" width="18.7109375" style="2" customWidth="1"/>
    <col min="10494" max="10500" width="15" style="2" customWidth="1"/>
    <col min="10501" max="10501" width="14" style="2" customWidth="1"/>
    <col min="10502" max="10502" width="15.85546875" style="2" customWidth="1"/>
    <col min="10503" max="10503" width="13.28515625" style="2" customWidth="1"/>
    <col min="10504" max="10510" width="12.85546875" style="2" bestFit="1" customWidth="1"/>
    <col min="10511" max="10513" width="13.28515625" style="2" bestFit="1" customWidth="1"/>
    <col min="10514" max="10518" width="12.85546875" style="2" bestFit="1" customWidth="1"/>
    <col min="10519" max="10746" width="11.42578125" style="2"/>
    <col min="10747" max="10747" width="3.5703125" style="2" customWidth="1"/>
    <col min="10748" max="10748" width="3.42578125" style="2" customWidth="1"/>
    <col min="10749" max="10749" width="18.7109375" style="2" customWidth="1"/>
    <col min="10750" max="10756" width="15" style="2" customWidth="1"/>
    <col min="10757" max="10757" width="14" style="2" customWidth="1"/>
    <col min="10758" max="10758" width="15.85546875" style="2" customWidth="1"/>
    <col min="10759" max="10759" width="13.28515625" style="2" customWidth="1"/>
    <col min="10760" max="10766" width="12.85546875" style="2" bestFit="1" customWidth="1"/>
    <col min="10767" max="10769" width="13.28515625" style="2" bestFit="1" customWidth="1"/>
    <col min="10770" max="10774" width="12.85546875" style="2" bestFit="1" customWidth="1"/>
    <col min="10775" max="11002" width="11.42578125" style="2"/>
    <col min="11003" max="11003" width="3.5703125" style="2" customWidth="1"/>
    <col min="11004" max="11004" width="3.42578125" style="2" customWidth="1"/>
    <col min="11005" max="11005" width="18.7109375" style="2" customWidth="1"/>
    <col min="11006" max="11012" width="15" style="2" customWidth="1"/>
    <col min="11013" max="11013" width="14" style="2" customWidth="1"/>
    <col min="11014" max="11014" width="15.85546875" style="2" customWidth="1"/>
    <col min="11015" max="11015" width="13.28515625" style="2" customWidth="1"/>
    <col min="11016" max="11022" width="12.85546875" style="2" bestFit="1" customWidth="1"/>
    <col min="11023" max="11025" width="13.28515625" style="2" bestFit="1" customWidth="1"/>
    <col min="11026" max="11030" width="12.85546875" style="2" bestFit="1" customWidth="1"/>
    <col min="11031" max="11258" width="11.42578125" style="2"/>
    <col min="11259" max="11259" width="3.5703125" style="2" customWidth="1"/>
    <col min="11260" max="11260" width="3.42578125" style="2" customWidth="1"/>
    <col min="11261" max="11261" width="18.7109375" style="2" customWidth="1"/>
    <col min="11262" max="11268" width="15" style="2" customWidth="1"/>
    <col min="11269" max="11269" width="14" style="2" customWidth="1"/>
    <col min="11270" max="11270" width="15.85546875" style="2" customWidth="1"/>
    <col min="11271" max="11271" width="13.28515625" style="2" customWidth="1"/>
    <col min="11272" max="11278" width="12.85546875" style="2" bestFit="1" customWidth="1"/>
    <col min="11279" max="11281" width="13.28515625" style="2" bestFit="1" customWidth="1"/>
    <col min="11282" max="11286" width="12.85546875" style="2" bestFit="1" customWidth="1"/>
    <col min="11287" max="11514" width="11.42578125" style="2"/>
    <col min="11515" max="11515" width="3.5703125" style="2" customWidth="1"/>
    <col min="11516" max="11516" width="3.42578125" style="2" customWidth="1"/>
    <col min="11517" max="11517" width="18.7109375" style="2" customWidth="1"/>
    <col min="11518" max="11524" width="15" style="2" customWidth="1"/>
    <col min="11525" max="11525" width="14" style="2" customWidth="1"/>
    <col min="11526" max="11526" width="15.85546875" style="2" customWidth="1"/>
    <col min="11527" max="11527" width="13.28515625" style="2" customWidth="1"/>
    <col min="11528" max="11534" width="12.85546875" style="2" bestFit="1" customWidth="1"/>
    <col min="11535" max="11537" width="13.28515625" style="2" bestFit="1" customWidth="1"/>
    <col min="11538" max="11542" width="12.85546875" style="2" bestFit="1" customWidth="1"/>
    <col min="11543" max="11770" width="11.42578125" style="2"/>
    <col min="11771" max="11771" width="3.5703125" style="2" customWidth="1"/>
    <col min="11772" max="11772" width="3.42578125" style="2" customWidth="1"/>
    <col min="11773" max="11773" width="18.7109375" style="2" customWidth="1"/>
    <col min="11774" max="11780" width="15" style="2" customWidth="1"/>
    <col min="11781" max="11781" width="14" style="2" customWidth="1"/>
    <col min="11782" max="11782" width="15.85546875" style="2" customWidth="1"/>
    <col min="11783" max="11783" width="13.28515625" style="2" customWidth="1"/>
    <col min="11784" max="11790" width="12.85546875" style="2" bestFit="1" customWidth="1"/>
    <col min="11791" max="11793" width="13.28515625" style="2" bestFit="1" customWidth="1"/>
    <col min="11794" max="11798" width="12.85546875" style="2" bestFit="1" customWidth="1"/>
    <col min="11799" max="12026" width="11.42578125" style="2"/>
    <col min="12027" max="12027" width="3.5703125" style="2" customWidth="1"/>
    <col min="12028" max="12028" width="3.42578125" style="2" customWidth="1"/>
    <col min="12029" max="12029" width="18.7109375" style="2" customWidth="1"/>
    <col min="12030" max="12036" width="15" style="2" customWidth="1"/>
    <col min="12037" max="12037" width="14" style="2" customWidth="1"/>
    <col min="12038" max="12038" width="15.85546875" style="2" customWidth="1"/>
    <col min="12039" max="12039" width="13.28515625" style="2" customWidth="1"/>
    <col min="12040" max="12046" width="12.85546875" style="2" bestFit="1" customWidth="1"/>
    <col min="12047" max="12049" width="13.28515625" style="2" bestFit="1" customWidth="1"/>
    <col min="12050" max="12054" width="12.85546875" style="2" bestFit="1" customWidth="1"/>
    <col min="12055" max="12282" width="11.42578125" style="2"/>
    <col min="12283" max="12283" width="3.5703125" style="2" customWidth="1"/>
    <col min="12284" max="12284" width="3.42578125" style="2" customWidth="1"/>
    <col min="12285" max="12285" width="18.7109375" style="2" customWidth="1"/>
    <col min="12286" max="12292" width="15" style="2" customWidth="1"/>
    <col min="12293" max="12293" width="14" style="2" customWidth="1"/>
    <col min="12294" max="12294" width="15.85546875" style="2" customWidth="1"/>
    <col min="12295" max="12295" width="13.28515625" style="2" customWidth="1"/>
    <col min="12296" max="12302" width="12.85546875" style="2" bestFit="1" customWidth="1"/>
    <col min="12303" max="12305" width="13.28515625" style="2" bestFit="1" customWidth="1"/>
    <col min="12306" max="12310" width="12.85546875" style="2" bestFit="1" customWidth="1"/>
    <col min="12311" max="12538" width="11.42578125" style="2"/>
    <col min="12539" max="12539" width="3.5703125" style="2" customWidth="1"/>
    <col min="12540" max="12540" width="3.42578125" style="2" customWidth="1"/>
    <col min="12541" max="12541" width="18.7109375" style="2" customWidth="1"/>
    <col min="12542" max="12548" width="15" style="2" customWidth="1"/>
    <col min="12549" max="12549" width="14" style="2" customWidth="1"/>
    <col min="12550" max="12550" width="15.85546875" style="2" customWidth="1"/>
    <col min="12551" max="12551" width="13.28515625" style="2" customWidth="1"/>
    <col min="12552" max="12558" width="12.85546875" style="2" bestFit="1" customWidth="1"/>
    <col min="12559" max="12561" width="13.28515625" style="2" bestFit="1" customWidth="1"/>
    <col min="12562" max="12566" width="12.85546875" style="2" bestFit="1" customWidth="1"/>
    <col min="12567" max="12794" width="11.42578125" style="2"/>
    <col min="12795" max="12795" width="3.5703125" style="2" customWidth="1"/>
    <col min="12796" max="12796" width="3.42578125" style="2" customWidth="1"/>
    <col min="12797" max="12797" width="18.7109375" style="2" customWidth="1"/>
    <col min="12798" max="12804" width="15" style="2" customWidth="1"/>
    <col min="12805" max="12805" width="14" style="2" customWidth="1"/>
    <col min="12806" max="12806" width="15.85546875" style="2" customWidth="1"/>
    <col min="12807" max="12807" width="13.28515625" style="2" customWidth="1"/>
    <col min="12808" max="12814" width="12.85546875" style="2" bestFit="1" customWidth="1"/>
    <col min="12815" max="12817" width="13.28515625" style="2" bestFit="1" customWidth="1"/>
    <col min="12818" max="12822" width="12.85546875" style="2" bestFit="1" customWidth="1"/>
    <col min="12823" max="13050" width="11.42578125" style="2"/>
    <col min="13051" max="13051" width="3.5703125" style="2" customWidth="1"/>
    <col min="13052" max="13052" width="3.42578125" style="2" customWidth="1"/>
    <col min="13053" max="13053" width="18.7109375" style="2" customWidth="1"/>
    <col min="13054" max="13060" width="15" style="2" customWidth="1"/>
    <col min="13061" max="13061" width="14" style="2" customWidth="1"/>
    <col min="13062" max="13062" width="15.85546875" style="2" customWidth="1"/>
    <col min="13063" max="13063" width="13.28515625" style="2" customWidth="1"/>
    <col min="13064" max="13070" width="12.85546875" style="2" bestFit="1" customWidth="1"/>
    <col min="13071" max="13073" width="13.28515625" style="2" bestFit="1" customWidth="1"/>
    <col min="13074" max="13078" width="12.85546875" style="2" bestFit="1" customWidth="1"/>
    <col min="13079" max="13306" width="11.42578125" style="2"/>
    <col min="13307" max="13307" width="3.5703125" style="2" customWidth="1"/>
    <col min="13308" max="13308" width="3.42578125" style="2" customWidth="1"/>
    <col min="13309" max="13309" width="18.7109375" style="2" customWidth="1"/>
    <col min="13310" max="13316" width="15" style="2" customWidth="1"/>
    <col min="13317" max="13317" width="14" style="2" customWidth="1"/>
    <col min="13318" max="13318" width="15.85546875" style="2" customWidth="1"/>
    <col min="13319" max="13319" width="13.28515625" style="2" customWidth="1"/>
    <col min="13320" max="13326" width="12.85546875" style="2" bestFit="1" customWidth="1"/>
    <col min="13327" max="13329" width="13.28515625" style="2" bestFit="1" customWidth="1"/>
    <col min="13330" max="13334" width="12.85546875" style="2" bestFit="1" customWidth="1"/>
    <col min="13335" max="13562" width="11.42578125" style="2"/>
    <col min="13563" max="13563" width="3.5703125" style="2" customWidth="1"/>
    <col min="13564" max="13564" width="3.42578125" style="2" customWidth="1"/>
    <col min="13565" max="13565" width="18.7109375" style="2" customWidth="1"/>
    <col min="13566" max="13572" width="15" style="2" customWidth="1"/>
    <col min="13573" max="13573" width="14" style="2" customWidth="1"/>
    <col min="13574" max="13574" width="15.85546875" style="2" customWidth="1"/>
    <col min="13575" max="13575" width="13.28515625" style="2" customWidth="1"/>
    <col min="13576" max="13582" width="12.85546875" style="2" bestFit="1" customWidth="1"/>
    <col min="13583" max="13585" width="13.28515625" style="2" bestFit="1" customWidth="1"/>
    <col min="13586" max="13590" width="12.85546875" style="2" bestFit="1" customWidth="1"/>
    <col min="13591" max="13818" width="11.42578125" style="2"/>
    <col min="13819" max="13819" width="3.5703125" style="2" customWidth="1"/>
    <col min="13820" max="13820" width="3.42578125" style="2" customWidth="1"/>
    <col min="13821" max="13821" width="18.7109375" style="2" customWidth="1"/>
    <col min="13822" max="13828" width="15" style="2" customWidth="1"/>
    <col min="13829" max="13829" width="14" style="2" customWidth="1"/>
    <col min="13830" max="13830" width="15.85546875" style="2" customWidth="1"/>
    <col min="13831" max="13831" width="13.28515625" style="2" customWidth="1"/>
    <col min="13832" max="13838" width="12.85546875" style="2" bestFit="1" customWidth="1"/>
    <col min="13839" max="13841" width="13.28515625" style="2" bestFit="1" customWidth="1"/>
    <col min="13842" max="13846" width="12.85546875" style="2" bestFit="1" customWidth="1"/>
    <col min="13847" max="14074" width="11.42578125" style="2"/>
    <col min="14075" max="14075" width="3.5703125" style="2" customWidth="1"/>
    <col min="14076" max="14076" width="3.42578125" style="2" customWidth="1"/>
    <col min="14077" max="14077" width="18.7109375" style="2" customWidth="1"/>
    <col min="14078" max="14084" width="15" style="2" customWidth="1"/>
    <col min="14085" max="14085" width="14" style="2" customWidth="1"/>
    <col min="14086" max="14086" width="15.85546875" style="2" customWidth="1"/>
    <col min="14087" max="14087" width="13.28515625" style="2" customWidth="1"/>
    <col min="14088" max="14094" width="12.85546875" style="2" bestFit="1" customWidth="1"/>
    <col min="14095" max="14097" width="13.28515625" style="2" bestFit="1" customWidth="1"/>
    <col min="14098" max="14102" width="12.85546875" style="2" bestFit="1" customWidth="1"/>
    <col min="14103" max="14330" width="11.42578125" style="2"/>
    <col min="14331" max="14331" width="3.5703125" style="2" customWidth="1"/>
    <col min="14332" max="14332" width="3.42578125" style="2" customWidth="1"/>
    <col min="14333" max="14333" width="18.7109375" style="2" customWidth="1"/>
    <col min="14334" max="14340" width="15" style="2" customWidth="1"/>
    <col min="14341" max="14341" width="14" style="2" customWidth="1"/>
    <col min="14342" max="14342" width="15.85546875" style="2" customWidth="1"/>
    <col min="14343" max="14343" width="13.28515625" style="2" customWidth="1"/>
    <col min="14344" max="14350" width="12.85546875" style="2" bestFit="1" customWidth="1"/>
    <col min="14351" max="14353" width="13.28515625" style="2" bestFit="1" customWidth="1"/>
    <col min="14354" max="14358" width="12.85546875" style="2" bestFit="1" customWidth="1"/>
    <col min="14359" max="14586" width="11.42578125" style="2"/>
    <col min="14587" max="14587" width="3.5703125" style="2" customWidth="1"/>
    <col min="14588" max="14588" width="3.42578125" style="2" customWidth="1"/>
    <col min="14589" max="14589" width="18.7109375" style="2" customWidth="1"/>
    <col min="14590" max="14596" width="15" style="2" customWidth="1"/>
    <col min="14597" max="14597" width="14" style="2" customWidth="1"/>
    <col min="14598" max="14598" width="15.85546875" style="2" customWidth="1"/>
    <col min="14599" max="14599" width="13.28515625" style="2" customWidth="1"/>
    <col min="14600" max="14606" width="12.85546875" style="2" bestFit="1" customWidth="1"/>
    <col min="14607" max="14609" width="13.28515625" style="2" bestFit="1" customWidth="1"/>
    <col min="14610" max="14614" width="12.85546875" style="2" bestFit="1" customWidth="1"/>
    <col min="14615" max="14842" width="11.42578125" style="2"/>
    <col min="14843" max="14843" width="3.5703125" style="2" customWidth="1"/>
    <col min="14844" max="14844" width="3.42578125" style="2" customWidth="1"/>
    <col min="14845" max="14845" width="18.7109375" style="2" customWidth="1"/>
    <col min="14846" max="14852" width="15" style="2" customWidth="1"/>
    <col min="14853" max="14853" width="14" style="2" customWidth="1"/>
    <col min="14854" max="14854" width="15.85546875" style="2" customWidth="1"/>
    <col min="14855" max="14855" width="13.28515625" style="2" customWidth="1"/>
    <col min="14856" max="14862" width="12.85546875" style="2" bestFit="1" customWidth="1"/>
    <col min="14863" max="14865" width="13.28515625" style="2" bestFit="1" customWidth="1"/>
    <col min="14866" max="14870" width="12.85546875" style="2" bestFit="1" customWidth="1"/>
    <col min="14871" max="15098" width="11.42578125" style="2"/>
    <col min="15099" max="15099" width="3.5703125" style="2" customWidth="1"/>
    <col min="15100" max="15100" width="3.42578125" style="2" customWidth="1"/>
    <col min="15101" max="15101" width="18.7109375" style="2" customWidth="1"/>
    <col min="15102" max="15108" width="15" style="2" customWidth="1"/>
    <col min="15109" max="15109" width="14" style="2" customWidth="1"/>
    <col min="15110" max="15110" width="15.85546875" style="2" customWidth="1"/>
    <col min="15111" max="15111" width="13.28515625" style="2" customWidth="1"/>
    <col min="15112" max="15118" width="12.85546875" style="2" bestFit="1" customWidth="1"/>
    <col min="15119" max="15121" width="13.28515625" style="2" bestFit="1" customWidth="1"/>
    <col min="15122" max="15126" width="12.85546875" style="2" bestFit="1" customWidth="1"/>
    <col min="15127" max="15354" width="11.42578125" style="2"/>
    <col min="15355" max="15355" width="3.5703125" style="2" customWidth="1"/>
    <col min="15356" max="15356" width="3.42578125" style="2" customWidth="1"/>
    <col min="15357" max="15357" width="18.7109375" style="2" customWidth="1"/>
    <col min="15358" max="15364" width="15" style="2" customWidth="1"/>
    <col min="15365" max="15365" width="14" style="2" customWidth="1"/>
    <col min="15366" max="15366" width="15.85546875" style="2" customWidth="1"/>
    <col min="15367" max="15367" width="13.28515625" style="2" customWidth="1"/>
    <col min="15368" max="15374" width="12.85546875" style="2" bestFit="1" customWidth="1"/>
    <col min="15375" max="15377" width="13.28515625" style="2" bestFit="1" customWidth="1"/>
    <col min="15378" max="15382" width="12.85546875" style="2" bestFit="1" customWidth="1"/>
    <col min="15383" max="15610" width="11.42578125" style="2"/>
    <col min="15611" max="15611" width="3.5703125" style="2" customWidth="1"/>
    <col min="15612" max="15612" width="3.42578125" style="2" customWidth="1"/>
    <col min="15613" max="15613" width="18.7109375" style="2" customWidth="1"/>
    <col min="15614" max="15620" width="15" style="2" customWidth="1"/>
    <col min="15621" max="15621" width="14" style="2" customWidth="1"/>
    <col min="15622" max="15622" width="15.85546875" style="2" customWidth="1"/>
    <col min="15623" max="15623" width="13.28515625" style="2" customWidth="1"/>
    <col min="15624" max="15630" width="12.85546875" style="2" bestFit="1" customWidth="1"/>
    <col min="15631" max="15633" width="13.28515625" style="2" bestFit="1" customWidth="1"/>
    <col min="15634" max="15638" width="12.85546875" style="2" bestFit="1" customWidth="1"/>
    <col min="15639" max="15866" width="11.42578125" style="2"/>
    <col min="15867" max="15867" width="3.5703125" style="2" customWidth="1"/>
    <col min="15868" max="15868" width="3.42578125" style="2" customWidth="1"/>
    <col min="15869" max="15869" width="18.7109375" style="2" customWidth="1"/>
    <col min="15870" max="15876" width="15" style="2" customWidth="1"/>
    <col min="15877" max="15877" width="14" style="2" customWidth="1"/>
    <col min="15878" max="15878" width="15.85546875" style="2" customWidth="1"/>
    <col min="15879" max="15879" width="13.28515625" style="2" customWidth="1"/>
    <col min="15880" max="15886" width="12.85546875" style="2" bestFit="1" customWidth="1"/>
    <col min="15887" max="15889" width="13.28515625" style="2" bestFit="1" customWidth="1"/>
    <col min="15890" max="15894" width="12.85546875" style="2" bestFit="1" customWidth="1"/>
    <col min="15895" max="16122" width="11.42578125" style="2"/>
    <col min="16123" max="16123" width="3.5703125" style="2" customWidth="1"/>
    <col min="16124" max="16124" width="3.42578125" style="2" customWidth="1"/>
    <col min="16125" max="16125" width="18.7109375" style="2" customWidth="1"/>
    <col min="16126" max="16132" width="15" style="2" customWidth="1"/>
    <col min="16133" max="16133" width="14" style="2" customWidth="1"/>
    <col min="16134" max="16134" width="15.85546875" style="2" customWidth="1"/>
    <col min="16135" max="16135" width="13.28515625" style="2" customWidth="1"/>
    <col min="16136" max="16142" width="12.85546875" style="2" bestFit="1" customWidth="1"/>
    <col min="16143" max="16145" width="13.28515625" style="2" bestFit="1" customWidth="1"/>
    <col min="16146" max="16150" width="12.85546875" style="2" bestFit="1" customWidth="1"/>
    <col min="16151" max="16384" width="11.42578125" style="2"/>
  </cols>
  <sheetData>
    <row r="2" spans="2:9" x14ac:dyDescent="0.2">
      <c r="B2" s="3" t="s">
        <v>90</v>
      </c>
    </row>
    <row r="4" spans="2:9" x14ac:dyDescent="0.2">
      <c r="B4" s="20" t="s">
        <v>36</v>
      </c>
    </row>
    <row r="5" spans="2:9" x14ac:dyDescent="0.2">
      <c r="B5" s="21" t="s">
        <v>0</v>
      </c>
      <c r="C5" s="16"/>
      <c r="D5" s="22">
        <v>44378</v>
      </c>
      <c r="E5" s="23">
        <v>44409</v>
      </c>
      <c r="F5" s="23">
        <v>44440</v>
      </c>
      <c r="G5" s="23">
        <v>44470</v>
      </c>
      <c r="H5" s="23">
        <v>44501</v>
      </c>
      <c r="I5" s="24">
        <v>44531</v>
      </c>
    </row>
    <row r="6" spans="2:9" x14ac:dyDescent="0.2">
      <c r="B6" s="8">
        <v>1</v>
      </c>
      <c r="C6" s="9" t="s">
        <v>3</v>
      </c>
      <c r="D6" s="25">
        <v>0</v>
      </c>
      <c r="E6" s="47">
        <v>0</v>
      </c>
      <c r="F6" s="47">
        <v>0</v>
      </c>
      <c r="G6" s="47">
        <v>0</v>
      </c>
      <c r="H6" s="47">
        <v>0</v>
      </c>
      <c r="I6" s="27">
        <v>0</v>
      </c>
    </row>
    <row r="7" spans="2:9" x14ac:dyDescent="0.2">
      <c r="B7" s="11">
        <v>2</v>
      </c>
      <c r="C7" s="2" t="s">
        <v>4</v>
      </c>
      <c r="D7" s="25">
        <v>0</v>
      </c>
      <c r="E7" s="47">
        <v>0</v>
      </c>
      <c r="F7" s="47">
        <v>0</v>
      </c>
      <c r="G7" s="47">
        <v>0</v>
      </c>
      <c r="H7" s="47">
        <v>0</v>
      </c>
      <c r="I7" s="27">
        <v>0</v>
      </c>
    </row>
    <row r="8" spans="2:9" x14ac:dyDescent="0.2">
      <c r="B8" s="11">
        <v>3</v>
      </c>
      <c r="C8" s="2" t="s">
        <v>5</v>
      </c>
      <c r="D8" s="25">
        <v>0</v>
      </c>
      <c r="E8" s="47">
        <v>0</v>
      </c>
      <c r="F8" s="47">
        <v>0</v>
      </c>
      <c r="G8" s="47">
        <v>0</v>
      </c>
      <c r="H8" s="47">
        <v>0</v>
      </c>
      <c r="I8" s="27">
        <v>0</v>
      </c>
    </row>
    <row r="9" spans="2:9" x14ac:dyDescent="0.2">
      <c r="B9" s="11">
        <v>4</v>
      </c>
      <c r="C9" s="2" t="s">
        <v>6</v>
      </c>
      <c r="D9" s="25">
        <v>0</v>
      </c>
      <c r="E9" s="47">
        <v>0</v>
      </c>
      <c r="F9" s="47">
        <v>0</v>
      </c>
      <c r="G9" s="47">
        <v>0</v>
      </c>
      <c r="H9" s="47">
        <v>0</v>
      </c>
      <c r="I9" s="27">
        <v>0</v>
      </c>
    </row>
    <row r="10" spans="2:9" x14ac:dyDescent="0.2">
      <c r="B10" s="11">
        <v>5</v>
      </c>
      <c r="C10" s="2" t="s">
        <v>7</v>
      </c>
      <c r="D10" s="25">
        <v>1349.2595914783246</v>
      </c>
      <c r="E10" s="47">
        <v>83916.587172703919</v>
      </c>
      <c r="F10" s="47">
        <v>20752.108444090827</v>
      </c>
      <c r="G10" s="47">
        <v>64347.605077617896</v>
      </c>
      <c r="H10" s="47">
        <v>-25745.716922772059</v>
      </c>
      <c r="I10" s="27">
        <v>40741.755502759086</v>
      </c>
    </row>
    <row r="11" spans="2:9" x14ac:dyDescent="0.2">
      <c r="B11" s="11">
        <v>6</v>
      </c>
      <c r="C11" s="2" t="s">
        <v>8</v>
      </c>
      <c r="D11" s="25">
        <v>0</v>
      </c>
      <c r="E11" s="47">
        <v>0</v>
      </c>
      <c r="F11" s="47">
        <v>0</v>
      </c>
      <c r="G11" s="47">
        <v>0</v>
      </c>
      <c r="H11" s="47">
        <v>0</v>
      </c>
      <c r="I11" s="27">
        <v>0</v>
      </c>
    </row>
    <row r="12" spans="2:9" x14ac:dyDescent="0.2">
      <c r="B12" s="11">
        <v>7</v>
      </c>
      <c r="C12" s="2" t="s">
        <v>9</v>
      </c>
      <c r="D12" s="25">
        <v>4125.1181413175036</v>
      </c>
      <c r="E12" s="47">
        <v>6731.4238222002359</v>
      </c>
      <c r="F12" s="47">
        <v>1577.682485064</v>
      </c>
      <c r="G12" s="47">
        <v>27328.426359200861</v>
      </c>
      <c r="H12" s="47">
        <v>1423.532309686186</v>
      </c>
      <c r="I12" s="27">
        <v>0</v>
      </c>
    </row>
    <row r="13" spans="2:9" x14ac:dyDescent="0.2">
      <c r="B13" s="11">
        <v>8</v>
      </c>
      <c r="C13" s="2" t="s">
        <v>10</v>
      </c>
      <c r="D13" s="25">
        <v>108.36895287875448</v>
      </c>
      <c r="E13" s="47">
        <v>0</v>
      </c>
      <c r="F13" s="47">
        <v>0</v>
      </c>
      <c r="G13" s="47">
        <v>0</v>
      </c>
      <c r="H13" s="47">
        <v>0</v>
      </c>
      <c r="I13" s="27">
        <v>3.8146501955890799</v>
      </c>
    </row>
    <row r="14" spans="2:9" x14ac:dyDescent="0.2">
      <c r="B14" s="11">
        <v>9</v>
      </c>
      <c r="C14" s="2" t="s">
        <v>11</v>
      </c>
      <c r="D14" s="25">
        <v>0</v>
      </c>
      <c r="E14" s="47">
        <v>0</v>
      </c>
      <c r="F14" s="47">
        <v>0</v>
      </c>
      <c r="G14" s="47">
        <v>0</v>
      </c>
      <c r="H14" s="47">
        <v>0</v>
      </c>
      <c r="I14" s="27">
        <v>0</v>
      </c>
    </row>
    <row r="15" spans="2:9" x14ac:dyDescent="0.2">
      <c r="B15" s="11">
        <v>10</v>
      </c>
      <c r="C15" s="2" t="s">
        <v>58</v>
      </c>
      <c r="D15" s="25">
        <v>0</v>
      </c>
      <c r="E15" s="47">
        <v>0</v>
      </c>
      <c r="F15" s="47">
        <v>0</v>
      </c>
      <c r="G15" s="47">
        <v>0</v>
      </c>
      <c r="H15" s="47">
        <v>0</v>
      </c>
      <c r="I15" s="27">
        <v>0</v>
      </c>
    </row>
    <row r="16" spans="2:9" x14ac:dyDescent="0.2">
      <c r="B16" s="11">
        <v>11</v>
      </c>
      <c r="C16" s="2" t="s">
        <v>12</v>
      </c>
      <c r="D16" s="25">
        <v>9831.5143194076227</v>
      </c>
      <c r="E16" s="47">
        <v>0</v>
      </c>
      <c r="F16" s="47">
        <v>-19227.357345823664</v>
      </c>
      <c r="G16" s="47">
        <v>-19723.707476139316</v>
      </c>
      <c r="H16" s="47">
        <v>0</v>
      </c>
      <c r="I16" s="27">
        <v>-2427.0620623379996</v>
      </c>
    </row>
    <row r="17" spans="2:9" x14ac:dyDescent="0.2">
      <c r="B17" s="11">
        <v>12</v>
      </c>
      <c r="C17" s="2" t="s">
        <v>13</v>
      </c>
      <c r="D17" s="25">
        <v>0</v>
      </c>
      <c r="E17" s="47">
        <v>0</v>
      </c>
      <c r="F17" s="47">
        <v>0</v>
      </c>
      <c r="G17" s="47">
        <v>0</v>
      </c>
      <c r="H17" s="47">
        <v>0</v>
      </c>
      <c r="I17" s="27">
        <v>0</v>
      </c>
    </row>
    <row r="18" spans="2:9" x14ac:dyDescent="0.2">
      <c r="B18" s="11">
        <v>13</v>
      </c>
      <c r="C18" s="2" t="s">
        <v>14</v>
      </c>
      <c r="D18" s="25">
        <v>0</v>
      </c>
      <c r="E18" s="47">
        <v>0</v>
      </c>
      <c r="F18" s="47">
        <v>0</v>
      </c>
      <c r="G18" s="47">
        <v>0</v>
      </c>
      <c r="H18" s="47">
        <v>0</v>
      </c>
      <c r="I18" s="27">
        <v>0</v>
      </c>
    </row>
    <row r="19" spans="2:9" x14ac:dyDescent="0.2">
      <c r="B19" s="11">
        <v>14</v>
      </c>
      <c r="C19" s="2" t="s">
        <v>15</v>
      </c>
      <c r="D19" s="25">
        <v>0</v>
      </c>
      <c r="E19" s="47">
        <v>0</v>
      </c>
      <c r="F19" s="47">
        <v>0</v>
      </c>
      <c r="G19" s="47">
        <v>0</v>
      </c>
      <c r="H19" s="47">
        <v>0</v>
      </c>
      <c r="I19" s="27">
        <v>0</v>
      </c>
    </row>
    <row r="20" spans="2:9" x14ac:dyDescent="0.2">
      <c r="B20" s="11">
        <v>15</v>
      </c>
      <c r="C20" s="2" t="s">
        <v>16</v>
      </c>
      <c r="D20" s="25">
        <v>0</v>
      </c>
      <c r="E20" s="47">
        <v>0</v>
      </c>
      <c r="F20" s="47">
        <v>0</v>
      </c>
      <c r="G20" s="47">
        <v>0</v>
      </c>
      <c r="H20" s="47">
        <v>0</v>
      </c>
      <c r="I20" s="27">
        <v>0</v>
      </c>
    </row>
    <row r="21" spans="2:9" x14ac:dyDescent="0.2">
      <c r="B21" s="11">
        <v>16</v>
      </c>
      <c r="C21" s="2" t="s">
        <v>17</v>
      </c>
      <c r="D21" s="25">
        <v>0</v>
      </c>
      <c r="E21" s="47">
        <v>0</v>
      </c>
      <c r="F21" s="47">
        <v>0</v>
      </c>
      <c r="G21" s="47">
        <v>0</v>
      </c>
      <c r="H21" s="47">
        <v>0</v>
      </c>
      <c r="I21" s="27">
        <v>0</v>
      </c>
    </row>
    <row r="22" spans="2:9" x14ac:dyDescent="0.2">
      <c r="B22" s="11">
        <v>17</v>
      </c>
      <c r="C22" s="2" t="s">
        <v>18</v>
      </c>
      <c r="D22" s="25">
        <v>0</v>
      </c>
      <c r="E22" s="47">
        <v>0</v>
      </c>
      <c r="F22" s="47">
        <v>0</v>
      </c>
      <c r="G22" s="47">
        <v>0</v>
      </c>
      <c r="H22" s="47">
        <v>0</v>
      </c>
      <c r="I22" s="27">
        <v>0</v>
      </c>
    </row>
    <row r="23" spans="2:9" x14ac:dyDescent="0.2">
      <c r="B23" s="11">
        <v>18</v>
      </c>
      <c r="C23" s="2" t="s">
        <v>19</v>
      </c>
      <c r="D23" s="25">
        <v>0</v>
      </c>
      <c r="E23" s="47">
        <v>0</v>
      </c>
      <c r="F23" s="47">
        <v>0</v>
      </c>
      <c r="G23" s="47">
        <v>0</v>
      </c>
      <c r="H23" s="47">
        <v>0</v>
      </c>
      <c r="I23" s="27">
        <v>0</v>
      </c>
    </row>
    <row r="24" spans="2:9" x14ac:dyDescent="0.2">
      <c r="B24" s="11">
        <v>19</v>
      </c>
      <c r="C24" s="2" t="s">
        <v>20</v>
      </c>
      <c r="D24" s="25">
        <v>0</v>
      </c>
      <c r="E24" s="47">
        <v>0</v>
      </c>
      <c r="F24" s="47">
        <v>0</v>
      </c>
      <c r="G24" s="47">
        <v>0</v>
      </c>
      <c r="H24" s="47">
        <v>0</v>
      </c>
      <c r="I24" s="27">
        <v>0</v>
      </c>
    </row>
    <row r="25" spans="2:9" x14ac:dyDescent="0.2">
      <c r="B25" s="11">
        <v>20</v>
      </c>
      <c r="C25" s="2" t="s">
        <v>21</v>
      </c>
      <c r="D25" s="25">
        <v>0</v>
      </c>
      <c r="E25" s="47">
        <v>0</v>
      </c>
      <c r="F25" s="47">
        <v>0</v>
      </c>
      <c r="G25" s="47">
        <v>0</v>
      </c>
      <c r="H25" s="47">
        <v>0</v>
      </c>
      <c r="I25" s="27">
        <v>0</v>
      </c>
    </row>
    <row r="26" spans="2:9" x14ac:dyDescent="0.2">
      <c r="B26" s="11">
        <v>21</v>
      </c>
      <c r="C26" s="2" t="s">
        <v>22</v>
      </c>
      <c r="D26" s="25">
        <v>0</v>
      </c>
      <c r="E26" s="47">
        <v>0</v>
      </c>
      <c r="F26" s="47">
        <v>0</v>
      </c>
      <c r="G26" s="47">
        <v>0</v>
      </c>
      <c r="H26" s="47">
        <v>0</v>
      </c>
      <c r="I26" s="27">
        <v>0</v>
      </c>
    </row>
    <row r="27" spans="2:9" x14ac:dyDescent="0.2">
      <c r="B27" s="11">
        <v>22</v>
      </c>
      <c r="C27" s="2" t="s">
        <v>23</v>
      </c>
      <c r="D27" s="25">
        <v>0</v>
      </c>
      <c r="E27" s="47">
        <v>0</v>
      </c>
      <c r="F27" s="47">
        <v>0</v>
      </c>
      <c r="G27" s="47">
        <v>0</v>
      </c>
      <c r="H27" s="47">
        <v>0</v>
      </c>
      <c r="I27" s="27">
        <v>0</v>
      </c>
    </row>
    <row r="28" spans="2:9" x14ac:dyDescent="0.2">
      <c r="B28" s="11">
        <v>23</v>
      </c>
      <c r="C28" s="2" t="s">
        <v>24</v>
      </c>
      <c r="D28" s="25">
        <v>0</v>
      </c>
      <c r="E28" s="47">
        <v>0</v>
      </c>
      <c r="F28" s="47">
        <v>0</v>
      </c>
      <c r="G28" s="47">
        <v>0</v>
      </c>
      <c r="H28" s="47">
        <v>0</v>
      </c>
      <c r="I28" s="27">
        <v>0</v>
      </c>
    </row>
    <row r="29" spans="2:9" x14ac:dyDescent="0.2">
      <c r="B29" s="11">
        <v>24</v>
      </c>
      <c r="C29" s="2" t="s">
        <v>25</v>
      </c>
      <c r="D29" s="25">
        <v>0</v>
      </c>
      <c r="E29" s="47">
        <v>370.64477732581048</v>
      </c>
      <c r="F29" s="47">
        <v>66.000528019416777</v>
      </c>
      <c r="G29" s="47">
        <v>-48.171965530806858</v>
      </c>
      <c r="H29" s="47">
        <v>15.473080661892206</v>
      </c>
      <c r="I29" s="27">
        <v>628.78535443159058</v>
      </c>
    </row>
    <row r="30" spans="2:9" x14ac:dyDescent="0.2">
      <c r="B30" s="11">
        <v>25</v>
      </c>
      <c r="C30" s="2" t="s">
        <v>26</v>
      </c>
      <c r="D30" s="25">
        <v>0</v>
      </c>
      <c r="E30" s="47">
        <v>0</v>
      </c>
      <c r="F30" s="47">
        <v>0</v>
      </c>
      <c r="G30" s="47">
        <v>0</v>
      </c>
      <c r="H30" s="47">
        <v>0</v>
      </c>
      <c r="I30" s="27">
        <v>0</v>
      </c>
    </row>
    <row r="31" spans="2:9" x14ac:dyDescent="0.2">
      <c r="B31" s="11">
        <v>26</v>
      </c>
      <c r="C31" s="2" t="s">
        <v>27</v>
      </c>
      <c r="D31" s="25">
        <v>286.22432857617008</v>
      </c>
      <c r="E31" s="47">
        <v>-103.42228793855499</v>
      </c>
      <c r="F31" s="47">
        <v>0</v>
      </c>
      <c r="G31" s="47">
        <v>-92.078370121581059</v>
      </c>
      <c r="H31" s="47">
        <v>0</v>
      </c>
      <c r="I31" s="27">
        <v>37254535.033249311</v>
      </c>
    </row>
    <row r="32" spans="2:9" x14ac:dyDescent="0.2">
      <c r="B32" s="11">
        <v>27</v>
      </c>
      <c r="C32" s="2" t="s">
        <v>28</v>
      </c>
      <c r="D32" s="25">
        <v>0</v>
      </c>
      <c r="E32" s="47">
        <v>0</v>
      </c>
      <c r="F32" s="47">
        <v>24.521485104480004</v>
      </c>
      <c r="G32" s="47">
        <v>0</v>
      </c>
      <c r="H32" s="47">
        <v>0</v>
      </c>
      <c r="I32" s="27">
        <v>0</v>
      </c>
    </row>
    <row r="33" spans="2:9" x14ac:dyDescent="0.2">
      <c r="B33" s="11">
        <v>28</v>
      </c>
      <c r="C33" s="2" t="s">
        <v>29</v>
      </c>
      <c r="D33" s="25">
        <v>0</v>
      </c>
      <c r="E33" s="47">
        <v>0</v>
      </c>
      <c r="F33" s="47">
        <v>0</v>
      </c>
      <c r="G33" s="47">
        <v>0</v>
      </c>
      <c r="H33" s="47">
        <v>0</v>
      </c>
      <c r="I33" s="27">
        <v>0</v>
      </c>
    </row>
    <row r="34" spans="2:9" x14ac:dyDescent="0.2">
      <c r="B34" s="11">
        <v>29</v>
      </c>
      <c r="C34" s="14" t="s">
        <v>30</v>
      </c>
      <c r="D34" s="25">
        <v>0</v>
      </c>
      <c r="E34" s="47">
        <v>0</v>
      </c>
      <c r="F34" s="47">
        <v>0</v>
      </c>
      <c r="G34" s="47">
        <v>0</v>
      </c>
      <c r="H34" s="47">
        <v>0</v>
      </c>
      <c r="I34" s="27">
        <v>0</v>
      </c>
    </row>
    <row r="35" spans="2:9" x14ac:dyDescent="0.2">
      <c r="B35" s="16" t="s">
        <v>35</v>
      </c>
      <c r="C35" s="17"/>
      <c r="D35" s="28">
        <f t="shared" ref="D35:I35" si="0">SUM(D6:D34)</f>
        <v>15700.485333658376</v>
      </c>
      <c r="E35" s="29">
        <f t="shared" si="0"/>
        <v>90915.233484291413</v>
      </c>
      <c r="F35" s="29">
        <f t="shared" si="0"/>
        <v>3192.95559645506</v>
      </c>
      <c r="G35" s="29">
        <f t="shared" si="0"/>
        <v>71812.073625027042</v>
      </c>
      <c r="H35" s="29">
        <f t="shared" si="0"/>
        <v>-24306.711532423978</v>
      </c>
      <c r="I35" s="30">
        <f t="shared" si="0"/>
        <v>37293482.326694362</v>
      </c>
    </row>
    <row r="38" spans="2:9" x14ac:dyDescent="0.2">
      <c r="B38" s="3" t="s">
        <v>37</v>
      </c>
    </row>
    <row r="39" spans="2:9" x14ac:dyDescent="0.2">
      <c r="B39" s="21" t="s">
        <v>0</v>
      </c>
      <c r="C39" s="16"/>
      <c r="D39" s="22">
        <v>44378</v>
      </c>
      <c r="E39" s="23">
        <v>44409</v>
      </c>
      <c r="F39" s="23">
        <v>44440</v>
      </c>
      <c r="G39" s="23">
        <v>44470</v>
      </c>
      <c r="H39" s="23">
        <v>44501</v>
      </c>
      <c r="I39" s="24">
        <v>44531</v>
      </c>
    </row>
    <row r="40" spans="2:9" x14ac:dyDescent="0.2">
      <c r="B40" s="8">
        <v>1</v>
      </c>
      <c r="C40" s="9" t="s">
        <v>3</v>
      </c>
      <c r="D40" s="31">
        <f>D6</f>
        <v>0</v>
      </c>
      <c r="E40" s="32">
        <f t="shared" ref="E40:I40" si="1">E6</f>
        <v>0</v>
      </c>
      <c r="F40" s="32">
        <f t="shared" si="1"/>
        <v>0</v>
      </c>
      <c r="G40" s="32">
        <f t="shared" si="1"/>
        <v>0</v>
      </c>
      <c r="H40" s="32">
        <f t="shared" si="1"/>
        <v>0</v>
      </c>
      <c r="I40" s="33">
        <f t="shared" si="1"/>
        <v>0</v>
      </c>
    </row>
    <row r="41" spans="2:9" x14ac:dyDescent="0.2">
      <c r="B41" s="11">
        <v>2</v>
      </c>
      <c r="C41" s="2" t="s">
        <v>4</v>
      </c>
      <c r="D41" s="25">
        <f t="shared" ref="D41:I41" si="2">D7</f>
        <v>0</v>
      </c>
      <c r="E41" s="47">
        <f t="shared" si="2"/>
        <v>0</v>
      </c>
      <c r="F41" s="47">
        <f t="shared" si="2"/>
        <v>0</v>
      </c>
      <c r="G41" s="47">
        <f t="shared" si="2"/>
        <v>0</v>
      </c>
      <c r="H41" s="47">
        <f t="shared" si="2"/>
        <v>0</v>
      </c>
      <c r="I41" s="27">
        <f t="shared" si="2"/>
        <v>0</v>
      </c>
    </row>
    <row r="42" spans="2:9" x14ac:dyDescent="0.2">
      <c r="B42" s="11">
        <v>3</v>
      </c>
      <c r="C42" s="2" t="s">
        <v>5</v>
      </c>
      <c r="D42" s="25">
        <f t="shared" ref="D42:I42" si="3">D8</f>
        <v>0</v>
      </c>
      <c r="E42" s="47">
        <f t="shared" si="3"/>
        <v>0</v>
      </c>
      <c r="F42" s="47">
        <f t="shared" si="3"/>
        <v>0</v>
      </c>
      <c r="G42" s="47">
        <f t="shared" si="3"/>
        <v>0</v>
      </c>
      <c r="H42" s="47">
        <f t="shared" si="3"/>
        <v>0</v>
      </c>
      <c r="I42" s="27">
        <f t="shared" si="3"/>
        <v>0</v>
      </c>
    </row>
    <row r="43" spans="2:9" x14ac:dyDescent="0.2">
      <c r="B43" s="11">
        <v>4</v>
      </c>
      <c r="C43" s="2" t="s">
        <v>6</v>
      </c>
      <c r="D43" s="25">
        <f t="shared" ref="D43:I43" si="4">D9</f>
        <v>0</v>
      </c>
      <c r="E43" s="47">
        <f t="shared" si="4"/>
        <v>0</v>
      </c>
      <c r="F43" s="47">
        <f t="shared" si="4"/>
        <v>0</v>
      </c>
      <c r="G43" s="47">
        <f t="shared" si="4"/>
        <v>0</v>
      </c>
      <c r="H43" s="47">
        <f t="shared" si="4"/>
        <v>0</v>
      </c>
      <c r="I43" s="27">
        <f t="shared" si="4"/>
        <v>0</v>
      </c>
    </row>
    <row r="44" spans="2:9" x14ac:dyDescent="0.2">
      <c r="B44" s="11">
        <v>5</v>
      </c>
      <c r="C44" s="2" t="s">
        <v>7</v>
      </c>
      <c r="D44" s="25">
        <f t="shared" ref="D44:I44" si="5">D10</f>
        <v>1349.2595914783246</v>
      </c>
      <c r="E44" s="47">
        <f t="shared" si="5"/>
        <v>83916.587172703919</v>
      </c>
      <c r="F44" s="47">
        <f t="shared" si="5"/>
        <v>20752.108444090827</v>
      </c>
      <c r="G44" s="47">
        <f t="shared" si="5"/>
        <v>64347.605077617896</v>
      </c>
      <c r="H44" s="47">
        <f t="shared" si="5"/>
        <v>-25745.716922772059</v>
      </c>
      <c r="I44" s="27">
        <f t="shared" si="5"/>
        <v>40741.755502759086</v>
      </c>
    </row>
    <row r="45" spans="2:9" x14ac:dyDescent="0.2">
      <c r="B45" s="11">
        <v>6</v>
      </c>
      <c r="C45" s="2" t="s">
        <v>8</v>
      </c>
      <c r="D45" s="25">
        <f t="shared" ref="D45:I45" si="6">D11</f>
        <v>0</v>
      </c>
      <c r="E45" s="47">
        <f t="shared" si="6"/>
        <v>0</v>
      </c>
      <c r="F45" s="47">
        <f t="shared" si="6"/>
        <v>0</v>
      </c>
      <c r="G45" s="47">
        <f t="shared" si="6"/>
        <v>0</v>
      </c>
      <c r="H45" s="47">
        <f t="shared" si="6"/>
        <v>0</v>
      </c>
      <c r="I45" s="27">
        <f t="shared" si="6"/>
        <v>0</v>
      </c>
    </row>
    <row r="46" spans="2:9" x14ac:dyDescent="0.2">
      <c r="B46" s="11">
        <v>7</v>
      </c>
      <c r="C46" s="2" t="s">
        <v>9</v>
      </c>
      <c r="D46" s="25">
        <f t="shared" ref="D46:I46" si="7">D12</f>
        <v>4125.1181413175036</v>
      </c>
      <c r="E46" s="47">
        <f t="shared" si="7"/>
        <v>6731.4238222002359</v>
      </c>
      <c r="F46" s="47">
        <f t="shared" si="7"/>
        <v>1577.682485064</v>
      </c>
      <c r="G46" s="47">
        <f t="shared" si="7"/>
        <v>27328.426359200861</v>
      </c>
      <c r="H46" s="47">
        <f t="shared" si="7"/>
        <v>1423.532309686186</v>
      </c>
      <c r="I46" s="27">
        <f t="shared" si="7"/>
        <v>0</v>
      </c>
    </row>
    <row r="47" spans="2:9" x14ac:dyDescent="0.2">
      <c r="B47" s="11">
        <v>8</v>
      </c>
      <c r="C47" s="2" t="s">
        <v>10</v>
      </c>
      <c r="D47" s="25">
        <f t="shared" ref="D47:I47" si="8">D13</f>
        <v>108.36895287875448</v>
      </c>
      <c r="E47" s="47">
        <f t="shared" si="8"/>
        <v>0</v>
      </c>
      <c r="F47" s="47">
        <f t="shared" si="8"/>
        <v>0</v>
      </c>
      <c r="G47" s="47">
        <f t="shared" si="8"/>
        <v>0</v>
      </c>
      <c r="H47" s="47">
        <f t="shared" si="8"/>
        <v>0</v>
      </c>
      <c r="I47" s="27">
        <f t="shared" si="8"/>
        <v>3.8146501955890799</v>
      </c>
    </row>
    <row r="48" spans="2:9" x14ac:dyDescent="0.2">
      <c r="B48" s="11">
        <v>9</v>
      </c>
      <c r="C48" s="2" t="s">
        <v>11</v>
      </c>
      <c r="D48" s="25">
        <f t="shared" ref="D48:I48" si="9">D14</f>
        <v>0</v>
      </c>
      <c r="E48" s="47">
        <f t="shared" si="9"/>
        <v>0</v>
      </c>
      <c r="F48" s="47">
        <f t="shared" si="9"/>
        <v>0</v>
      </c>
      <c r="G48" s="47">
        <f t="shared" si="9"/>
        <v>0</v>
      </c>
      <c r="H48" s="47">
        <f t="shared" si="9"/>
        <v>0</v>
      </c>
      <c r="I48" s="27">
        <f t="shared" si="9"/>
        <v>0</v>
      </c>
    </row>
    <row r="49" spans="2:9" x14ac:dyDescent="0.2">
      <c r="B49" s="11">
        <v>10</v>
      </c>
      <c r="C49" s="2" t="s">
        <v>58</v>
      </c>
      <c r="D49" s="25">
        <f t="shared" ref="D49:I49" si="10">D15</f>
        <v>0</v>
      </c>
      <c r="E49" s="47">
        <f t="shared" si="10"/>
        <v>0</v>
      </c>
      <c r="F49" s="47">
        <f t="shared" si="10"/>
        <v>0</v>
      </c>
      <c r="G49" s="47">
        <f t="shared" si="10"/>
        <v>0</v>
      </c>
      <c r="H49" s="47">
        <f t="shared" si="10"/>
        <v>0</v>
      </c>
      <c r="I49" s="27">
        <f t="shared" si="10"/>
        <v>0</v>
      </c>
    </row>
    <row r="50" spans="2:9" x14ac:dyDescent="0.2">
      <c r="B50" s="11">
        <v>11</v>
      </c>
      <c r="C50" s="2" t="s">
        <v>12</v>
      </c>
      <c r="D50" s="25">
        <f t="shared" ref="D50:I50" si="11">D16</f>
        <v>9831.5143194076227</v>
      </c>
      <c r="E50" s="47">
        <f t="shared" si="11"/>
        <v>0</v>
      </c>
      <c r="F50" s="47">
        <f t="shared" si="11"/>
        <v>-19227.357345823664</v>
      </c>
      <c r="G50" s="47">
        <f t="shared" si="11"/>
        <v>-19723.707476139316</v>
      </c>
      <c r="H50" s="47">
        <f t="shared" si="11"/>
        <v>0</v>
      </c>
      <c r="I50" s="27">
        <f t="shared" si="11"/>
        <v>-2427.0620623379996</v>
      </c>
    </row>
    <row r="51" spans="2:9" x14ac:dyDescent="0.2">
      <c r="B51" s="11">
        <v>12</v>
      </c>
      <c r="C51" s="2" t="s">
        <v>13</v>
      </c>
      <c r="D51" s="25">
        <f t="shared" ref="D51:I51" si="12">D17</f>
        <v>0</v>
      </c>
      <c r="E51" s="47">
        <f t="shared" si="12"/>
        <v>0</v>
      </c>
      <c r="F51" s="47">
        <f t="shared" si="12"/>
        <v>0</v>
      </c>
      <c r="G51" s="47">
        <f t="shared" si="12"/>
        <v>0</v>
      </c>
      <c r="H51" s="47">
        <f t="shared" si="12"/>
        <v>0</v>
      </c>
      <c r="I51" s="27">
        <f t="shared" si="12"/>
        <v>0</v>
      </c>
    </row>
    <row r="52" spans="2:9" x14ac:dyDescent="0.2">
      <c r="B52" s="11">
        <v>13</v>
      </c>
      <c r="C52" s="2" t="s">
        <v>14</v>
      </c>
      <c r="D52" s="25">
        <f t="shared" ref="D52:I52" si="13">D18</f>
        <v>0</v>
      </c>
      <c r="E52" s="47">
        <f t="shared" si="13"/>
        <v>0</v>
      </c>
      <c r="F52" s="47">
        <f t="shared" si="13"/>
        <v>0</v>
      </c>
      <c r="G52" s="47">
        <f t="shared" si="13"/>
        <v>0</v>
      </c>
      <c r="H52" s="47">
        <f t="shared" si="13"/>
        <v>0</v>
      </c>
      <c r="I52" s="27">
        <f t="shared" si="13"/>
        <v>0</v>
      </c>
    </row>
    <row r="53" spans="2:9" x14ac:dyDescent="0.2">
      <c r="B53" s="11">
        <v>14</v>
      </c>
      <c r="C53" s="2" t="s">
        <v>15</v>
      </c>
      <c r="D53" s="25">
        <f t="shared" ref="D53:I53" si="14">D19</f>
        <v>0</v>
      </c>
      <c r="E53" s="47">
        <f t="shared" si="14"/>
        <v>0</v>
      </c>
      <c r="F53" s="47">
        <f t="shared" si="14"/>
        <v>0</v>
      </c>
      <c r="G53" s="47">
        <f t="shared" si="14"/>
        <v>0</v>
      </c>
      <c r="H53" s="47">
        <f t="shared" si="14"/>
        <v>0</v>
      </c>
      <c r="I53" s="27">
        <f t="shared" si="14"/>
        <v>0</v>
      </c>
    </row>
    <row r="54" spans="2:9" x14ac:dyDescent="0.2">
      <c r="B54" s="11">
        <v>15</v>
      </c>
      <c r="C54" s="2" t="s">
        <v>16</v>
      </c>
      <c r="D54" s="25">
        <f t="shared" ref="D54:I54" si="15">D20</f>
        <v>0</v>
      </c>
      <c r="E54" s="47">
        <f t="shared" si="15"/>
        <v>0</v>
      </c>
      <c r="F54" s="47">
        <f t="shared" si="15"/>
        <v>0</v>
      </c>
      <c r="G54" s="47">
        <f t="shared" si="15"/>
        <v>0</v>
      </c>
      <c r="H54" s="47">
        <f t="shared" si="15"/>
        <v>0</v>
      </c>
      <c r="I54" s="27">
        <f t="shared" si="15"/>
        <v>0</v>
      </c>
    </row>
    <row r="55" spans="2:9" x14ac:dyDescent="0.2">
      <c r="B55" s="11">
        <v>16</v>
      </c>
      <c r="C55" s="2" t="s">
        <v>17</v>
      </c>
      <c r="D55" s="25">
        <f t="shared" ref="D55:I55" si="16">D21</f>
        <v>0</v>
      </c>
      <c r="E55" s="47">
        <f t="shared" si="16"/>
        <v>0</v>
      </c>
      <c r="F55" s="47">
        <f t="shared" si="16"/>
        <v>0</v>
      </c>
      <c r="G55" s="47">
        <f t="shared" si="16"/>
        <v>0</v>
      </c>
      <c r="H55" s="47">
        <f t="shared" si="16"/>
        <v>0</v>
      </c>
      <c r="I55" s="27">
        <f t="shared" si="16"/>
        <v>0</v>
      </c>
    </row>
    <row r="56" spans="2:9" x14ac:dyDescent="0.2">
      <c r="B56" s="11">
        <v>17</v>
      </c>
      <c r="C56" s="2" t="s">
        <v>18</v>
      </c>
      <c r="D56" s="25">
        <f t="shared" ref="D56:I56" si="17">D22</f>
        <v>0</v>
      </c>
      <c r="E56" s="47">
        <f t="shared" si="17"/>
        <v>0</v>
      </c>
      <c r="F56" s="47">
        <f t="shared" si="17"/>
        <v>0</v>
      </c>
      <c r="G56" s="47">
        <f t="shared" si="17"/>
        <v>0</v>
      </c>
      <c r="H56" s="47">
        <f t="shared" si="17"/>
        <v>0</v>
      </c>
      <c r="I56" s="27">
        <f t="shared" si="17"/>
        <v>0</v>
      </c>
    </row>
    <row r="57" spans="2:9" x14ac:dyDescent="0.2">
      <c r="B57" s="11">
        <v>18</v>
      </c>
      <c r="C57" s="2" t="s">
        <v>19</v>
      </c>
      <c r="D57" s="25">
        <f t="shared" ref="D57:I57" si="18">D23</f>
        <v>0</v>
      </c>
      <c r="E57" s="47">
        <f t="shared" si="18"/>
        <v>0</v>
      </c>
      <c r="F57" s="47">
        <f t="shared" si="18"/>
        <v>0</v>
      </c>
      <c r="G57" s="47">
        <f t="shared" si="18"/>
        <v>0</v>
      </c>
      <c r="H57" s="47">
        <f t="shared" si="18"/>
        <v>0</v>
      </c>
      <c r="I57" s="27">
        <f t="shared" si="18"/>
        <v>0</v>
      </c>
    </row>
    <row r="58" spans="2:9" x14ac:dyDescent="0.2">
      <c r="B58" s="11">
        <v>19</v>
      </c>
      <c r="C58" s="2" t="s">
        <v>20</v>
      </c>
      <c r="D58" s="25">
        <f t="shared" ref="D58:I58" si="19">D24</f>
        <v>0</v>
      </c>
      <c r="E58" s="47">
        <f t="shared" si="19"/>
        <v>0</v>
      </c>
      <c r="F58" s="47">
        <f t="shared" si="19"/>
        <v>0</v>
      </c>
      <c r="G58" s="47">
        <f t="shared" si="19"/>
        <v>0</v>
      </c>
      <c r="H58" s="47">
        <f t="shared" si="19"/>
        <v>0</v>
      </c>
      <c r="I58" s="27">
        <f t="shared" si="19"/>
        <v>0</v>
      </c>
    </row>
    <row r="59" spans="2:9" x14ac:dyDescent="0.2">
      <c r="B59" s="11">
        <v>20</v>
      </c>
      <c r="C59" s="2" t="s">
        <v>21</v>
      </c>
      <c r="D59" s="25">
        <f t="shared" ref="D59:I59" si="20">D25</f>
        <v>0</v>
      </c>
      <c r="E59" s="47">
        <f t="shared" si="20"/>
        <v>0</v>
      </c>
      <c r="F59" s="47">
        <f t="shared" si="20"/>
        <v>0</v>
      </c>
      <c r="G59" s="47">
        <f t="shared" si="20"/>
        <v>0</v>
      </c>
      <c r="H59" s="47">
        <f t="shared" si="20"/>
        <v>0</v>
      </c>
      <c r="I59" s="27">
        <f t="shared" si="20"/>
        <v>0</v>
      </c>
    </row>
    <row r="60" spans="2:9" x14ac:dyDescent="0.2">
      <c r="B60" s="11">
        <v>21</v>
      </c>
      <c r="C60" s="2" t="s">
        <v>22</v>
      </c>
      <c r="D60" s="25">
        <f t="shared" ref="D60:I60" si="21">D26</f>
        <v>0</v>
      </c>
      <c r="E60" s="47">
        <f t="shared" si="21"/>
        <v>0</v>
      </c>
      <c r="F60" s="47">
        <f t="shared" si="21"/>
        <v>0</v>
      </c>
      <c r="G60" s="47">
        <f t="shared" si="21"/>
        <v>0</v>
      </c>
      <c r="H60" s="47">
        <f t="shared" si="21"/>
        <v>0</v>
      </c>
      <c r="I60" s="27">
        <f t="shared" si="21"/>
        <v>0</v>
      </c>
    </row>
    <row r="61" spans="2:9" x14ac:dyDescent="0.2">
      <c r="B61" s="11">
        <v>22</v>
      </c>
      <c r="C61" s="2" t="s">
        <v>23</v>
      </c>
      <c r="D61" s="25">
        <f t="shared" ref="D61:I61" si="22">D27</f>
        <v>0</v>
      </c>
      <c r="E61" s="47">
        <f t="shared" si="22"/>
        <v>0</v>
      </c>
      <c r="F61" s="47">
        <f t="shared" si="22"/>
        <v>0</v>
      </c>
      <c r="G61" s="47">
        <f t="shared" si="22"/>
        <v>0</v>
      </c>
      <c r="H61" s="47">
        <f t="shared" si="22"/>
        <v>0</v>
      </c>
      <c r="I61" s="27">
        <f t="shared" si="22"/>
        <v>0</v>
      </c>
    </row>
    <row r="62" spans="2:9" x14ac:dyDescent="0.2">
      <c r="B62" s="11">
        <v>23</v>
      </c>
      <c r="C62" s="2" t="s">
        <v>24</v>
      </c>
      <c r="D62" s="25">
        <f t="shared" ref="D62:I62" si="23">D28</f>
        <v>0</v>
      </c>
      <c r="E62" s="47">
        <f t="shared" si="23"/>
        <v>0</v>
      </c>
      <c r="F62" s="47">
        <f t="shared" si="23"/>
        <v>0</v>
      </c>
      <c r="G62" s="47">
        <f t="shared" si="23"/>
        <v>0</v>
      </c>
      <c r="H62" s="47">
        <f t="shared" si="23"/>
        <v>0</v>
      </c>
      <c r="I62" s="27">
        <f t="shared" si="23"/>
        <v>0</v>
      </c>
    </row>
    <row r="63" spans="2:9" x14ac:dyDescent="0.2">
      <c r="B63" s="11">
        <v>24</v>
      </c>
      <c r="C63" s="2" t="s">
        <v>25</v>
      </c>
      <c r="D63" s="25">
        <f t="shared" ref="D63:I63" si="24">D29</f>
        <v>0</v>
      </c>
      <c r="E63" s="47">
        <f t="shared" si="24"/>
        <v>370.64477732581048</v>
      </c>
      <c r="F63" s="47">
        <f t="shared" si="24"/>
        <v>66.000528019416777</v>
      </c>
      <c r="G63" s="47">
        <f t="shared" si="24"/>
        <v>-48.171965530806858</v>
      </c>
      <c r="H63" s="47">
        <f t="shared" si="24"/>
        <v>15.473080661892206</v>
      </c>
      <c r="I63" s="27">
        <f t="shared" si="24"/>
        <v>628.78535443159058</v>
      </c>
    </row>
    <row r="64" spans="2:9" x14ac:dyDescent="0.2">
      <c r="B64" s="11">
        <v>25</v>
      </c>
      <c r="C64" s="2" t="s">
        <v>26</v>
      </c>
      <c r="D64" s="25">
        <f t="shared" ref="D64:I64" si="25">D30</f>
        <v>0</v>
      </c>
      <c r="E64" s="47">
        <f t="shared" si="25"/>
        <v>0</v>
      </c>
      <c r="F64" s="47">
        <f t="shared" si="25"/>
        <v>0</v>
      </c>
      <c r="G64" s="47">
        <f t="shared" si="25"/>
        <v>0</v>
      </c>
      <c r="H64" s="47">
        <f t="shared" si="25"/>
        <v>0</v>
      </c>
      <c r="I64" s="27">
        <f t="shared" si="25"/>
        <v>0</v>
      </c>
    </row>
    <row r="65" spans="2:9" x14ac:dyDescent="0.2">
      <c r="B65" s="11">
        <v>26</v>
      </c>
      <c r="C65" s="2" t="s">
        <v>27</v>
      </c>
      <c r="D65" s="25">
        <f t="shared" ref="D65:I65" si="26">D31</f>
        <v>286.22432857617008</v>
      </c>
      <c r="E65" s="47">
        <f t="shared" si="26"/>
        <v>-103.42228793855499</v>
      </c>
      <c r="F65" s="47">
        <f t="shared" si="26"/>
        <v>0</v>
      </c>
      <c r="G65" s="47">
        <f t="shared" si="26"/>
        <v>-92.078370121581059</v>
      </c>
      <c r="H65" s="47">
        <f t="shared" si="26"/>
        <v>0</v>
      </c>
      <c r="I65" s="27">
        <f t="shared" si="26"/>
        <v>37254535.033249311</v>
      </c>
    </row>
    <row r="66" spans="2:9" x14ac:dyDescent="0.2">
      <c r="B66" s="11">
        <v>27</v>
      </c>
      <c r="C66" s="2" t="s">
        <v>28</v>
      </c>
      <c r="D66" s="25">
        <f t="shared" ref="D66:I66" si="27">D32</f>
        <v>0</v>
      </c>
      <c r="E66" s="47">
        <f t="shared" si="27"/>
        <v>0</v>
      </c>
      <c r="F66" s="47">
        <f t="shared" si="27"/>
        <v>24.521485104480004</v>
      </c>
      <c r="G66" s="47">
        <f t="shared" si="27"/>
        <v>0</v>
      </c>
      <c r="H66" s="47">
        <f t="shared" si="27"/>
        <v>0</v>
      </c>
      <c r="I66" s="27">
        <f t="shared" si="27"/>
        <v>0</v>
      </c>
    </row>
    <row r="67" spans="2:9" x14ac:dyDescent="0.2">
      <c r="B67" s="11">
        <v>28</v>
      </c>
      <c r="C67" s="2" t="s">
        <v>29</v>
      </c>
      <c r="D67" s="25">
        <f t="shared" ref="D67:I67" si="28">D33</f>
        <v>0</v>
      </c>
      <c r="E67" s="47">
        <f t="shared" si="28"/>
        <v>0</v>
      </c>
      <c r="F67" s="47">
        <f t="shared" si="28"/>
        <v>0</v>
      </c>
      <c r="G67" s="47">
        <f t="shared" si="28"/>
        <v>0</v>
      </c>
      <c r="H67" s="47">
        <f t="shared" si="28"/>
        <v>0</v>
      </c>
      <c r="I67" s="27">
        <f t="shared" si="28"/>
        <v>0</v>
      </c>
    </row>
    <row r="68" spans="2:9" x14ac:dyDescent="0.2">
      <c r="B68" s="13">
        <v>29</v>
      </c>
      <c r="C68" s="14" t="s">
        <v>30</v>
      </c>
      <c r="D68" s="25">
        <f t="shared" ref="D68:I68" si="29">D34</f>
        <v>0</v>
      </c>
      <c r="E68" s="47">
        <f t="shared" si="29"/>
        <v>0</v>
      </c>
      <c r="F68" s="47">
        <f t="shared" si="29"/>
        <v>0</v>
      </c>
      <c r="G68" s="47">
        <f t="shared" si="29"/>
        <v>0</v>
      </c>
      <c r="H68" s="47">
        <f t="shared" si="29"/>
        <v>0</v>
      </c>
      <c r="I68" s="27">
        <f t="shared" si="29"/>
        <v>0</v>
      </c>
    </row>
    <row r="69" spans="2:9" x14ac:dyDescent="0.2">
      <c r="B69" s="16" t="s">
        <v>35</v>
      </c>
      <c r="C69" s="17"/>
      <c r="D69" s="28">
        <f t="shared" ref="D69:I69" si="30">SUM(D40:D68)</f>
        <v>15700.485333658376</v>
      </c>
      <c r="E69" s="29">
        <f t="shared" si="30"/>
        <v>90915.233484291413</v>
      </c>
      <c r="F69" s="29">
        <f t="shared" si="30"/>
        <v>3192.95559645506</v>
      </c>
      <c r="G69" s="29">
        <f t="shared" si="30"/>
        <v>71812.073625027042</v>
      </c>
      <c r="H69" s="29">
        <f t="shared" si="30"/>
        <v>-24306.711532423978</v>
      </c>
      <c r="I69" s="30">
        <f t="shared" si="30"/>
        <v>37293482.326694362</v>
      </c>
    </row>
    <row r="72" spans="2:9" x14ac:dyDescent="0.2">
      <c r="B72" s="3" t="s">
        <v>38</v>
      </c>
    </row>
    <row r="73" spans="2:9" x14ac:dyDescent="0.2">
      <c r="B73" s="21" t="s">
        <v>0</v>
      </c>
      <c r="C73" s="16"/>
      <c r="D73" s="22">
        <v>44378</v>
      </c>
      <c r="E73" s="23">
        <v>44409</v>
      </c>
      <c r="F73" s="23">
        <v>44440</v>
      </c>
      <c r="G73" s="23">
        <v>44470</v>
      </c>
      <c r="H73" s="23">
        <v>44501</v>
      </c>
      <c r="I73" s="24">
        <v>44531</v>
      </c>
    </row>
    <row r="74" spans="2:9" x14ac:dyDescent="0.2">
      <c r="B74" s="8">
        <v>1</v>
      </c>
      <c r="C74" s="9" t="s">
        <v>3</v>
      </c>
      <c r="D74" s="31">
        <f t="shared" ref="D74:I83" si="31">IF(D40&lt;0,-D40,0)</f>
        <v>0</v>
      </c>
      <c r="E74" s="32">
        <f t="shared" si="31"/>
        <v>0</v>
      </c>
      <c r="F74" s="32">
        <f t="shared" si="31"/>
        <v>0</v>
      </c>
      <c r="G74" s="32">
        <f t="shared" si="31"/>
        <v>0</v>
      </c>
      <c r="H74" s="32">
        <f t="shared" si="31"/>
        <v>0</v>
      </c>
      <c r="I74" s="33">
        <f t="shared" si="31"/>
        <v>0</v>
      </c>
    </row>
    <row r="75" spans="2:9" x14ac:dyDescent="0.2">
      <c r="B75" s="11">
        <v>2</v>
      </c>
      <c r="C75" s="2" t="s">
        <v>4</v>
      </c>
      <c r="D75" s="25">
        <f t="shared" si="31"/>
        <v>0</v>
      </c>
      <c r="E75" s="47">
        <f t="shared" si="31"/>
        <v>0</v>
      </c>
      <c r="F75" s="47">
        <f t="shared" si="31"/>
        <v>0</v>
      </c>
      <c r="G75" s="47">
        <f t="shared" si="31"/>
        <v>0</v>
      </c>
      <c r="H75" s="47">
        <f t="shared" si="31"/>
        <v>0</v>
      </c>
      <c r="I75" s="27">
        <f t="shared" si="31"/>
        <v>0</v>
      </c>
    </row>
    <row r="76" spans="2:9" x14ac:dyDescent="0.2">
      <c r="B76" s="11">
        <v>3</v>
      </c>
      <c r="C76" s="2" t="s">
        <v>5</v>
      </c>
      <c r="D76" s="25">
        <f t="shared" si="31"/>
        <v>0</v>
      </c>
      <c r="E76" s="47">
        <f t="shared" si="31"/>
        <v>0</v>
      </c>
      <c r="F76" s="47">
        <f t="shared" si="31"/>
        <v>0</v>
      </c>
      <c r="G76" s="47">
        <f t="shared" si="31"/>
        <v>0</v>
      </c>
      <c r="H76" s="47">
        <f t="shared" si="31"/>
        <v>0</v>
      </c>
      <c r="I76" s="27">
        <f t="shared" si="31"/>
        <v>0</v>
      </c>
    </row>
    <row r="77" spans="2:9" x14ac:dyDescent="0.2">
      <c r="B77" s="11">
        <v>4</v>
      </c>
      <c r="C77" s="2" t="s">
        <v>6</v>
      </c>
      <c r="D77" s="25">
        <f t="shared" si="31"/>
        <v>0</v>
      </c>
      <c r="E77" s="47">
        <f t="shared" si="31"/>
        <v>0</v>
      </c>
      <c r="F77" s="47">
        <f t="shared" si="31"/>
        <v>0</v>
      </c>
      <c r="G77" s="47">
        <f t="shared" si="31"/>
        <v>0</v>
      </c>
      <c r="H77" s="47">
        <f t="shared" si="31"/>
        <v>0</v>
      </c>
      <c r="I77" s="27">
        <f t="shared" si="31"/>
        <v>0</v>
      </c>
    </row>
    <row r="78" spans="2:9" x14ac:dyDescent="0.2">
      <c r="B78" s="11">
        <v>5</v>
      </c>
      <c r="C78" s="2" t="s">
        <v>7</v>
      </c>
      <c r="D78" s="25">
        <f t="shared" si="31"/>
        <v>0</v>
      </c>
      <c r="E78" s="47">
        <f t="shared" si="31"/>
        <v>0</v>
      </c>
      <c r="F78" s="47">
        <f t="shared" si="31"/>
        <v>0</v>
      </c>
      <c r="G78" s="47">
        <f t="shared" si="31"/>
        <v>0</v>
      </c>
      <c r="H78" s="47">
        <f t="shared" si="31"/>
        <v>25745.716922772059</v>
      </c>
      <c r="I78" s="27">
        <f t="shared" si="31"/>
        <v>0</v>
      </c>
    </row>
    <row r="79" spans="2:9" x14ac:dyDescent="0.2">
      <c r="B79" s="11">
        <v>6</v>
      </c>
      <c r="C79" s="2" t="s">
        <v>8</v>
      </c>
      <c r="D79" s="25">
        <f t="shared" si="31"/>
        <v>0</v>
      </c>
      <c r="E79" s="47">
        <f t="shared" si="31"/>
        <v>0</v>
      </c>
      <c r="F79" s="47">
        <f t="shared" si="31"/>
        <v>0</v>
      </c>
      <c r="G79" s="47">
        <f t="shared" si="31"/>
        <v>0</v>
      </c>
      <c r="H79" s="47">
        <f t="shared" si="31"/>
        <v>0</v>
      </c>
      <c r="I79" s="27">
        <f t="shared" si="31"/>
        <v>0</v>
      </c>
    </row>
    <row r="80" spans="2:9" x14ac:dyDescent="0.2">
      <c r="B80" s="11">
        <v>7</v>
      </c>
      <c r="C80" s="2" t="s">
        <v>9</v>
      </c>
      <c r="D80" s="25">
        <f t="shared" si="31"/>
        <v>0</v>
      </c>
      <c r="E80" s="47">
        <f t="shared" si="31"/>
        <v>0</v>
      </c>
      <c r="F80" s="47">
        <f t="shared" si="31"/>
        <v>0</v>
      </c>
      <c r="G80" s="47">
        <f t="shared" si="31"/>
        <v>0</v>
      </c>
      <c r="H80" s="47">
        <f t="shared" si="31"/>
        <v>0</v>
      </c>
      <c r="I80" s="27">
        <f t="shared" si="31"/>
        <v>0</v>
      </c>
    </row>
    <row r="81" spans="2:9" x14ac:dyDescent="0.2">
      <c r="B81" s="11">
        <v>8</v>
      </c>
      <c r="C81" s="2" t="s">
        <v>10</v>
      </c>
      <c r="D81" s="25">
        <f t="shared" si="31"/>
        <v>0</v>
      </c>
      <c r="E81" s="47">
        <f t="shared" si="31"/>
        <v>0</v>
      </c>
      <c r="F81" s="47">
        <f t="shared" si="31"/>
        <v>0</v>
      </c>
      <c r="G81" s="47">
        <f t="shared" si="31"/>
        <v>0</v>
      </c>
      <c r="H81" s="47">
        <f t="shared" si="31"/>
        <v>0</v>
      </c>
      <c r="I81" s="27">
        <f t="shared" si="31"/>
        <v>0</v>
      </c>
    </row>
    <row r="82" spans="2:9" x14ac:dyDescent="0.2">
      <c r="B82" s="11">
        <v>9</v>
      </c>
      <c r="C82" s="2" t="s">
        <v>11</v>
      </c>
      <c r="D82" s="25">
        <f t="shared" si="31"/>
        <v>0</v>
      </c>
      <c r="E82" s="47">
        <f t="shared" si="31"/>
        <v>0</v>
      </c>
      <c r="F82" s="47">
        <f t="shared" si="31"/>
        <v>0</v>
      </c>
      <c r="G82" s="47">
        <f t="shared" si="31"/>
        <v>0</v>
      </c>
      <c r="H82" s="47">
        <f t="shared" si="31"/>
        <v>0</v>
      </c>
      <c r="I82" s="27">
        <f t="shared" si="31"/>
        <v>0</v>
      </c>
    </row>
    <row r="83" spans="2:9" x14ac:dyDescent="0.2">
      <c r="B83" s="11">
        <v>10</v>
      </c>
      <c r="C83" s="2" t="s">
        <v>58</v>
      </c>
      <c r="D83" s="25">
        <f t="shared" si="31"/>
        <v>0</v>
      </c>
      <c r="E83" s="47">
        <f t="shared" si="31"/>
        <v>0</v>
      </c>
      <c r="F83" s="47">
        <f t="shared" si="31"/>
        <v>0</v>
      </c>
      <c r="G83" s="47">
        <f t="shared" si="31"/>
        <v>0</v>
      </c>
      <c r="H83" s="47">
        <f t="shared" si="31"/>
        <v>0</v>
      </c>
      <c r="I83" s="27">
        <f t="shared" si="31"/>
        <v>0</v>
      </c>
    </row>
    <row r="84" spans="2:9" x14ac:dyDescent="0.2">
      <c r="B84" s="11">
        <v>11</v>
      </c>
      <c r="C84" s="2" t="s">
        <v>12</v>
      </c>
      <c r="D84" s="25">
        <f t="shared" ref="D84:I93" si="32">IF(D50&lt;0,-D50,0)</f>
        <v>0</v>
      </c>
      <c r="E84" s="47">
        <f t="shared" si="32"/>
        <v>0</v>
      </c>
      <c r="F84" s="47">
        <f t="shared" si="32"/>
        <v>19227.357345823664</v>
      </c>
      <c r="G84" s="47">
        <f t="shared" si="32"/>
        <v>19723.707476139316</v>
      </c>
      <c r="H84" s="47">
        <f t="shared" si="32"/>
        <v>0</v>
      </c>
      <c r="I84" s="27">
        <f t="shared" si="32"/>
        <v>2427.0620623379996</v>
      </c>
    </row>
    <row r="85" spans="2:9" x14ac:dyDescent="0.2">
      <c r="B85" s="11">
        <v>12</v>
      </c>
      <c r="C85" s="2" t="s">
        <v>13</v>
      </c>
      <c r="D85" s="25">
        <f t="shared" si="32"/>
        <v>0</v>
      </c>
      <c r="E85" s="47">
        <f t="shared" si="32"/>
        <v>0</v>
      </c>
      <c r="F85" s="47">
        <f t="shared" si="32"/>
        <v>0</v>
      </c>
      <c r="G85" s="47">
        <f t="shared" si="32"/>
        <v>0</v>
      </c>
      <c r="H85" s="47">
        <f t="shared" si="32"/>
        <v>0</v>
      </c>
      <c r="I85" s="27">
        <f t="shared" si="32"/>
        <v>0</v>
      </c>
    </row>
    <row r="86" spans="2:9" x14ac:dyDescent="0.2">
      <c r="B86" s="11">
        <v>13</v>
      </c>
      <c r="C86" s="2" t="s">
        <v>14</v>
      </c>
      <c r="D86" s="25">
        <f t="shared" si="32"/>
        <v>0</v>
      </c>
      <c r="E86" s="47">
        <f t="shared" si="32"/>
        <v>0</v>
      </c>
      <c r="F86" s="47">
        <f t="shared" si="32"/>
        <v>0</v>
      </c>
      <c r="G86" s="47">
        <f t="shared" si="32"/>
        <v>0</v>
      </c>
      <c r="H86" s="47">
        <f t="shared" si="32"/>
        <v>0</v>
      </c>
      <c r="I86" s="27">
        <f t="shared" si="32"/>
        <v>0</v>
      </c>
    </row>
    <row r="87" spans="2:9" x14ac:dyDescent="0.2">
      <c r="B87" s="11">
        <v>14</v>
      </c>
      <c r="C87" s="2" t="s">
        <v>15</v>
      </c>
      <c r="D87" s="25">
        <f t="shared" si="32"/>
        <v>0</v>
      </c>
      <c r="E87" s="47">
        <f t="shared" si="32"/>
        <v>0</v>
      </c>
      <c r="F87" s="47">
        <f t="shared" si="32"/>
        <v>0</v>
      </c>
      <c r="G87" s="47">
        <f t="shared" si="32"/>
        <v>0</v>
      </c>
      <c r="H87" s="47">
        <f t="shared" si="32"/>
        <v>0</v>
      </c>
      <c r="I87" s="27">
        <f t="shared" si="32"/>
        <v>0</v>
      </c>
    </row>
    <row r="88" spans="2:9" x14ac:dyDescent="0.2">
      <c r="B88" s="11">
        <v>15</v>
      </c>
      <c r="C88" s="2" t="s">
        <v>16</v>
      </c>
      <c r="D88" s="25">
        <f t="shared" si="32"/>
        <v>0</v>
      </c>
      <c r="E88" s="47">
        <f t="shared" si="32"/>
        <v>0</v>
      </c>
      <c r="F88" s="47">
        <f t="shared" si="32"/>
        <v>0</v>
      </c>
      <c r="G88" s="47">
        <f t="shared" si="32"/>
        <v>0</v>
      </c>
      <c r="H88" s="47">
        <f t="shared" si="32"/>
        <v>0</v>
      </c>
      <c r="I88" s="27">
        <f t="shared" si="32"/>
        <v>0</v>
      </c>
    </row>
    <row r="89" spans="2:9" x14ac:dyDescent="0.2">
      <c r="B89" s="11">
        <v>16</v>
      </c>
      <c r="C89" s="2" t="s">
        <v>17</v>
      </c>
      <c r="D89" s="25">
        <f t="shared" si="32"/>
        <v>0</v>
      </c>
      <c r="E89" s="47">
        <f t="shared" si="32"/>
        <v>0</v>
      </c>
      <c r="F89" s="47">
        <f t="shared" si="32"/>
        <v>0</v>
      </c>
      <c r="G89" s="47">
        <f t="shared" si="32"/>
        <v>0</v>
      </c>
      <c r="H89" s="47">
        <f t="shared" si="32"/>
        <v>0</v>
      </c>
      <c r="I89" s="27">
        <f t="shared" si="32"/>
        <v>0</v>
      </c>
    </row>
    <row r="90" spans="2:9" x14ac:dyDescent="0.2">
      <c r="B90" s="11">
        <v>17</v>
      </c>
      <c r="C90" s="2" t="s">
        <v>18</v>
      </c>
      <c r="D90" s="25">
        <f t="shared" si="32"/>
        <v>0</v>
      </c>
      <c r="E90" s="47">
        <f t="shared" si="32"/>
        <v>0</v>
      </c>
      <c r="F90" s="47">
        <f t="shared" si="32"/>
        <v>0</v>
      </c>
      <c r="G90" s="47">
        <f t="shared" si="32"/>
        <v>0</v>
      </c>
      <c r="H90" s="47">
        <f t="shared" si="32"/>
        <v>0</v>
      </c>
      <c r="I90" s="27">
        <f t="shared" si="32"/>
        <v>0</v>
      </c>
    </row>
    <row r="91" spans="2:9" x14ac:dyDescent="0.2">
      <c r="B91" s="11">
        <v>18</v>
      </c>
      <c r="C91" s="2" t="s">
        <v>19</v>
      </c>
      <c r="D91" s="25">
        <f t="shared" si="32"/>
        <v>0</v>
      </c>
      <c r="E91" s="47">
        <f t="shared" si="32"/>
        <v>0</v>
      </c>
      <c r="F91" s="47">
        <f t="shared" si="32"/>
        <v>0</v>
      </c>
      <c r="G91" s="47">
        <f t="shared" si="32"/>
        <v>0</v>
      </c>
      <c r="H91" s="47">
        <f t="shared" si="32"/>
        <v>0</v>
      </c>
      <c r="I91" s="27">
        <f t="shared" si="32"/>
        <v>0</v>
      </c>
    </row>
    <row r="92" spans="2:9" x14ac:dyDescent="0.2">
      <c r="B92" s="11">
        <v>19</v>
      </c>
      <c r="C92" s="2" t="s">
        <v>20</v>
      </c>
      <c r="D92" s="25">
        <f t="shared" si="32"/>
        <v>0</v>
      </c>
      <c r="E92" s="47">
        <f t="shared" si="32"/>
        <v>0</v>
      </c>
      <c r="F92" s="47">
        <f t="shared" si="32"/>
        <v>0</v>
      </c>
      <c r="G92" s="47">
        <f t="shared" si="32"/>
        <v>0</v>
      </c>
      <c r="H92" s="47">
        <f t="shared" si="32"/>
        <v>0</v>
      </c>
      <c r="I92" s="27">
        <f t="shared" si="32"/>
        <v>0</v>
      </c>
    </row>
    <row r="93" spans="2:9" x14ac:dyDescent="0.2">
      <c r="B93" s="11">
        <v>20</v>
      </c>
      <c r="C93" s="2" t="s">
        <v>21</v>
      </c>
      <c r="D93" s="25">
        <f t="shared" si="32"/>
        <v>0</v>
      </c>
      <c r="E93" s="47">
        <f t="shared" si="32"/>
        <v>0</v>
      </c>
      <c r="F93" s="47">
        <f t="shared" si="32"/>
        <v>0</v>
      </c>
      <c r="G93" s="47">
        <f t="shared" si="32"/>
        <v>0</v>
      </c>
      <c r="H93" s="47">
        <f t="shared" si="32"/>
        <v>0</v>
      </c>
      <c r="I93" s="27">
        <f t="shared" si="32"/>
        <v>0</v>
      </c>
    </row>
    <row r="94" spans="2:9" x14ac:dyDescent="0.2">
      <c r="B94" s="11">
        <v>21</v>
      </c>
      <c r="C94" s="2" t="s">
        <v>22</v>
      </c>
      <c r="D94" s="25">
        <f t="shared" ref="D94:I102" si="33">IF(D60&lt;0,-D60,0)</f>
        <v>0</v>
      </c>
      <c r="E94" s="47">
        <f t="shared" si="33"/>
        <v>0</v>
      </c>
      <c r="F94" s="47">
        <f t="shared" si="33"/>
        <v>0</v>
      </c>
      <c r="G94" s="47">
        <f t="shared" si="33"/>
        <v>0</v>
      </c>
      <c r="H94" s="47">
        <f t="shared" si="33"/>
        <v>0</v>
      </c>
      <c r="I94" s="27">
        <f t="shared" si="33"/>
        <v>0</v>
      </c>
    </row>
    <row r="95" spans="2:9" x14ac:dyDescent="0.2">
      <c r="B95" s="11">
        <v>22</v>
      </c>
      <c r="C95" s="2" t="s">
        <v>23</v>
      </c>
      <c r="D95" s="25">
        <f t="shared" si="33"/>
        <v>0</v>
      </c>
      <c r="E95" s="47">
        <f t="shared" si="33"/>
        <v>0</v>
      </c>
      <c r="F95" s="47">
        <f t="shared" si="33"/>
        <v>0</v>
      </c>
      <c r="G95" s="47">
        <f t="shared" si="33"/>
        <v>0</v>
      </c>
      <c r="H95" s="47">
        <f t="shared" si="33"/>
        <v>0</v>
      </c>
      <c r="I95" s="27">
        <f t="shared" si="33"/>
        <v>0</v>
      </c>
    </row>
    <row r="96" spans="2:9" x14ac:dyDescent="0.2">
      <c r="B96" s="11">
        <v>23</v>
      </c>
      <c r="C96" s="2" t="s">
        <v>24</v>
      </c>
      <c r="D96" s="25">
        <f t="shared" si="33"/>
        <v>0</v>
      </c>
      <c r="E96" s="47">
        <f t="shared" si="33"/>
        <v>0</v>
      </c>
      <c r="F96" s="47">
        <f t="shared" si="33"/>
        <v>0</v>
      </c>
      <c r="G96" s="47">
        <f t="shared" si="33"/>
        <v>0</v>
      </c>
      <c r="H96" s="47">
        <f t="shared" si="33"/>
        <v>0</v>
      </c>
      <c r="I96" s="27">
        <f t="shared" si="33"/>
        <v>0</v>
      </c>
    </row>
    <row r="97" spans="2:9" x14ac:dyDescent="0.2">
      <c r="B97" s="11">
        <v>24</v>
      </c>
      <c r="C97" s="2" t="s">
        <v>25</v>
      </c>
      <c r="D97" s="25">
        <f t="shared" si="33"/>
        <v>0</v>
      </c>
      <c r="E97" s="47">
        <f t="shared" si="33"/>
        <v>0</v>
      </c>
      <c r="F97" s="47">
        <f t="shared" si="33"/>
        <v>0</v>
      </c>
      <c r="G97" s="47">
        <f t="shared" si="33"/>
        <v>48.171965530806858</v>
      </c>
      <c r="H97" s="47">
        <f t="shared" si="33"/>
        <v>0</v>
      </c>
      <c r="I97" s="27">
        <f t="shared" si="33"/>
        <v>0</v>
      </c>
    </row>
    <row r="98" spans="2:9" x14ac:dyDescent="0.2">
      <c r="B98" s="11">
        <v>25</v>
      </c>
      <c r="C98" s="2" t="s">
        <v>26</v>
      </c>
      <c r="D98" s="25">
        <f t="shared" si="33"/>
        <v>0</v>
      </c>
      <c r="E98" s="47">
        <f t="shared" si="33"/>
        <v>0</v>
      </c>
      <c r="F98" s="47">
        <f t="shared" si="33"/>
        <v>0</v>
      </c>
      <c r="G98" s="47">
        <f t="shared" si="33"/>
        <v>0</v>
      </c>
      <c r="H98" s="47">
        <f t="shared" si="33"/>
        <v>0</v>
      </c>
      <c r="I98" s="27">
        <f t="shared" si="33"/>
        <v>0</v>
      </c>
    </row>
    <row r="99" spans="2:9" x14ac:dyDescent="0.2">
      <c r="B99" s="11">
        <v>26</v>
      </c>
      <c r="C99" s="2" t="s">
        <v>27</v>
      </c>
      <c r="D99" s="25">
        <f t="shared" si="33"/>
        <v>0</v>
      </c>
      <c r="E99" s="47">
        <f t="shared" si="33"/>
        <v>103.42228793855499</v>
      </c>
      <c r="F99" s="47">
        <f t="shared" si="33"/>
        <v>0</v>
      </c>
      <c r="G99" s="47">
        <f t="shared" si="33"/>
        <v>92.078370121581059</v>
      </c>
      <c r="H99" s="47">
        <f t="shared" si="33"/>
        <v>0</v>
      </c>
      <c r="I99" s="27">
        <f t="shared" si="33"/>
        <v>0</v>
      </c>
    </row>
    <row r="100" spans="2:9" x14ac:dyDescent="0.2">
      <c r="B100" s="11">
        <v>27</v>
      </c>
      <c r="C100" s="2" t="s">
        <v>28</v>
      </c>
      <c r="D100" s="25">
        <f t="shared" si="33"/>
        <v>0</v>
      </c>
      <c r="E100" s="47">
        <f t="shared" si="33"/>
        <v>0</v>
      </c>
      <c r="F100" s="47">
        <f t="shared" si="33"/>
        <v>0</v>
      </c>
      <c r="G100" s="47">
        <f t="shared" si="33"/>
        <v>0</v>
      </c>
      <c r="H100" s="47">
        <f t="shared" si="33"/>
        <v>0</v>
      </c>
      <c r="I100" s="27">
        <f t="shared" si="33"/>
        <v>0</v>
      </c>
    </row>
    <row r="101" spans="2:9" x14ac:dyDescent="0.2">
      <c r="B101" s="11">
        <v>28</v>
      </c>
      <c r="C101" s="2" t="s">
        <v>29</v>
      </c>
      <c r="D101" s="25">
        <f t="shared" si="33"/>
        <v>0</v>
      </c>
      <c r="E101" s="47">
        <f t="shared" si="33"/>
        <v>0</v>
      </c>
      <c r="F101" s="47">
        <f t="shared" si="33"/>
        <v>0</v>
      </c>
      <c r="G101" s="47">
        <f t="shared" si="33"/>
        <v>0</v>
      </c>
      <c r="H101" s="47">
        <f t="shared" si="33"/>
        <v>0</v>
      </c>
      <c r="I101" s="27">
        <f t="shared" si="33"/>
        <v>0</v>
      </c>
    </row>
    <row r="102" spans="2:9" x14ac:dyDescent="0.2">
      <c r="B102" s="13">
        <v>29</v>
      </c>
      <c r="C102" s="14" t="s">
        <v>30</v>
      </c>
      <c r="D102" s="25">
        <f t="shared" si="33"/>
        <v>0</v>
      </c>
      <c r="E102" s="47">
        <f t="shared" si="33"/>
        <v>0</v>
      </c>
      <c r="F102" s="47">
        <f t="shared" si="33"/>
        <v>0</v>
      </c>
      <c r="G102" s="47">
        <f t="shared" si="33"/>
        <v>0</v>
      </c>
      <c r="H102" s="47">
        <f t="shared" si="33"/>
        <v>0</v>
      </c>
      <c r="I102" s="27">
        <f t="shared" si="33"/>
        <v>0</v>
      </c>
    </row>
    <row r="103" spans="2:9" x14ac:dyDescent="0.2">
      <c r="B103" s="16" t="s">
        <v>35</v>
      </c>
      <c r="C103" s="17"/>
      <c r="D103" s="28">
        <f t="shared" ref="D103:I103" si="34">SUM(D74:D102)</f>
        <v>0</v>
      </c>
      <c r="E103" s="29">
        <f t="shared" si="34"/>
        <v>103.42228793855499</v>
      </c>
      <c r="F103" s="29">
        <f t="shared" si="34"/>
        <v>19227.357345823664</v>
      </c>
      <c r="G103" s="29">
        <f t="shared" si="34"/>
        <v>19863.957811791704</v>
      </c>
      <c r="H103" s="29">
        <f t="shared" si="34"/>
        <v>25745.716922772059</v>
      </c>
      <c r="I103" s="30">
        <f t="shared" si="34"/>
        <v>2427.0620623379996</v>
      </c>
    </row>
    <row r="104" spans="2:9" x14ac:dyDescent="0.2">
      <c r="B104" s="34" t="s">
        <v>39</v>
      </c>
    </row>
    <row r="106" spans="2:9" x14ac:dyDescent="0.2">
      <c r="B106" s="3" t="s">
        <v>40</v>
      </c>
    </row>
    <row r="107" spans="2:9" x14ac:dyDescent="0.2">
      <c r="B107" s="21" t="s">
        <v>0</v>
      </c>
      <c r="C107" s="16"/>
      <c r="D107" s="22">
        <v>44378</v>
      </c>
      <c r="E107" s="23">
        <v>44409</v>
      </c>
      <c r="F107" s="23">
        <v>44440</v>
      </c>
      <c r="G107" s="23">
        <v>44470</v>
      </c>
      <c r="H107" s="23">
        <v>44501</v>
      </c>
      <c r="I107" s="24">
        <v>44531</v>
      </c>
    </row>
    <row r="108" spans="2:9" x14ac:dyDescent="0.2">
      <c r="B108" s="8">
        <v>1</v>
      </c>
      <c r="C108" s="9" t="s">
        <v>3</v>
      </c>
      <c r="D108" s="31">
        <f t="shared" ref="D108:I117" si="35">IF(D40&gt;0,D40,0)</f>
        <v>0</v>
      </c>
      <c r="E108" s="32">
        <f t="shared" si="35"/>
        <v>0</v>
      </c>
      <c r="F108" s="32">
        <f t="shared" si="35"/>
        <v>0</v>
      </c>
      <c r="G108" s="32">
        <f t="shared" si="35"/>
        <v>0</v>
      </c>
      <c r="H108" s="32">
        <f t="shared" si="35"/>
        <v>0</v>
      </c>
      <c r="I108" s="33">
        <f t="shared" si="35"/>
        <v>0</v>
      </c>
    </row>
    <row r="109" spans="2:9" x14ac:dyDescent="0.2">
      <c r="B109" s="11">
        <v>2</v>
      </c>
      <c r="C109" s="2" t="s">
        <v>4</v>
      </c>
      <c r="D109" s="25">
        <f t="shared" si="35"/>
        <v>0</v>
      </c>
      <c r="E109" s="47">
        <f t="shared" si="35"/>
        <v>0</v>
      </c>
      <c r="F109" s="47">
        <f t="shared" si="35"/>
        <v>0</v>
      </c>
      <c r="G109" s="47">
        <f t="shared" si="35"/>
        <v>0</v>
      </c>
      <c r="H109" s="47">
        <f t="shared" si="35"/>
        <v>0</v>
      </c>
      <c r="I109" s="27">
        <f t="shared" si="35"/>
        <v>0</v>
      </c>
    </row>
    <row r="110" spans="2:9" x14ac:dyDescent="0.2">
      <c r="B110" s="11">
        <v>3</v>
      </c>
      <c r="C110" s="2" t="s">
        <v>5</v>
      </c>
      <c r="D110" s="25">
        <f t="shared" si="35"/>
        <v>0</v>
      </c>
      <c r="E110" s="47">
        <f t="shared" si="35"/>
        <v>0</v>
      </c>
      <c r="F110" s="47">
        <f t="shared" si="35"/>
        <v>0</v>
      </c>
      <c r="G110" s="47">
        <f t="shared" si="35"/>
        <v>0</v>
      </c>
      <c r="H110" s="47">
        <f t="shared" si="35"/>
        <v>0</v>
      </c>
      <c r="I110" s="27">
        <f t="shared" si="35"/>
        <v>0</v>
      </c>
    </row>
    <row r="111" spans="2:9" x14ac:dyDescent="0.2">
      <c r="B111" s="11">
        <v>4</v>
      </c>
      <c r="C111" s="2" t="s">
        <v>6</v>
      </c>
      <c r="D111" s="25">
        <f t="shared" si="35"/>
        <v>0</v>
      </c>
      <c r="E111" s="47">
        <f t="shared" si="35"/>
        <v>0</v>
      </c>
      <c r="F111" s="47">
        <f t="shared" si="35"/>
        <v>0</v>
      </c>
      <c r="G111" s="47">
        <f t="shared" si="35"/>
        <v>0</v>
      </c>
      <c r="H111" s="47">
        <f t="shared" si="35"/>
        <v>0</v>
      </c>
      <c r="I111" s="27">
        <f t="shared" si="35"/>
        <v>0</v>
      </c>
    </row>
    <row r="112" spans="2:9" x14ac:dyDescent="0.2">
      <c r="B112" s="11">
        <v>5</v>
      </c>
      <c r="C112" s="2" t="s">
        <v>7</v>
      </c>
      <c r="D112" s="25">
        <f t="shared" si="35"/>
        <v>1349.2595914783246</v>
      </c>
      <c r="E112" s="47">
        <f t="shared" si="35"/>
        <v>83916.587172703919</v>
      </c>
      <c r="F112" s="47">
        <f t="shared" si="35"/>
        <v>20752.108444090827</v>
      </c>
      <c r="G112" s="47">
        <f t="shared" si="35"/>
        <v>64347.605077617896</v>
      </c>
      <c r="H112" s="47">
        <f t="shared" si="35"/>
        <v>0</v>
      </c>
      <c r="I112" s="27">
        <f t="shared" si="35"/>
        <v>40741.755502759086</v>
      </c>
    </row>
    <row r="113" spans="2:9" x14ac:dyDescent="0.2">
      <c r="B113" s="11">
        <v>6</v>
      </c>
      <c r="C113" s="2" t="s">
        <v>8</v>
      </c>
      <c r="D113" s="25">
        <f t="shared" si="35"/>
        <v>0</v>
      </c>
      <c r="E113" s="47">
        <f t="shared" si="35"/>
        <v>0</v>
      </c>
      <c r="F113" s="47">
        <f t="shared" si="35"/>
        <v>0</v>
      </c>
      <c r="G113" s="47">
        <f t="shared" si="35"/>
        <v>0</v>
      </c>
      <c r="H113" s="47">
        <f t="shared" si="35"/>
        <v>0</v>
      </c>
      <c r="I113" s="27">
        <f t="shared" si="35"/>
        <v>0</v>
      </c>
    </row>
    <row r="114" spans="2:9" x14ac:dyDescent="0.2">
      <c r="B114" s="11">
        <v>7</v>
      </c>
      <c r="C114" s="2" t="s">
        <v>9</v>
      </c>
      <c r="D114" s="25">
        <f t="shared" si="35"/>
        <v>4125.1181413175036</v>
      </c>
      <c r="E114" s="47">
        <f t="shared" si="35"/>
        <v>6731.4238222002359</v>
      </c>
      <c r="F114" s="47">
        <f t="shared" si="35"/>
        <v>1577.682485064</v>
      </c>
      <c r="G114" s="47">
        <f t="shared" si="35"/>
        <v>27328.426359200861</v>
      </c>
      <c r="H114" s="47">
        <f t="shared" si="35"/>
        <v>1423.532309686186</v>
      </c>
      <c r="I114" s="27">
        <f t="shared" si="35"/>
        <v>0</v>
      </c>
    </row>
    <row r="115" spans="2:9" x14ac:dyDescent="0.2">
      <c r="B115" s="11">
        <v>8</v>
      </c>
      <c r="C115" s="2" t="s">
        <v>10</v>
      </c>
      <c r="D115" s="25">
        <f t="shared" si="35"/>
        <v>108.36895287875448</v>
      </c>
      <c r="E115" s="47">
        <f t="shared" si="35"/>
        <v>0</v>
      </c>
      <c r="F115" s="47">
        <f t="shared" si="35"/>
        <v>0</v>
      </c>
      <c r="G115" s="47">
        <f t="shared" si="35"/>
        <v>0</v>
      </c>
      <c r="H115" s="47">
        <f t="shared" si="35"/>
        <v>0</v>
      </c>
      <c r="I115" s="27">
        <f t="shared" si="35"/>
        <v>3.8146501955890799</v>
      </c>
    </row>
    <row r="116" spans="2:9" x14ac:dyDescent="0.2">
      <c r="B116" s="11">
        <v>9</v>
      </c>
      <c r="C116" s="2" t="s">
        <v>11</v>
      </c>
      <c r="D116" s="25">
        <f t="shared" si="35"/>
        <v>0</v>
      </c>
      <c r="E116" s="47">
        <f t="shared" si="35"/>
        <v>0</v>
      </c>
      <c r="F116" s="47">
        <f t="shared" si="35"/>
        <v>0</v>
      </c>
      <c r="G116" s="47">
        <f t="shared" si="35"/>
        <v>0</v>
      </c>
      <c r="H116" s="47">
        <f t="shared" si="35"/>
        <v>0</v>
      </c>
      <c r="I116" s="27">
        <f t="shared" si="35"/>
        <v>0</v>
      </c>
    </row>
    <row r="117" spans="2:9" x14ac:dyDescent="0.2">
      <c r="B117" s="11">
        <v>10</v>
      </c>
      <c r="C117" s="2" t="s">
        <v>58</v>
      </c>
      <c r="D117" s="25">
        <f t="shared" si="35"/>
        <v>0</v>
      </c>
      <c r="E117" s="47">
        <f t="shared" si="35"/>
        <v>0</v>
      </c>
      <c r="F117" s="47">
        <f t="shared" si="35"/>
        <v>0</v>
      </c>
      <c r="G117" s="47">
        <f t="shared" si="35"/>
        <v>0</v>
      </c>
      <c r="H117" s="47">
        <f t="shared" si="35"/>
        <v>0</v>
      </c>
      <c r="I117" s="27">
        <f t="shared" si="35"/>
        <v>0</v>
      </c>
    </row>
    <row r="118" spans="2:9" x14ac:dyDescent="0.2">
      <c r="B118" s="11">
        <v>11</v>
      </c>
      <c r="C118" s="2" t="s">
        <v>12</v>
      </c>
      <c r="D118" s="25">
        <f t="shared" ref="D118:I127" si="36">IF(D50&gt;0,D50,0)</f>
        <v>9831.5143194076227</v>
      </c>
      <c r="E118" s="47">
        <f t="shared" si="36"/>
        <v>0</v>
      </c>
      <c r="F118" s="47">
        <f t="shared" si="36"/>
        <v>0</v>
      </c>
      <c r="G118" s="47">
        <f t="shared" si="36"/>
        <v>0</v>
      </c>
      <c r="H118" s="47">
        <f t="shared" si="36"/>
        <v>0</v>
      </c>
      <c r="I118" s="27">
        <f t="shared" si="36"/>
        <v>0</v>
      </c>
    </row>
    <row r="119" spans="2:9" x14ac:dyDescent="0.2">
      <c r="B119" s="11">
        <v>12</v>
      </c>
      <c r="C119" s="2" t="s">
        <v>13</v>
      </c>
      <c r="D119" s="25">
        <f t="shared" si="36"/>
        <v>0</v>
      </c>
      <c r="E119" s="47">
        <f t="shared" si="36"/>
        <v>0</v>
      </c>
      <c r="F119" s="47">
        <f t="shared" si="36"/>
        <v>0</v>
      </c>
      <c r="G119" s="47">
        <f t="shared" si="36"/>
        <v>0</v>
      </c>
      <c r="H119" s="47">
        <f t="shared" si="36"/>
        <v>0</v>
      </c>
      <c r="I119" s="27">
        <f t="shared" si="36"/>
        <v>0</v>
      </c>
    </row>
    <row r="120" spans="2:9" x14ac:dyDescent="0.2">
      <c r="B120" s="11">
        <v>13</v>
      </c>
      <c r="C120" s="2" t="s">
        <v>14</v>
      </c>
      <c r="D120" s="25">
        <f t="shared" si="36"/>
        <v>0</v>
      </c>
      <c r="E120" s="47">
        <f t="shared" si="36"/>
        <v>0</v>
      </c>
      <c r="F120" s="47">
        <f t="shared" si="36"/>
        <v>0</v>
      </c>
      <c r="G120" s="47">
        <f t="shared" si="36"/>
        <v>0</v>
      </c>
      <c r="H120" s="47">
        <f t="shared" si="36"/>
        <v>0</v>
      </c>
      <c r="I120" s="27">
        <f t="shared" si="36"/>
        <v>0</v>
      </c>
    </row>
    <row r="121" spans="2:9" x14ac:dyDescent="0.2">
      <c r="B121" s="11">
        <v>14</v>
      </c>
      <c r="C121" s="2" t="s">
        <v>15</v>
      </c>
      <c r="D121" s="25">
        <f t="shared" si="36"/>
        <v>0</v>
      </c>
      <c r="E121" s="47">
        <f t="shared" si="36"/>
        <v>0</v>
      </c>
      <c r="F121" s="47">
        <f t="shared" si="36"/>
        <v>0</v>
      </c>
      <c r="G121" s="47">
        <f t="shared" si="36"/>
        <v>0</v>
      </c>
      <c r="H121" s="47">
        <f t="shared" si="36"/>
        <v>0</v>
      </c>
      <c r="I121" s="27">
        <f t="shared" si="36"/>
        <v>0</v>
      </c>
    </row>
    <row r="122" spans="2:9" x14ac:dyDescent="0.2">
      <c r="B122" s="11">
        <v>15</v>
      </c>
      <c r="C122" s="2" t="s">
        <v>16</v>
      </c>
      <c r="D122" s="25">
        <f t="shared" si="36"/>
        <v>0</v>
      </c>
      <c r="E122" s="47">
        <f t="shared" si="36"/>
        <v>0</v>
      </c>
      <c r="F122" s="47">
        <f t="shared" si="36"/>
        <v>0</v>
      </c>
      <c r="G122" s="47">
        <f t="shared" si="36"/>
        <v>0</v>
      </c>
      <c r="H122" s="47">
        <f t="shared" si="36"/>
        <v>0</v>
      </c>
      <c r="I122" s="27">
        <f t="shared" si="36"/>
        <v>0</v>
      </c>
    </row>
    <row r="123" spans="2:9" x14ac:dyDescent="0.2">
      <c r="B123" s="11">
        <v>16</v>
      </c>
      <c r="C123" s="2" t="s">
        <v>17</v>
      </c>
      <c r="D123" s="25">
        <f t="shared" si="36"/>
        <v>0</v>
      </c>
      <c r="E123" s="47">
        <f t="shared" si="36"/>
        <v>0</v>
      </c>
      <c r="F123" s="47">
        <f t="shared" si="36"/>
        <v>0</v>
      </c>
      <c r="G123" s="47">
        <f t="shared" si="36"/>
        <v>0</v>
      </c>
      <c r="H123" s="47">
        <f t="shared" si="36"/>
        <v>0</v>
      </c>
      <c r="I123" s="27">
        <f t="shared" si="36"/>
        <v>0</v>
      </c>
    </row>
    <row r="124" spans="2:9" x14ac:dyDescent="0.2">
      <c r="B124" s="11">
        <v>17</v>
      </c>
      <c r="C124" s="2" t="s">
        <v>18</v>
      </c>
      <c r="D124" s="25">
        <f t="shared" si="36"/>
        <v>0</v>
      </c>
      <c r="E124" s="47">
        <f t="shared" si="36"/>
        <v>0</v>
      </c>
      <c r="F124" s="47">
        <f t="shared" si="36"/>
        <v>0</v>
      </c>
      <c r="G124" s="47">
        <f t="shared" si="36"/>
        <v>0</v>
      </c>
      <c r="H124" s="47">
        <f t="shared" si="36"/>
        <v>0</v>
      </c>
      <c r="I124" s="27">
        <f t="shared" si="36"/>
        <v>0</v>
      </c>
    </row>
    <row r="125" spans="2:9" x14ac:dyDescent="0.2">
      <c r="B125" s="11">
        <v>18</v>
      </c>
      <c r="C125" s="2" t="s">
        <v>19</v>
      </c>
      <c r="D125" s="25">
        <f t="shared" si="36"/>
        <v>0</v>
      </c>
      <c r="E125" s="47">
        <f t="shared" si="36"/>
        <v>0</v>
      </c>
      <c r="F125" s="47">
        <f t="shared" si="36"/>
        <v>0</v>
      </c>
      <c r="G125" s="47">
        <f t="shared" si="36"/>
        <v>0</v>
      </c>
      <c r="H125" s="47">
        <f t="shared" si="36"/>
        <v>0</v>
      </c>
      <c r="I125" s="27">
        <f t="shared" si="36"/>
        <v>0</v>
      </c>
    </row>
    <row r="126" spans="2:9" x14ac:dyDescent="0.2">
      <c r="B126" s="11">
        <v>19</v>
      </c>
      <c r="C126" s="2" t="s">
        <v>20</v>
      </c>
      <c r="D126" s="25">
        <f t="shared" si="36"/>
        <v>0</v>
      </c>
      <c r="E126" s="47">
        <f t="shared" si="36"/>
        <v>0</v>
      </c>
      <c r="F126" s="47">
        <f t="shared" si="36"/>
        <v>0</v>
      </c>
      <c r="G126" s="47">
        <f t="shared" si="36"/>
        <v>0</v>
      </c>
      <c r="H126" s="47">
        <f t="shared" si="36"/>
        <v>0</v>
      </c>
      <c r="I126" s="27">
        <f t="shared" si="36"/>
        <v>0</v>
      </c>
    </row>
    <row r="127" spans="2:9" x14ac:dyDescent="0.2">
      <c r="B127" s="11">
        <v>20</v>
      </c>
      <c r="C127" s="2" t="s">
        <v>21</v>
      </c>
      <c r="D127" s="25">
        <f t="shared" si="36"/>
        <v>0</v>
      </c>
      <c r="E127" s="47">
        <f t="shared" si="36"/>
        <v>0</v>
      </c>
      <c r="F127" s="47">
        <f t="shared" si="36"/>
        <v>0</v>
      </c>
      <c r="G127" s="47">
        <f t="shared" si="36"/>
        <v>0</v>
      </c>
      <c r="H127" s="47">
        <f t="shared" si="36"/>
        <v>0</v>
      </c>
      <c r="I127" s="27">
        <f t="shared" si="36"/>
        <v>0</v>
      </c>
    </row>
    <row r="128" spans="2:9" x14ac:dyDescent="0.2">
      <c r="B128" s="11">
        <v>21</v>
      </c>
      <c r="C128" s="2" t="s">
        <v>22</v>
      </c>
      <c r="D128" s="25">
        <f t="shared" ref="D128:I136" si="37">IF(D60&gt;0,D60,0)</f>
        <v>0</v>
      </c>
      <c r="E128" s="47">
        <f t="shared" si="37"/>
        <v>0</v>
      </c>
      <c r="F128" s="47">
        <f t="shared" si="37"/>
        <v>0</v>
      </c>
      <c r="G128" s="47">
        <f t="shared" si="37"/>
        <v>0</v>
      </c>
      <c r="H128" s="47">
        <f t="shared" si="37"/>
        <v>0</v>
      </c>
      <c r="I128" s="27">
        <f t="shared" si="37"/>
        <v>0</v>
      </c>
    </row>
    <row r="129" spans="2:9" x14ac:dyDescent="0.2">
      <c r="B129" s="11">
        <v>22</v>
      </c>
      <c r="C129" s="2" t="s">
        <v>23</v>
      </c>
      <c r="D129" s="25">
        <f t="shared" si="37"/>
        <v>0</v>
      </c>
      <c r="E129" s="47">
        <f t="shared" si="37"/>
        <v>0</v>
      </c>
      <c r="F129" s="47">
        <f t="shared" si="37"/>
        <v>0</v>
      </c>
      <c r="G129" s="47">
        <f t="shared" si="37"/>
        <v>0</v>
      </c>
      <c r="H129" s="47">
        <f t="shared" si="37"/>
        <v>0</v>
      </c>
      <c r="I129" s="27">
        <f t="shared" si="37"/>
        <v>0</v>
      </c>
    </row>
    <row r="130" spans="2:9" x14ac:dyDescent="0.2">
      <c r="B130" s="11">
        <v>23</v>
      </c>
      <c r="C130" s="2" t="s">
        <v>24</v>
      </c>
      <c r="D130" s="25">
        <f t="shared" si="37"/>
        <v>0</v>
      </c>
      <c r="E130" s="47">
        <f t="shared" si="37"/>
        <v>0</v>
      </c>
      <c r="F130" s="47">
        <f t="shared" si="37"/>
        <v>0</v>
      </c>
      <c r="G130" s="47">
        <f t="shared" si="37"/>
        <v>0</v>
      </c>
      <c r="H130" s="47">
        <f t="shared" si="37"/>
        <v>0</v>
      </c>
      <c r="I130" s="27">
        <f t="shared" si="37"/>
        <v>0</v>
      </c>
    </row>
    <row r="131" spans="2:9" x14ac:dyDescent="0.2">
      <c r="B131" s="11">
        <v>24</v>
      </c>
      <c r="C131" s="2" t="s">
        <v>25</v>
      </c>
      <c r="D131" s="25">
        <f t="shared" si="37"/>
        <v>0</v>
      </c>
      <c r="E131" s="47">
        <f t="shared" si="37"/>
        <v>370.64477732581048</v>
      </c>
      <c r="F131" s="47">
        <f t="shared" si="37"/>
        <v>66.000528019416777</v>
      </c>
      <c r="G131" s="47">
        <f t="shared" si="37"/>
        <v>0</v>
      </c>
      <c r="H131" s="47">
        <f t="shared" si="37"/>
        <v>15.473080661892206</v>
      </c>
      <c r="I131" s="27">
        <f t="shared" si="37"/>
        <v>628.78535443159058</v>
      </c>
    </row>
    <row r="132" spans="2:9" x14ac:dyDescent="0.2">
      <c r="B132" s="11">
        <v>25</v>
      </c>
      <c r="C132" s="2" t="s">
        <v>26</v>
      </c>
      <c r="D132" s="25">
        <f t="shared" si="37"/>
        <v>0</v>
      </c>
      <c r="E132" s="47">
        <f t="shared" si="37"/>
        <v>0</v>
      </c>
      <c r="F132" s="47">
        <f t="shared" si="37"/>
        <v>0</v>
      </c>
      <c r="G132" s="47">
        <f t="shared" si="37"/>
        <v>0</v>
      </c>
      <c r="H132" s="47">
        <f t="shared" si="37"/>
        <v>0</v>
      </c>
      <c r="I132" s="27">
        <f t="shared" si="37"/>
        <v>0</v>
      </c>
    </row>
    <row r="133" spans="2:9" x14ac:dyDescent="0.2">
      <c r="B133" s="11">
        <v>26</v>
      </c>
      <c r="C133" s="2" t="s">
        <v>27</v>
      </c>
      <c r="D133" s="25">
        <f t="shared" si="37"/>
        <v>286.22432857617008</v>
      </c>
      <c r="E133" s="47">
        <f t="shared" si="37"/>
        <v>0</v>
      </c>
      <c r="F133" s="47">
        <f t="shared" si="37"/>
        <v>0</v>
      </c>
      <c r="G133" s="47">
        <f t="shared" si="37"/>
        <v>0</v>
      </c>
      <c r="H133" s="47">
        <f t="shared" si="37"/>
        <v>0</v>
      </c>
      <c r="I133" s="27">
        <f t="shared" si="37"/>
        <v>37254535.033249311</v>
      </c>
    </row>
    <row r="134" spans="2:9" x14ac:dyDescent="0.2">
      <c r="B134" s="11">
        <v>27</v>
      </c>
      <c r="C134" s="2" t="s">
        <v>28</v>
      </c>
      <c r="D134" s="25">
        <f t="shared" si="37"/>
        <v>0</v>
      </c>
      <c r="E134" s="47">
        <f t="shared" si="37"/>
        <v>0</v>
      </c>
      <c r="F134" s="47">
        <f t="shared" si="37"/>
        <v>24.521485104480004</v>
      </c>
      <c r="G134" s="47">
        <f t="shared" si="37"/>
        <v>0</v>
      </c>
      <c r="H134" s="47">
        <f t="shared" si="37"/>
        <v>0</v>
      </c>
      <c r="I134" s="27">
        <f t="shared" si="37"/>
        <v>0</v>
      </c>
    </row>
    <row r="135" spans="2:9" x14ac:dyDescent="0.2">
      <c r="B135" s="11">
        <v>28</v>
      </c>
      <c r="C135" s="2" t="s">
        <v>29</v>
      </c>
      <c r="D135" s="25">
        <f t="shared" si="37"/>
        <v>0</v>
      </c>
      <c r="E135" s="47">
        <f t="shared" si="37"/>
        <v>0</v>
      </c>
      <c r="F135" s="47">
        <f t="shared" si="37"/>
        <v>0</v>
      </c>
      <c r="G135" s="47">
        <f t="shared" si="37"/>
        <v>0</v>
      </c>
      <c r="H135" s="47">
        <f t="shared" si="37"/>
        <v>0</v>
      </c>
      <c r="I135" s="27">
        <f t="shared" si="37"/>
        <v>0</v>
      </c>
    </row>
    <row r="136" spans="2:9" x14ac:dyDescent="0.2">
      <c r="B136" s="13">
        <v>29</v>
      </c>
      <c r="C136" s="14" t="s">
        <v>30</v>
      </c>
      <c r="D136" s="25">
        <f t="shared" si="37"/>
        <v>0</v>
      </c>
      <c r="E136" s="47">
        <f t="shared" si="37"/>
        <v>0</v>
      </c>
      <c r="F136" s="47">
        <f t="shared" si="37"/>
        <v>0</v>
      </c>
      <c r="G136" s="47">
        <f t="shared" si="37"/>
        <v>0</v>
      </c>
      <c r="H136" s="47">
        <f t="shared" si="37"/>
        <v>0</v>
      </c>
      <c r="I136" s="27">
        <f t="shared" si="37"/>
        <v>0</v>
      </c>
    </row>
    <row r="137" spans="2:9" x14ac:dyDescent="0.2">
      <c r="B137" s="16" t="s">
        <v>35</v>
      </c>
      <c r="C137" s="17"/>
      <c r="D137" s="28">
        <f t="shared" ref="D137:I137" si="38">SUM(D108:D136)</f>
        <v>15700.485333658376</v>
      </c>
      <c r="E137" s="29">
        <f t="shared" si="38"/>
        <v>91018.655772229962</v>
      </c>
      <c r="F137" s="29">
        <f t="shared" si="38"/>
        <v>22420.312942278724</v>
      </c>
      <c r="G137" s="29">
        <f t="shared" si="38"/>
        <v>91676.031436818754</v>
      </c>
      <c r="H137" s="29">
        <f t="shared" si="38"/>
        <v>1439.0053903480782</v>
      </c>
      <c r="I137" s="30">
        <f t="shared" si="38"/>
        <v>37295909.3887567</v>
      </c>
    </row>
    <row r="138" spans="2:9" x14ac:dyDescent="0.2">
      <c r="B138" s="34" t="s">
        <v>41</v>
      </c>
    </row>
    <row r="140" spans="2:9" x14ac:dyDescent="0.2">
      <c r="B140" s="16" t="s">
        <v>42</v>
      </c>
      <c r="C140" s="17"/>
      <c r="D140" s="28">
        <f t="shared" ref="D140:I140" si="39">IF(D103&lt;D137,D103,D137)</f>
        <v>0</v>
      </c>
      <c r="E140" s="29">
        <f t="shared" si="39"/>
        <v>103.42228793855499</v>
      </c>
      <c r="F140" s="29">
        <f t="shared" si="39"/>
        <v>19227.357345823664</v>
      </c>
      <c r="G140" s="29">
        <f t="shared" si="39"/>
        <v>19863.957811791704</v>
      </c>
      <c r="H140" s="29">
        <f t="shared" si="39"/>
        <v>1439.0053903480782</v>
      </c>
      <c r="I140" s="30">
        <f t="shared" si="39"/>
        <v>2427.0620623379996</v>
      </c>
    </row>
    <row r="141" spans="2:9" x14ac:dyDescent="0.2">
      <c r="B141" s="34" t="s">
        <v>43</v>
      </c>
    </row>
    <row r="143" spans="2:9" x14ac:dyDescent="0.2">
      <c r="B143" s="3" t="s">
        <v>93</v>
      </c>
    </row>
    <row r="144" spans="2:9" x14ac:dyDescent="0.2">
      <c r="B144" s="21" t="s">
        <v>0</v>
      </c>
      <c r="C144" s="16"/>
      <c r="D144" s="22">
        <v>44378</v>
      </c>
      <c r="E144" s="23">
        <v>44409</v>
      </c>
      <c r="F144" s="23">
        <v>44440</v>
      </c>
      <c r="G144" s="23">
        <v>44470</v>
      </c>
      <c r="H144" s="23">
        <v>44501</v>
      </c>
      <c r="I144" s="24">
        <v>44531</v>
      </c>
    </row>
    <row r="145" spans="2:9" x14ac:dyDescent="0.2">
      <c r="B145" s="8">
        <v>1</v>
      </c>
      <c r="C145" s="9" t="s">
        <v>3</v>
      </c>
      <c r="D145" s="31">
        <f>IFERROR(D74/D$103*D$140-D108/D$137*D$140,0)</f>
        <v>0</v>
      </c>
      <c r="E145" s="32">
        <f t="shared" ref="E145:I145" si="40">IFERROR(E74/E$103*E$140-E108/E$137*E$140,0)</f>
        <v>0</v>
      </c>
      <c r="F145" s="32">
        <f t="shared" si="40"/>
        <v>0</v>
      </c>
      <c r="G145" s="32">
        <f t="shared" si="40"/>
        <v>0</v>
      </c>
      <c r="H145" s="32">
        <f t="shared" si="40"/>
        <v>0</v>
      </c>
      <c r="I145" s="33">
        <f t="shared" si="40"/>
        <v>0</v>
      </c>
    </row>
    <row r="146" spans="2:9" x14ac:dyDescent="0.2">
      <c r="B146" s="11">
        <v>2</v>
      </c>
      <c r="C146" s="2" t="s">
        <v>4</v>
      </c>
      <c r="D146" s="25">
        <f t="shared" ref="D146:D173" si="41">IFERROR(D75/D$103*D$140-D109/D$137*D$140,0)</f>
        <v>0</v>
      </c>
      <c r="E146" s="47">
        <f t="shared" ref="E146:I146" si="42">IFERROR(E75/E$103*E$140-E109/E$137*E$140,0)</f>
        <v>0</v>
      </c>
      <c r="F146" s="47">
        <f t="shared" si="42"/>
        <v>0</v>
      </c>
      <c r="G146" s="47">
        <f t="shared" si="42"/>
        <v>0</v>
      </c>
      <c r="H146" s="47">
        <f t="shared" si="42"/>
        <v>0</v>
      </c>
      <c r="I146" s="27">
        <f t="shared" si="42"/>
        <v>0</v>
      </c>
    </row>
    <row r="147" spans="2:9" x14ac:dyDescent="0.2">
      <c r="B147" s="11">
        <v>3</v>
      </c>
      <c r="C147" s="2" t="s">
        <v>5</v>
      </c>
      <c r="D147" s="25">
        <f t="shared" si="41"/>
        <v>0</v>
      </c>
      <c r="E147" s="47">
        <f t="shared" ref="E147:I147" si="43">IFERROR(E76/E$103*E$140-E110/E$137*E$140,0)</f>
        <v>0</v>
      </c>
      <c r="F147" s="47">
        <f t="shared" si="43"/>
        <v>0</v>
      </c>
      <c r="G147" s="47">
        <f t="shared" si="43"/>
        <v>0</v>
      </c>
      <c r="H147" s="47">
        <f t="shared" si="43"/>
        <v>0</v>
      </c>
      <c r="I147" s="27">
        <f t="shared" si="43"/>
        <v>0</v>
      </c>
    </row>
    <row r="148" spans="2:9" x14ac:dyDescent="0.2">
      <c r="B148" s="11">
        <v>4</v>
      </c>
      <c r="C148" s="2" t="s">
        <v>6</v>
      </c>
      <c r="D148" s="25">
        <f t="shared" si="41"/>
        <v>0</v>
      </c>
      <c r="E148" s="47">
        <f t="shared" ref="E148:I148" si="44">IFERROR(E77/E$103*E$140-E111/E$137*E$140,0)</f>
        <v>0</v>
      </c>
      <c r="F148" s="47">
        <f t="shared" si="44"/>
        <v>0</v>
      </c>
      <c r="G148" s="47">
        <f t="shared" si="44"/>
        <v>0</v>
      </c>
      <c r="H148" s="47">
        <f t="shared" si="44"/>
        <v>0</v>
      </c>
      <c r="I148" s="27">
        <f t="shared" si="44"/>
        <v>0</v>
      </c>
    </row>
    <row r="149" spans="2:9" x14ac:dyDescent="0.2">
      <c r="B149" s="11">
        <v>5</v>
      </c>
      <c r="C149" s="2" t="s">
        <v>7</v>
      </c>
      <c r="D149" s="25">
        <f t="shared" si="41"/>
        <v>0</v>
      </c>
      <c r="E149" s="47">
        <f t="shared" ref="E149:I149" si="45">IFERROR(E78/E$103*E$140-E112/E$137*E$140,0)</f>
        <v>-95.352379880391226</v>
      </c>
      <c r="F149" s="47">
        <f t="shared" si="45"/>
        <v>-17796.727715668774</v>
      </c>
      <c r="G149" s="47">
        <f t="shared" si="45"/>
        <v>-13942.555022492914</v>
      </c>
      <c r="H149" s="47">
        <f t="shared" si="45"/>
        <v>1439.0053903480782</v>
      </c>
      <c r="I149" s="27">
        <f t="shared" si="45"/>
        <v>-2.6513033400817521</v>
      </c>
    </row>
    <row r="150" spans="2:9" x14ac:dyDescent="0.2">
      <c r="B150" s="11">
        <v>6</v>
      </c>
      <c r="C150" s="2" t="s">
        <v>8</v>
      </c>
      <c r="D150" s="25">
        <f t="shared" si="41"/>
        <v>0</v>
      </c>
      <c r="E150" s="47">
        <f t="shared" ref="E150:I150" si="46">IFERROR(E79/E$103*E$140-E113/E$137*E$140,0)</f>
        <v>0</v>
      </c>
      <c r="F150" s="47">
        <f t="shared" si="46"/>
        <v>0</v>
      </c>
      <c r="G150" s="47">
        <f t="shared" si="46"/>
        <v>0</v>
      </c>
      <c r="H150" s="47">
        <f t="shared" si="46"/>
        <v>0</v>
      </c>
      <c r="I150" s="27">
        <f t="shared" si="46"/>
        <v>0</v>
      </c>
    </row>
    <row r="151" spans="2:9" x14ac:dyDescent="0.2">
      <c r="B151" s="11">
        <v>7</v>
      </c>
      <c r="C151" s="2" t="s">
        <v>9</v>
      </c>
      <c r="D151" s="25">
        <f t="shared" si="41"/>
        <v>0</v>
      </c>
      <c r="E151" s="47">
        <f t="shared" ref="E151:I151" si="47">IFERROR(E80/E$103*E$140-E114/E$137*E$140,0)</f>
        <v>-7.6487533997227777</v>
      </c>
      <c r="F151" s="47">
        <f t="shared" si="47"/>
        <v>-1352.999175197486</v>
      </c>
      <c r="G151" s="47">
        <f t="shared" si="47"/>
        <v>-5921.4027892987915</v>
      </c>
      <c r="H151" s="47">
        <f t="shared" si="47"/>
        <v>-1423.532309686186</v>
      </c>
      <c r="I151" s="27">
        <f t="shared" si="47"/>
        <v>0</v>
      </c>
    </row>
    <row r="152" spans="2:9" x14ac:dyDescent="0.2">
      <c r="B152" s="11">
        <v>8</v>
      </c>
      <c r="C152" s="2" t="s">
        <v>10</v>
      </c>
      <c r="D152" s="25">
        <f t="shared" si="41"/>
        <v>0</v>
      </c>
      <c r="E152" s="47">
        <f t="shared" ref="E152:I152" si="48">IFERROR(E81/E$103*E$140-E115/E$137*E$140,0)</f>
        <v>0</v>
      </c>
      <c r="F152" s="47">
        <f t="shared" si="48"/>
        <v>0</v>
      </c>
      <c r="G152" s="47">
        <f t="shared" si="48"/>
        <v>0</v>
      </c>
      <c r="H152" s="47">
        <f t="shared" si="48"/>
        <v>0</v>
      </c>
      <c r="I152" s="27">
        <f t="shared" si="48"/>
        <v>-2.4824150751491097E-4</v>
      </c>
    </row>
    <row r="153" spans="2:9" x14ac:dyDescent="0.2">
      <c r="B153" s="11">
        <v>9</v>
      </c>
      <c r="C153" s="2" t="s">
        <v>11</v>
      </c>
      <c r="D153" s="25">
        <f t="shared" si="41"/>
        <v>0</v>
      </c>
      <c r="E153" s="47">
        <f t="shared" ref="E153:I153" si="49">IFERROR(E82/E$103*E$140-E116/E$137*E$140,0)</f>
        <v>0</v>
      </c>
      <c r="F153" s="47">
        <f t="shared" si="49"/>
        <v>0</v>
      </c>
      <c r="G153" s="47">
        <f t="shared" si="49"/>
        <v>0</v>
      </c>
      <c r="H153" s="47">
        <f t="shared" si="49"/>
        <v>0</v>
      </c>
      <c r="I153" s="27">
        <f t="shared" si="49"/>
        <v>0</v>
      </c>
    </row>
    <row r="154" spans="2:9" x14ac:dyDescent="0.2">
      <c r="B154" s="11">
        <v>10</v>
      </c>
      <c r="C154" s="2" t="s">
        <v>58</v>
      </c>
      <c r="D154" s="25">
        <f t="shared" si="41"/>
        <v>0</v>
      </c>
      <c r="E154" s="47">
        <f t="shared" ref="E154:I154" si="50">IFERROR(E83/E$103*E$140-E117/E$137*E$140,0)</f>
        <v>0</v>
      </c>
      <c r="F154" s="47">
        <f t="shared" si="50"/>
        <v>0</v>
      </c>
      <c r="G154" s="47">
        <f t="shared" si="50"/>
        <v>0</v>
      </c>
      <c r="H154" s="47">
        <f t="shared" si="50"/>
        <v>0</v>
      </c>
      <c r="I154" s="27">
        <f t="shared" si="50"/>
        <v>0</v>
      </c>
    </row>
    <row r="155" spans="2:9" x14ac:dyDescent="0.2">
      <c r="B155" s="11">
        <v>11</v>
      </c>
      <c r="C155" s="2" t="s">
        <v>12</v>
      </c>
      <c r="D155" s="25">
        <f t="shared" si="41"/>
        <v>0</v>
      </c>
      <c r="E155" s="47">
        <f t="shared" ref="E155:I155" si="51">IFERROR(E84/E$103*E$140-E118/E$137*E$140,0)</f>
        <v>0</v>
      </c>
      <c r="F155" s="47">
        <f t="shared" si="51"/>
        <v>19227.357345823664</v>
      </c>
      <c r="G155" s="47">
        <f t="shared" si="51"/>
        <v>19723.707476139316</v>
      </c>
      <c r="H155" s="47">
        <f t="shared" si="51"/>
        <v>0</v>
      </c>
      <c r="I155" s="27">
        <f t="shared" si="51"/>
        <v>2427.0620623379996</v>
      </c>
    </row>
    <row r="156" spans="2:9" x14ac:dyDescent="0.2">
      <c r="B156" s="11">
        <v>12</v>
      </c>
      <c r="C156" s="2" t="s">
        <v>13</v>
      </c>
      <c r="D156" s="25">
        <f t="shared" si="41"/>
        <v>0</v>
      </c>
      <c r="E156" s="47">
        <f t="shared" ref="E156:I156" si="52">IFERROR(E85/E$103*E$140-E119/E$137*E$140,0)</f>
        <v>0</v>
      </c>
      <c r="F156" s="47">
        <f t="shared" si="52"/>
        <v>0</v>
      </c>
      <c r="G156" s="47">
        <f t="shared" si="52"/>
        <v>0</v>
      </c>
      <c r="H156" s="47">
        <f t="shared" si="52"/>
        <v>0</v>
      </c>
      <c r="I156" s="27">
        <f t="shared" si="52"/>
        <v>0</v>
      </c>
    </row>
    <row r="157" spans="2:9" x14ac:dyDescent="0.2">
      <c r="B157" s="11">
        <v>13</v>
      </c>
      <c r="C157" s="2" t="s">
        <v>14</v>
      </c>
      <c r="D157" s="25">
        <f t="shared" si="41"/>
        <v>0</v>
      </c>
      <c r="E157" s="47">
        <f t="shared" ref="E157:I157" si="53">IFERROR(E86/E$103*E$140-E120/E$137*E$140,0)</f>
        <v>0</v>
      </c>
      <c r="F157" s="47">
        <f t="shared" si="53"/>
        <v>0</v>
      </c>
      <c r="G157" s="47">
        <f t="shared" si="53"/>
        <v>0</v>
      </c>
      <c r="H157" s="47">
        <f t="shared" si="53"/>
        <v>0</v>
      </c>
      <c r="I157" s="27">
        <f t="shared" si="53"/>
        <v>0</v>
      </c>
    </row>
    <row r="158" spans="2:9" x14ac:dyDescent="0.2">
      <c r="B158" s="11">
        <v>14</v>
      </c>
      <c r="C158" s="2" t="s">
        <v>15</v>
      </c>
      <c r="D158" s="25">
        <f t="shared" si="41"/>
        <v>0</v>
      </c>
      <c r="E158" s="47">
        <f t="shared" ref="E158:I158" si="54">IFERROR(E87/E$103*E$140-E121/E$137*E$140,0)</f>
        <v>0</v>
      </c>
      <c r="F158" s="47">
        <f t="shared" si="54"/>
        <v>0</v>
      </c>
      <c r="G158" s="47">
        <f t="shared" si="54"/>
        <v>0</v>
      </c>
      <c r="H158" s="47">
        <f t="shared" si="54"/>
        <v>0</v>
      </c>
      <c r="I158" s="27">
        <f t="shared" si="54"/>
        <v>0</v>
      </c>
    </row>
    <row r="159" spans="2:9" x14ac:dyDescent="0.2">
      <c r="B159" s="11">
        <v>15</v>
      </c>
      <c r="C159" s="2" t="s">
        <v>16</v>
      </c>
      <c r="D159" s="25">
        <f t="shared" si="41"/>
        <v>0</v>
      </c>
      <c r="E159" s="47">
        <f t="shared" ref="E159:I159" si="55">IFERROR(E88/E$103*E$140-E122/E$137*E$140,0)</f>
        <v>0</v>
      </c>
      <c r="F159" s="47">
        <f t="shared" si="55"/>
        <v>0</v>
      </c>
      <c r="G159" s="47">
        <f t="shared" si="55"/>
        <v>0</v>
      </c>
      <c r="H159" s="47">
        <f t="shared" si="55"/>
        <v>0</v>
      </c>
      <c r="I159" s="27">
        <f t="shared" si="55"/>
        <v>0</v>
      </c>
    </row>
    <row r="160" spans="2:9" x14ac:dyDescent="0.2">
      <c r="B160" s="11">
        <v>16</v>
      </c>
      <c r="C160" s="2" t="s">
        <v>17</v>
      </c>
      <c r="D160" s="25">
        <f t="shared" si="41"/>
        <v>0</v>
      </c>
      <c r="E160" s="47">
        <f t="shared" ref="E160:I160" si="56">IFERROR(E89/E$103*E$140-E123/E$137*E$140,0)</f>
        <v>0</v>
      </c>
      <c r="F160" s="47">
        <f t="shared" si="56"/>
        <v>0</v>
      </c>
      <c r="G160" s="47">
        <f t="shared" si="56"/>
        <v>0</v>
      </c>
      <c r="H160" s="47">
        <f t="shared" si="56"/>
        <v>0</v>
      </c>
      <c r="I160" s="27">
        <f t="shared" si="56"/>
        <v>0</v>
      </c>
    </row>
    <row r="161" spans="2:9" x14ac:dyDescent="0.2">
      <c r="B161" s="11">
        <v>17</v>
      </c>
      <c r="C161" s="2" t="s">
        <v>18</v>
      </c>
      <c r="D161" s="25">
        <f t="shared" si="41"/>
        <v>0</v>
      </c>
      <c r="E161" s="47">
        <f t="shared" ref="E161:I161" si="57">IFERROR(E90/E$103*E$140-E124/E$137*E$140,0)</f>
        <v>0</v>
      </c>
      <c r="F161" s="47">
        <f t="shared" si="57"/>
        <v>0</v>
      </c>
      <c r="G161" s="47">
        <f t="shared" si="57"/>
        <v>0</v>
      </c>
      <c r="H161" s="47">
        <f t="shared" si="57"/>
        <v>0</v>
      </c>
      <c r="I161" s="27">
        <f t="shared" si="57"/>
        <v>0</v>
      </c>
    </row>
    <row r="162" spans="2:9" x14ac:dyDescent="0.2">
      <c r="B162" s="11">
        <v>18</v>
      </c>
      <c r="C162" s="2" t="s">
        <v>19</v>
      </c>
      <c r="D162" s="25">
        <f t="shared" si="41"/>
        <v>0</v>
      </c>
      <c r="E162" s="47">
        <f t="shared" ref="E162:I162" si="58">IFERROR(E91/E$103*E$140-E125/E$137*E$140,0)</f>
        <v>0</v>
      </c>
      <c r="F162" s="47">
        <f t="shared" si="58"/>
        <v>0</v>
      </c>
      <c r="G162" s="47">
        <f t="shared" si="58"/>
        <v>0</v>
      </c>
      <c r="H162" s="47">
        <f t="shared" si="58"/>
        <v>0</v>
      </c>
      <c r="I162" s="27">
        <f t="shared" si="58"/>
        <v>0</v>
      </c>
    </row>
    <row r="163" spans="2:9" x14ac:dyDescent="0.2">
      <c r="B163" s="11">
        <v>19</v>
      </c>
      <c r="C163" s="2" t="s">
        <v>20</v>
      </c>
      <c r="D163" s="25">
        <f t="shared" si="41"/>
        <v>0</v>
      </c>
      <c r="E163" s="47">
        <f t="shared" ref="E163:I163" si="59">IFERROR(E92/E$103*E$140-E126/E$137*E$140,0)</f>
        <v>0</v>
      </c>
      <c r="F163" s="47">
        <f t="shared" si="59"/>
        <v>0</v>
      </c>
      <c r="G163" s="47">
        <f t="shared" si="59"/>
        <v>0</v>
      </c>
      <c r="H163" s="47">
        <f t="shared" si="59"/>
        <v>0</v>
      </c>
      <c r="I163" s="27">
        <f t="shared" si="59"/>
        <v>0</v>
      </c>
    </row>
    <row r="164" spans="2:9" x14ac:dyDescent="0.2">
      <c r="B164" s="11">
        <v>20</v>
      </c>
      <c r="C164" s="2" t="s">
        <v>21</v>
      </c>
      <c r="D164" s="25">
        <f t="shared" si="41"/>
        <v>0</v>
      </c>
      <c r="E164" s="47">
        <f t="shared" ref="E164:I164" si="60">IFERROR(E93/E$103*E$140-E127/E$137*E$140,0)</f>
        <v>0</v>
      </c>
      <c r="F164" s="47">
        <f t="shared" si="60"/>
        <v>0</v>
      </c>
      <c r="G164" s="47">
        <f t="shared" si="60"/>
        <v>0</v>
      </c>
      <c r="H164" s="47">
        <f t="shared" si="60"/>
        <v>0</v>
      </c>
      <c r="I164" s="27">
        <f t="shared" si="60"/>
        <v>0</v>
      </c>
    </row>
    <row r="165" spans="2:9" x14ac:dyDescent="0.2">
      <c r="B165" s="11">
        <v>21</v>
      </c>
      <c r="C165" s="2" t="s">
        <v>22</v>
      </c>
      <c r="D165" s="25">
        <f t="shared" si="41"/>
        <v>0</v>
      </c>
      <c r="E165" s="47">
        <f t="shared" ref="E165:I165" si="61">IFERROR(E94/E$103*E$140-E128/E$137*E$140,0)</f>
        <v>0</v>
      </c>
      <c r="F165" s="47">
        <f t="shared" si="61"/>
        <v>0</v>
      </c>
      <c r="G165" s="47">
        <f t="shared" si="61"/>
        <v>0</v>
      </c>
      <c r="H165" s="47">
        <f t="shared" si="61"/>
        <v>0</v>
      </c>
      <c r="I165" s="27">
        <f t="shared" si="61"/>
        <v>0</v>
      </c>
    </row>
    <row r="166" spans="2:9" x14ac:dyDescent="0.2">
      <c r="B166" s="11">
        <v>22</v>
      </c>
      <c r="C166" s="2" t="s">
        <v>23</v>
      </c>
      <c r="D166" s="25">
        <f t="shared" si="41"/>
        <v>0</v>
      </c>
      <c r="E166" s="47">
        <f t="shared" ref="E166:I166" si="62">IFERROR(E95/E$103*E$140-E129/E$137*E$140,0)</f>
        <v>0</v>
      </c>
      <c r="F166" s="47">
        <f t="shared" si="62"/>
        <v>0</v>
      </c>
      <c r="G166" s="47">
        <f t="shared" si="62"/>
        <v>0</v>
      </c>
      <c r="H166" s="47">
        <f t="shared" si="62"/>
        <v>0</v>
      </c>
      <c r="I166" s="27">
        <f t="shared" si="62"/>
        <v>0</v>
      </c>
    </row>
    <row r="167" spans="2:9" x14ac:dyDescent="0.2">
      <c r="B167" s="11">
        <v>23</v>
      </c>
      <c r="C167" s="2" t="s">
        <v>24</v>
      </c>
      <c r="D167" s="25">
        <f t="shared" si="41"/>
        <v>0</v>
      </c>
      <c r="E167" s="47">
        <f t="shared" ref="E167:I167" si="63">IFERROR(E96/E$103*E$140-E130/E$137*E$140,0)</f>
        <v>0</v>
      </c>
      <c r="F167" s="47">
        <f t="shared" si="63"/>
        <v>0</v>
      </c>
      <c r="G167" s="47">
        <f t="shared" si="63"/>
        <v>0</v>
      </c>
      <c r="H167" s="47">
        <f t="shared" si="63"/>
        <v>0</v>
      </c>
      <c r="I167" s="27">
        <f t="shared" si="63"/>
        <v>0</v>
      </c>
    </row>
    <row r="168" spans="2:9" x14ac:dyDescent="0.2">
      <c r="B168" s="11">
        <v>24</v>
      </c>
      <c r="C168" s="2" t="s">
        <v>25</v>
      </c>
      <c r="D168" s="25">
        <f t="shared" si="41"/>
        <v>0</v>
      </c>
      <c r="E168" s="47">
        <f t="shared" ref="E168:I168" si="64">IFERROR(E97/E$103*E$140-E131/E$137*E$140,0)</f>
        <v>-0.4211546584409902</v>
      </c>
      <c r="F168" s="47">
        <f t="shared" si="64"/>
        <v>-56.6011607647701</v>
      </c>
      <c r="G168" s="47">
        <f t="shared" si="64"/>
        <v>48.171965530806858</v>
      </c>
      <c r="H168" s="47">
        <f t="shared" si="64"/>
        <v>-15.473080661892206</v>
      </c>
      <c r="I168" s="27">
        <f t="shared" si="64"/>
        <v>-4.0918725514566157E-2</v>
      </c>
    </row>
    <row r="169" spans="2:9" x14ac:dyDescent="0.2">
      <c r="B169" s="11">
        <v>25</v>
      </c>
      <c r="C169" s="2" t="s">
        <v>26</v>
      </c>
      <c r="D169" s="25">
        <f t="shared" si="41"/>
        <v>0</v>
      </c>
      <c r="E169" s="47">
        <f t="shared" ref="E169:I169" si="65">IFERROR(E98/E$103*E$140-E132/E$137*E$140,0)</f>
        <v>0</v>
      </c>
      <c r="F169" s="47">
        <f t="shared" si="65"/>
        <v>0</v>
      </c>
      <c r="G169" s="47">
        <f t="shared" si="65"/>
        <v>0</v>
      </c>
      <c r="H169" s="47">
        <f t="shared" si="65"/>
        <v>0</v>
      </c>
      <c r="I169" s="27">
        <f t="shared" si="65"/>
        <v>0</v>
      </c>
    </row>
    <row r="170" spans="2:9" x14ac:dyDescent="0.2">
      <c r="B170" s="11">
        <v>26</v>
      </c>
      <c r="C170" s="2" t="s">
        <v>27</v>
      </c>
      <c r="D170" s="25">
        <f t="shared" si="41"/>
        <v>0</v>
      </c>
      <c r="E170" s="47">
        <f t="shared" ref="E170:I170" si="66">IFERROR(E99/E$103*E$140-E133/E$137*E$140,0)</f>
        <v>103.42228793855499</v>
      </c>
      <c r="F170" s="47">
        <f t="shared" si="66"/>
        <v>0</v>
      </c>
      <c r="G170" s="47">
        <f t="shared" si="66"/>
        <v>92.078370121581074</v>
      </c>
      <c r="H170" s="47">
        <f t="shared" si="66"/>
        <v>0</v>
      </c>
      <c r="I170" s="27">
        <f t="shared" si="66"/>
        <v>-2424.3695920308955</v>
      </c>
    </row>
    <row r="171" spans="2:9" x14ac:dyDescent="0.2">
      <c r="B171" s="11">
        <v>27</v>
      </c>
      <c r="C171" s="2" t="s">
        <v>28</v>
      </c>
      <c r="D171" s="25">
        <f t="shared" si="41"/>
        <v>0</v>
      </c>
      <c r="E171" s="47">
        <f t="shared" ref="E171:I171" si="67">IFERROR(E100/E$103*E$140-E134/E$137*E$140,0)</f>
        <v>0</v>
      </c>
      <c r="F171" s="47">
        <f t="shared" si="67"/>
        <v>-21.029294192635351</v>
      </c>
      <c r="G171" s="47">
        <f t="shared" si="67"/>
        <v>0</v>
      </c>
      <c r="H171" s="47">
        <f t="shared" si="67"/>
        <v>0</v>
      </c>
      <c r="I171" s="27">
        <f t="shared" si="67"/>
        <v>0</v>
      </c>
    </row>
    <row r="172" spans="2:9" x14ac:dyDescent="0.2">
      <c r="B172" s="11">
        <v>28</v>
      </c>
      <c r="C172" s="2" t="s">
        <v>29</v>
      </c>
      <c r="D172" s="25">
        <f t="shared" si="41"/>
        <v>0</v>
      </c>
      <c r="E172" s="47">
        <f t="shared" ref="E172:I172" si="68">IFERROR(E101/E$103*E$140-E135/E$137*E$140,0)</f>
        <v>0</v>
      </c>
      <c r="F172" s="47">
        <f t="shared" si="68"/>
        <v>0</v>
      </c>
      <c r="G172" s="47">
        <f t="shared" si="68"/>
        <v>0</v>
      </c>
      <c r="H172" s="47">
        <f t="shared" si="68"/>
        <v>0</v>
      </c>
      <c r="I172" s="27">
        <f t="shared" si="68"/>
        <v>0</v>
      </c>
    </row>
    <row r="173" spans="2:9" x14ac:dyDescent="0.2">
      <c r="B173" s="13">
        <v>29</v>
      </c>
      <c r="C173" s="14" t="s">
        <v>30</v>
      </c>
      <c r="D173" s="25">
        <f t="shared" si="41"/>
        <v>0</v>
      </c>
      <c r="E173" s="47">
        <f t="shared" ref="E173:I173" si="69">IFERROR(E102/E$103*E$140-E136/E$137*E$140,0)</f>
        <v>0</v>
      </c>
      <c r="F173" s="47">
        <f t="shared" si="69"/>
        <v>0</v>
      </c>
      <c r="G173" s="47">
        <f t="shared" si="69"/>
        <v>0</v>
      </c>
      <c r="H173" s="47">
        <f t="shared" si="69"/>
        <v>0</v>
      </c>
      <c r="I173" s="27">
        <f t="shared" si="69"/>
        <v>0</v>
      </c>
    </row>
    <row r="174" spans="2:9" x14ac:dyDescent="0.2">
      <c r="B174" s="16" t="s">
        <v>35</v>
      </c>
      <c r="C174" s="17"/>
      <c r="D174" s="28">
        <f t="shared" ref="D174:I174" si="70">SUM(D145:D173)</f>
        <v>0</v>
      </c>
      <c r="E174" s="29">
        <f t="shared" si="70"/>
        <v>-1.4210854715202004E-14</v>
      </c>
      <c r="F174" s="29">
        <f t="shared" si="70"/>
        <v>-2.8776980798284058E-13</v>
      </c>
      <c r="G174" s="29">
        <f t="shared" si="70"/>
        <v>-5.2580162446247414E-13</v>
      </c>
      <c r="H174" s="29">
        <f t="shared" si="70"/>
        <v>4.7961634663806763E-14</v>
      </c>
      <c r="I174" s="30">
        <f t="shared" si="70"/>
        <v>4.5474735088646412E-13</v>
      </c>
    </row>
    <row r="177" spans="2:11" x14ac:dyDescent="0.2">
      <c r="B177" s="3" t="s">
        <v>115</v>
      </c>
    </row>
    <row r="178" spans="2:11" x14ac:dyDescent="0.2">
      <c r="B178" s="21" t="s">
        <v>0</v>
      </c>
      <c r="C178" s="16"/>
      <c r="D178" s="22">
        <v>44348</v>
      </c>
      <c r="E178" s="23">
        <v>44378</v>
      </c>
      <c r="F178" s="23">
        <v>44409</v>
      </c>
      <c r="G178" s="23">
        <v>44440</v>
      </c>
      <c r="H178" s="23">
        <v>44470</v>
      </c>
      <c r="I178" s="23">
        <v>44501</v>
      </c>
      <c r="J178" s="24">
        <v>44531</v>
      </c>
      <c r="K178" s="35" t="s">
        <v>44</v>
      </c>
    </row>
    <row r="179" spans="2:11" x14ac:dyDescent="0.2">
      <c r="B179" s="8">
        <v>1</v>
      </c>
      <c r="C179" s="9" t="s">
        <v>3</v>
      </c>
      <c r="D179" s="25">
        <v>0</v>
      </c>
      <c r="E179" s="26">
        <f>D6+D145</f>
        <v>0</v>
      </c>
      <c r="F179" s="26">
        <f t="shared" ref="F179:J179" si="71">E6+E145</f>
        <v>0</v>
      </c>
      <c r="G179" s="26">
        <f t="shared" si="71"/>
        <v>0</v>
      </c>
      <c r="H179" s="26">
        <f t="shared" si="71"/>
        <v>0</v>
      </c>
      <c r="I179" s="26">
        <f t="shared" si="71"/>
        <v>0</v>
      </c>
      <c r="J179" s="26">
        <f t="shared" si="71"/>
        <v>0</v>
      </c>
      <c r="K179" s="36">
        <f>+(SUM(E179:J179)-D179)*(1+$L$214)</f>
        <v>0</v>
      </c>
    </row>
    <row r="180" spans="2:11" x14ac:dyDescent="0.2">
      <c r="B180" s="11">
        <v>2</v>
      </c>
      <c r="C180" s="2" t="s">
        <v>4</v>
      </c>
      <c r="D180" s="25">
        <v>0</v>
      </c>
      <c r="E180" s="26">
        <f t="shared" ref="E180:E207" si="72">D7+D146</f>
        <v>0</v>
      </c>
      <c r="F180" s="26">
        <f t="shared" ref="F180:J180" si="73">E7+E146</f>
        <v>0</v>
      </c>
      <c r="G180" s="26">
        <f t="shared" si="73"/>
        <v>0</v>
      </c>
      <c r="H180" s="26">
        <f t="shared" si="73"/>
        <v>0</v>
      </c>
      <c r="I180" s="26">
        <f t="shared" si="73"/>
        <v>0</v>
      </c>
      <c r="J180" s="26">
        <f t="shared" si="73"/>
        <v>0</v>
      </c>
      <c r="K180" s="36">
        <f t="shared" ref="K180:K207" si="74">+(SUM(E180:J180)-D180)*(1+$L$214)</f>
        <v>0</v>
      </c>
    </row>
    <row r="181" spans="2:11" x14ac:dyDescent="0.2">
      <c r="B181" s="11">
        <v>3</v>
      </c>
      <c r="C181" s="2" t="s">
        <v>5</v>
      </c>
      <c r="D181" s="25">
        <v>0</v>
      </c>
      <c r="E181" s="26">
        <f t="shared" si="72"/>
        <v>0</v>
      </c>
      <c r="F181" s="26">
        <f t="shared" ref="F181:J181" si="75">E8+E147</f>
        <v>0</v>
      </c>
      <c r="G181" s="26">
        <f t="shared" si="75"/>
        <v>0</v>
      </c>
      <c r="H181" s="26">
        <f t="shared" si="75"/>
        <v>0</v>
      </c>
      <c r="I181" s="26">
        <f t="shared" si="75"/>
        <v>0</v>
      </c>
      <c r="J181" s="26">
        <f t="shared" si="75"/>
        <v>0</v>
      </c>
      <c r="K181" s="36">
        <f t="shared" si="74"/>
        <v>0</v>
      </c>
    </row>
    <row r="182" spans="2:11" x14ac:dyDescent="0.2">
      <c r="B182" s="11">
        <v>4</v>
      </c>
      <c r="C182" s="2" t="s">
        <v>6</v>
      </c>
      <c r="D182" s="25">
        <v>0</v>
      </c>
      <c r="E182" s="26">
        <f t="shared" si="72"/>
        <v>0</v>
      </c>
      <c r="F182" s="26">
        <f t="shared" ref="F182:J182" si="76">E9+E148</f>
        <v>0</v>
      </c>
      <c r="G182" s="26">
        <f t="shared" si="76"/>
        <v>0</v>
      </c>
      <c r="H182" s="26">
        <f t="shared" si="76"/>
        <v>0</v>
      </c>
      <c r="I182" s="26">
        <f t="shared" si="76"/>
        <v>0</v>
      </c>
      <c r="J182" s="26">
        <f t="shared" si="76"/>
        <v>0</v>
      </c>
      <c r="K182" s="36">
        <f t="shared" si="74"/>
        <v>0</v>
      </c>
    </row>
    <row r="183" spans="2:11" x14ac:dyDescent="0.2">
      <c r="B183" s="11">
        <v>5</v>
      </c>
      <c r="C183" s="2" t="s">
        <v>7</v>
      </c>
      <c r="D183" s="25">
        <v>0</v>
      </c>
      <c r="E183" s="26">
        <f t="shared" si="72"/>
        <v>1349.2595914783246</v>
      </c>
      <c r="F183" s="26">
        <f t="shared" ref="F183:J183" si="77">E10+E149</f>
        <v>83821.234792823525</v>
      </c>
      <c r="G183" s="26">
        <f t="shared" si="77"/>
        <v>2955.3807284220529</v>
      </c>
      <c r="H183" s="26">
        <f t="shared" si="77"/>
        <v>50405.050055124986</v>
      </c>
      <c r="I183" s="26">
        <f t="shared" si="77"/>
        <v>-24306.711532423982</v>
      </c>
      <c r="J183" s="26">
        <f t="shared" si="77"/>
        <v>40739.104199419002</v>
      </c>
      <c r="K183" s="36">
        <f t="shared" si="74"/>
        <v>162368.30537403218</v>
      </c>
    </row>
    <row r="184" spans="2:11" x14ac:dyDescent="0.2">
      <c r="B184" s="11">
        <v>6</v>
      </c>
      <c r="C184" s="2" t="s">
        <v>8</v>
      </c>
      <c r="D184" s="25">
        <v>0</v>
      </c>
      <c r="E184" s="26">
        <f t="shared" si="72"/>
        <v>0</v>
      </c>
      <c r="F184" s="26">
        <f t="shared" ref="F184:J184" si="78">E11+E150</f>
        <v>0</v>
      </c>
      <c r="G184" s="26">
        <f t="shared" si="78"/>
        <v>0</v>
      </c>
      <c r="H184" s="26">
        <f t="shared" si="78"/>
        <v>0</v>
      </c>
      <c r="I184" s="26">
        <f t="shared" si="78"/>
        <v>0</v>
      </c>
      <c r="J184" s="26">
        <f t="shared" si="78"/>
        <v>0</v>
      </c>
      <c r="K184" s="36">
        <f t="shared" si="74"/>
        <v>0</v>
      </c>
    </row>
    <row r="185" spans="2:11" x14ac:dyDescent="0.2">
      <c r="B185" s="11">
        <v>7</v>
      </c>
      <c r="C185" s="2" t="s">
        <v>9</v>
      </c>
      <c r="D185" s="25">
        <v>0</v>
      </c>
      <c r="E185" s="26">
        <f t="shared" si="72"/>
        <v>4125.1181413175036</v>
      </c>
      <c r="F185" s="26">
        <f t="shared" ref="F185:J185" si="79">E12+E151</f>
        <v>6723.7750688005135</v>
      </c>
      <c r="G185" s="26">
        <f t="shared" si="79"/>
        <v>224.68330986651404</v>
      </c>
      <c r="H185" s="26">
        <f t="shared" si="79"/>
        <v>21407.02356990207</v>
      </c>
      <c r="I185" s="26">
        <f t="shared" si="79"/>
        <v>0</v>
      </c>
      <c r="J185" s="26">
        <f t="shared" si="79"/>
        <v>0</v>
      </c>
      <c r="K185" s="36">
        <f t="shared" si="74"/>
        <v>34032.699272399637</v>
      </c>
    </row>
    <row r="186" spans="2:11" x14ac:dyDescent="0.2">
      <c r="B186" s="11">
        <v>8</v>
      </c>
      <c r="C186" s="2" t="s">
        <v>10</v>
      </c>
      <c r="D186" s="25">
        <v>0</v>
      </c>
      <c r="E186" s="26">
        <f t="shared" si="72"/>
        <v>108.36895287875448</v>
      </c>
      <c r="F186" s="26">
        <f t="shared" ref="F186:J186" si="80">E13+E152</f>
        <v>0</v>
      </c>
      <c r="G186" s="26">
        <f t="shared" si="80"/>
        <v>0</v>
      </c>
      <c r="H186" s="26">
        <f t="shared" si="80"/>
        <v>0</v>
      </c>
      <c r="I186" s="26">
        <f t="shared" si="80"/>
        <v>0</v>
      </c>
      <c r="J186" s="26">
        <f t="shared" si="80"/>
        <v>3.814401954081565</v>
      </c>
      <c r="K186" s="36">
        <f t="shared" si="74"/>
        <v>117.54408378629617</v>
      </c>
    </row>
    <row r="187" spans="2:11" x14ac:dyDescent="0.2">
      <c r="B187" s="11">
        <v>9</v>
      </c>
      <c r="C187" s="2" t="s">
        <v>11</v>
      </c>
      <c r="D187" s="25">
        <v>0</v>
      </c>
      <c r="E187" s="26">
        <f t="shared" si="72"/>
        <v>0</v>
      </c>
      <c r="F187" s="26">
        <f t="shared" ref="F187:J187" si="81">E14+E153</f>
        <v>0</v>
      </c>
      <c r="G187" s="26">
        <f t="shared" si="81"/>
        <v>0</v>
      </c>
      <c r="H187" s="26">
        <f t="shared" si="81"/>
        <v>0</v>
      </c>
      <c r="I187" s="26">
        <f t="shared" si="81"/>
        <v>0</v>
      </c>
      <c r="J187" s="26">
        <f t="shared" si="81"/>
        <v>0</v>
      </c>
      <c r="K187" s="36">
        <f t="shared" si="74"/>
        <v>0</v>
      </c>
    </row>
    <row r="188" spans="2:11" x14ac:dyDescent="0.2">
      <c r="B188" s="11">
        <v>10</v>
      </c>
      <c r="C188" s="2" t="s">
        <v>58</v>
      </c>
      <c r="D188" s="25">
        <v>0</v>
      </c>
      <c r="E188" s="26">
        <f t="shared" si="72"/>
        <v>0</v>
      </c>
      <c r="F188" s="26">
        <f t="shared" ref="F188:J188" si="82">E15+E154</f>
        <v>0</v>
      </c>
      <c r="G188" s="26">
        <f t="shared" si="82"/>
        <v>0</v>
      </c>
      <c r="H188" s="26">
        <f t="shared" si="82"/>
        <v>0</v>
      </c>
      <c r="I188" s="26">
        <f t="shared" si="82"/>
        <v>0</v>
      </c>
      <c r="J188" s="26">
        <f t="shared" si="82"/>
        <v>0</v>
      </c>
      <c r="K188" s="36">
        <f t="shared" si="74"/>
        <v>0</v>
      </c>
    </row>
    <row r="189" spans="2:11" x14ac:dyDescent="0.2">
      <c r="B189" s="11">
        <v>11</v>
      </c>
      <c r="C189" s="2" t="s">
        <v>12</v>
      </c>
      <c r="D189" s="25">
        <v>0</v>
      </c>
      <c r="E189" s="26">
        <f t="shared" si="72"/>
        <v>9831.5143194076227</v>
      </c>
      <c r="F189" s="26">
        <f t="shared" ref="F189:J189" si="83">E16+E155</f>
        <v>0</v>
      </c>
      <c r="G189" s="26">
        <f t="shared" si="83"/>
        <v>0</v>
      </c>
      <c r="H189" s="26">
        <f t="shared" si="83"/>
        <v>0</v>
      </c>
      <c r="I189" s="26">
        <f t="shared" si="83"/>
        <v>0</v>
      </c>
      <c r="J189" s="26">
        <f t="shared" si="83"/>
        <v>0</v>
      </c>
      <c r="K189" s="36">
        <f t="shared" si="74"/>
        <v>10301.317380182016</v>
      </c>
    </row>
    <row r="190" spans="2:11" x14ac:dyDescent="0.2">
      <c r="B190" s="11">
        <v>12</v>
      </c>
      <c r="C190" s="2" t="s">
        <v>13</v>
      </c>
      <c r="D190" s="25">
        <v>0</v>
      </c>
      <c r="E190" s="26">
        <f t="shared" si="72"/>
        <v>0</v>
      </c>
      <c r="F190" s="26">
        <f t="shared" ref="F190:J190" si="84">E17+E156</f>
        <v>0</v>
      </c>
      <c r="G190" s="26">
        <f t="shared" si="84"/>
        <v>0</v>
      </c>
      <c r="H190" s="26">
        <f t="shared" si="84"/>
        <v>0</v>
      </c>
      <c r="I190" s="26">
        <f t="shared" si="84"/>
        <v>0</v>
      </c>
      <c r="J190" s="26">
        <f t="shared" si="84"/>
        <v>0</v>
      </c>
      <c r="K190" s="36">
        <f t="shared" si="74"/>
        <v>0</v>
      </c>
    </row>
    <row r="191" spans="2:11" x14ac:dyDescent="0.2">
      <c r="B191" s="11">
        <v>13</v>
      </c>
      <c r="C191" s="2" t="s">
        <v>14</v>
      </c>
      <c r="D191" s="25">
        <v>0</v>
      </c>
      <c r="E191" s="26">
        <f t="shared" si="72"/>
        <v>0</v>
      </c>
      <c r="F191" s="26">
        <f t="shared" ref="F191:J191" si="85">E18+E157</f>
        <v>0</v>
      </c>
      <c r="G191" s="26">
        <f t="shared" si="85"/>
        <v>0</v>
      </c>
      <c r="H191" s="26">
        <f t="shared" si="85"/>
        <v>0</v>
      </c>
      <c r="I191" s="26">
        <f t="shared" si="85"/>
        <v>0</v>
      </c>
      <c r="J191" s="26">
        <f t="shared" si="85"/>
        <v>0</v>
      </c>
      <c r="K191" s="36">
        <f t="shared" si="74"/>
        <v>0</v>
      </c>
    </row>
    <row r="192" spans="2:11" x14ac:dyDescent="0.2">
      <c r="B192" s="11">
        <v>14</v>
      </c>
      <c r="C192" s="2" t="s">
        <v>15</v>
      </c>
      <c r="D192" s="25">
        <v>0</v>
      </c>
      <c r="E192" s="26">
        <f t="shared" si="72"/>
        <v>0</v>
      </c>
      <c r="F192" s="26">
        <f t="shared" ref="F192:J192" si="86">E19+E158</f>
        <v>0</v>
      </c>
      <c r="G192" s="26">
        <f t="shared" si="86"/>
        <v>0</v>
      </c>
      <c r="H192" s="26">
        <f t="shared" si="86"/>
        <v>0</v>
      </c>
      <c r="I192" s="26">
        <f t="shared" si="86"/>
        <v>0</v>
      </c>
      <c r="J192" s="26">
        <f t="shared" si="86"/>
        <v>0</v>
      </c>
      <c r="K192" s="36">
        <f t="shared" si="74"/>
        <v>0</v>
      </c>
    </row>
    <row r="193" spans="2:11" x14ac:dyDescent="0.2">
      <c r="B193" s="11">
        <v>15</v>
      </c>
      <c r="C193" s="2" t="s">
        <v>16</v>
      </c>
      <c r="D193" s="25">
        <v>0</v>
      </c>
      <c r="E193" s="26">
        <f t="shared" si="72"/>
        <v>0</v>
      </c>
      <c r="F193" s="26">
        <f t="shared" ref="F193:J193" si="87">E20+E159</f>
        <v>0</v>
      </c>
      <c r="G193" s="26">
        <f t="shared" si="87"/>
        <v>0</v>
      </c>
      <c r="H193" s="26">
        <f t="shared" si="87"/>
        <v>0</v>
      </c>
      <c r="I193" s="26">
        <f t="shared" si="87"/>
        <v>0</v>
      </c>
      <c r="J193" s="26">
        <f t="shared" si="87"/>
        <v>0</v>
      </c>
      <c r="K193" s="36">
        <f t="shared" si="74"/>
        <v>0</v>
      </c>
    </row>
    <row r="194" spans="2:11" x14ac:dyDescent="0.2">
      <c r="B194" s="11">
        <v>16</v>
      </c>
      <c r="C194" s="2" t="s">
        <v>17</v>
      </c>
      <c r="D194" s="25">
        <v>0</v>
      </c>
      <c r="E194" s="26">
        <f t="shared" si="72"/>
        <v>0</v>
      </c>
      <c r="F194" s="26">
        <f t="shared" ref="F194:J194" si="88">E21+E160</f>
        <v>0</v>
      </c>
      <c r="G194" s="26">
        <f t="shared" si="88"/>
        <v>0</v>
      </c>
      <c r="H194" s="26">
        <f t="shared" si="88"/>
        <v>0</v>
      </c>
      <c r="I194" s="26">
        <f t="shared" si="88"/>
        <v>0</v>
      </c>
      <c r="J194" s="26">
        <f t="shared" si="88"/>
        <v>0</v>
      </c>
      <c r="K194" s="36">
        <f t="shared" si="74"/>
        <v>0</v>
      </c>
    </row>
    <row r="195" spans="2:11" x14ac:dyDescent="0.2">
      <c r="B195" s="11">
        <v>17</v>
      </c>
      <c r="C195" s="2" t="s">
        <v>18</v>
      </c>
      <c r="D195" s="25">
        <v>0</v>
      </c>
      <c r="E195" s="26">
        <f t="shared" si="72"/>
        <v>0</v>
      </c>
      <c r="F195" s="26">
        <f t="shared" ref="F195:J195" si="89">E22+E161</f>
        <v>0</v>
      </c>
      <c r="G195" s="26">
        <f t="shared" si="89"/>
        <v>0</v>
      </c>
      <c r="H195" s="26">
        <f t="shared" si="89"/>
        <v>0</v>
      </c>
      <c r="I195" s="26">
        <f t="shared" si="89"/>
        <v>0</v>
      </c>
      <c r="J195" s="26">
        <f t="shared" si="89"/>
        <v>0</v>
      </c>
      <c r="K195" s="36">
        <f t="shared" si="74"/>
        <v>0</v>
      </c>
    </row>
    <row r="196" spans="2:11" x14ac:dyDescent="0.2">
      <c r="B196" s="11">
        <v>18</v>
      </c>
      <c r="C196" s="2" t="s">
        <v>19</v>
      </c>
      <c r="D196" s="25">
        <v>0</v>
      </c>
      <c r="E196" s="26">
        <f t="shared" si="72"/>
        <v>0</v>
      </c>
      <c r="F196" s="26">
        <f t="shared" ref="F196:J196" si="90">E23+E162</f>
        <v>0</v>
      </c>
      <c r="G196" s="26">
        <f t="shared" si="90"/>
        <v>0</v>
      </c>
      <c r="H196" s="26">
        <f t="shared" si="90"/>
        <v>0</v>
      </c>
      <c r="I196" s="26">
        <f t="shared" si="90"/>
        <v>0</v>
      </c>
      <c r="J196" s="26">
        <f t="shared" si="90"/>
        <v>0</v>
      </c>
      <c r="K196" s="36">
        <f t="shared" si="74"/>
        <v>0</v>
      </c>
    </row>
    <row r="197" spans="2:11" x14ac:dyDescent="0.2">
      <c r="B197" s="11">
        <v>19</v>
      </c>
      <c r="C197" s="2" t="s">
        <v>20</v>
      </c>
      <c r="D197" s="25">
        <v>0</v>
      </c>
      <c r="E197" s="26">
        <f t="shared" si="72"/>
        <v>0</v>
      </c>
      <c r="F197" s="26">
        <f t="shared" ref="F197:J197" si="91">E24+E163</f>
        <v>0</v>
      </c>
      <c r="G197" s="26">
        <f t="shared" si="91"/>
        <v>0</v>
      </c>
      <c r="H197" s="26">
        <f t="shared" si="91"/>
        <v>0</v>
      </c>
      <c r="I197" s="26">
        <f t="shared" si="91"/>
        <v>0</v>
      </c>
      <c r="J197" s="26">
        <f t="shared" si="91"/>
        <v>0</v>
      </c>
      <c r="K197" s="36">
        <f t="shared" si="74"/>
        <v>0</v>
      </c>
    </row>
    <row r="198" spans="2:11" x14ac:dyDescent="0.2">
      <c r="B198" s="11">
        <v>20</v>
      </c>
      <c r="C198" s="2" t="s">
        <v>21</v>
      </c>
      <c r="D198" s="25">
        <v>0</v>
      </c>
      <c r="E198" s="26">
        <f t="shared" si="72"/>
        <v>0</v>
      </c>
      <c r="F198" s="26">
        <f t="shared" ref="F198:J198" si="92">E25+E164</f>
        <v>0</v>
      </c>
      <c r="G198" s="26">
        <f t="shared" si="92"/>
        <v>0</v>
      </c>
      <c r="H198" s="26">
        <f t="shared" si="92"/>
        <v>0</v>
      </c>
      <c r="I198" s="26">
        <f t="shared" si="92"/>
        <v>0</v>
      </c>
      <c r="J198" s="26">
        <f t="shared" si="92"/>
        <v>0</v>
      </c>
      <c r="K198" s="36">
        <f t="shared" si="74"/>
        <v>0</v>
      </c>
    </row>
    <row r="199" spans="2:11" x14ac:dyDescent="0.2">
      <c r="B199" s="11">
        <v>21</v>
      </c>
      <c r="C199" s="2" t="s">
        <v>22</v>
      </c>
      <c r="D199" s="25">
        <v>0</v>
      </c>
      <c r="E199" s="26">
        <f t="shared" si="72"/>
        <v>0</v>
      </c>
      <c r="F199" s="26">
        <f t="shared" ref="F199:J199" si="93">E26+E165</f>
        <v>0</v>
      </c>
      <c r="G199" s="26">
        <f t="shared" si="93"/>
        <v>0</v>
      </c>
      <c r="H199" s="26">
        <f t="shared" si="93"/>
        <v>0</v>
      </c>
      <c r="I199" s="26">
        <f t="shared" si="93"/>
        <v>0</v>
      </c>
      <c r="J199" s="26">
        <f t="shared" si="93"/>
        <v>0</v>
      </c>
      <c r="K199" s="36">
        <f t="shared" si="74"/>
        <v>0</v>
      </c>
    </row>
    <row r="200" spans="2:11" x14ac:dyDescent="0.2">
      <c r="B200" s="11">
        <v>22</v>
      </c>
      <c r="C200" s="2" t="s">
        <v>23</v>
      </c>
      <c r="D200" s="25">
        <v>0</v>
      </c>
      <c r="E200" s="26">
        <f t="shared" si="72"/>
        <v>0</v>
      </c>
      <c r="F200" s="26">
        <f t="shared" ref="F200:J200" si="94">E27+E166</f>
        <v>0</v>
      </c>
      <c r="G200" s="26">
        <f t="shared" si="94"/>
        <v>0</v>
      </c>
      <c r="H200" s="26">
        <f t="shared" si="94"/>
        <v>0</v>
      </c>
      <c r="I200" s="26">
        <f t="shared" si="94"/>
        <v>0</v>
      </c>
      <c r="J200" s="26">
        <f t="shared" si="94"/>
        <v>0</v>
      </c>
      <c r="K200" s="36">
        <f t="shared" si="74"/>
        <v>0</v>
      </c>
    </row>
    <row r="201" spans="2:11" x14ac:dyDescent="0.2">
      <c r="B201" s="11">
        <v>23</v>
      </c>
      <c r="C201" s="2" t="s">
        <v>24</v>
      </c>
      <c r="D201" s="25">
        <v>0</v>
      </c>
      <c r="E201" s="26">
        <f t="shared" si="72"/>
        <v>0</v>
      </c>
      <c r="F201" s="26">
        <f t="shared" ref="F201:J201" si="95">E28+E167</f>
        <v>0</v>
      </c>
      <c r="G201" s="26">
        <f t="shared" si="95"/>
        <v>0</v>
      </c>
      <c r="H201" s="26">
        <f t="shared" si="95"/>
        <v>0</v>
      </c>
      <c r="I201" s="26">
        <f t="shared" si="95"/>
        <v>0</v>
      </c>
      <c r="J201" s="26">
        <f t="shared" si="95"/>
        <v>0</v>
      </c>
      <c r="K201" s="36">
        <f t="shared" si="74"/>
        <v>0</v>
      </c>
    </row>
    <row r="202" spans="2:11" x14ac:dyDescent="0.2">
      <c r="B202" s="11">
        <v>24</v>
      </c>
      <c r="C202" s="2" t="s">
        <v>25</v>
      </c>
      <c r="D202" s="25">
        <v>0</v>
      </c>
      <c r="E202" s="26">
        <f t="shared" si="72"/>
        <v>0</v>
      </c>
      <c r="F202" s="26">
        <f t="shared" ref="F202:J202" si="96">E29+E168</f>
        <v>370.22362266736951</v>
      </c>
      <c r="G202" s="26">
        <f t="shared" si="96"/>
        <v>9.3993672546466769</v>
      </c>
      <c r="H202" s="26">
        <f t="shared" si="96"/>
        <v>0</v>
      </c>
      <c r="I202" s="26">
        <f t="shared" si="96"/>
        <v>0</v>
      </c>
      <c r="J202" s="26">
        <f t="shared" si="96"/>
        <v>628.74443570607605</v>
      </c>
      <c r="K202" s="36">
        <f t="shared" si="74"/>
        <v>1056.552688605344</v>
      </c>
    </row>
    <row r="203" spans="2:11" x14ac:dyDescent="0.2">
      <c r="B203" s="11">
        <v>25</v>
      </c>
      <c r="C203" s="2" t="s">
        <v>26</v>
      </c>
      <c r="D203" s="25">
        <v>0</v>
      </c>
      <c r="E203" s="26">
        <f t="shared" si="72"/>
        <v>0</v>
      </c>
      <c r="F203" s="26">
        <f t="shared" ref="F203:J203" si="97">E30+E169</f>
        <v>0</v>
      </c>
      <c r="G203" s="26">
        <f t="shared" si="97"/>
        <v>0</v>
      </c>
      <c r="H203" s="26">
        <f t="shared" si="97"/>
        <v>0</v>
      </c>
      <c r="I203" s="26">
        <f t="shared" si="97"/>
        <v>0</v>
      </c>
      <c r="J203" s="26">
        <f t="shared" si="97"/>
        <v>0</v>
      </c>
      <c r="K203" s="36">
        <f t="shared" si="74"/>
        <v>0</v>
      </c>
    </row>
    <row r="204" spans="2:11" x14ac:dyDescent="0.2">
      <c r="B204" s="11">
        <v>26</v>
      </c>
      <c r="C204" s="2" t="s">
        <v>27</v>
      </c>
      <c r="D204" s="25">
        <v>0</v>
      </c>
      <c r="E204" s="26">
        <f t="shared" si="72"/>
        <v>286.22432857617008</v>
      </c>
      <c r="F204" s="26">
        <f t="shared" ref="F204:J204" si="98">E31+E170</f>
        <v>0</v>
      </c>
      <c r="G204" s="26">
        <f t="shared" si="98"/>
        <v>0</v>
      </c>
      <c r="H204" s="26">
        <f t="shared" si="98"/>
        <v>0</v>
      </c>
      <c r="I204" s="26">
        <f t="shared" si="98"/>
        <v>0</v>
      </c>
      <c r="J204" s="26">
        <f t="shared" si="98"/>
        <v>37252110.663657278</v>
      </c>
      <c r="K204" s="36">
        <f t="shared" si="74"/>
        <v>39032518.394253746</v>
      </c>
    </row>
    <row r="205" spans="2:11" x14ac:dyDescent="0.2">
      <c r="B205" s="11">
        <v>27</v>
      </c>
      <c r="C205" s="2" t="s">
        <v>28</v>
      </c>
      <c r="D205" s="25">
        <v>0</v>
      </c>
      <c r="E205" s="26">
        <f t="shared" si="72"/>
        <v>0</v>
      </c>
      <c r="F205" s="26">
        <f t="shared" ref="F205:J205" si="99">E32+E171</f>
        <v>0</v>
      </c>
      <c r="G205" s="26">
        <f t="shared" si="99"/>
        <v>3.4921909118446521</v>
      </c>
      <c r="H205" s="26">
        <f t="shared" si="99"/>
        <v>0</v>
      </c>
      <c r="I205" s="26">
        <f t="shared" si="99"/>
        <v>0</v>
      </c>
      <c r="J205" s="26">
        <f t="shared" si="99"/>
        <v>0</v>
      </c>
      <c r="K205" s="36">
        <f t="shared" si="74"/>
        <v>3.659066728315211</v>
      </c>
    </row>
    <row r="206" spans="2:11" x14ac:dyDescent="0.2">
      <c r="B206" s="11">
        <v>28</v>
      </c>
      <c r="C206" s="2" t="s">
        <v>29</v>
      </c>
      <c r="D206" s="25">
        <v>0</v>
      </c>
      <c r="E206" s="26">
        <f t="shared" si="72"/>
        <v>0</v>
      </c>
      <c r="F206" s="26">
        <f t="shared" ref="F206:J206" si="100">E33+E172</f>
        <v>0</v>
      </c>
      <c r="G206" s="26">
        <f t="shared" si="100"/>
        <v>0</v>
      </c>
      <c r="H206" s="26">
        <f t="shared" si="100"/>
        <v>0</v>
      </c>
      <c r="I206" s="26">
        <f t="shared" si="100"/>
        <v>0</v>
      </c>
      <c r="J206" s="26">
        <f t="shared" si="100"/>
        <v>0</v>
      </c>
      <c r="K206" s="36">
        <f t="shared" si="74"/>
        <v>0</v>
      </c>
    </row>
    <row r="207" spans="2:11" x14ac:dyDescent="0.2">
      <c r="B207" s="13">
        <v>29</v>
      </c>
      <c r="C207" s="14" t="s">
        <v>30</v>
      </c>
      <c r="D207" s="25">
        <v>0</v>
      </c>
      <c r="E207" s="26">
        <f t="shared" si="72"/>
        <v>0</v>
      </c>
      <c r="F207" s="26">
        <f t="shared" ref="F207:J207" si="101">E34+E173</f>
        <v>0</v>
      </c>
      <c r="G207" s="26">
        <f t="shared" si="101"/>
        <v>0</v>
      </c>
      <c r="H207" s="26">
        <f t="shared" si="101"/>
        <v>0</v>
      </c>
      <c r="I207" s="26">
        <f t="shared" si="101"/>
        <v>0</v>
      </c>
      <c r="J207" s="26">
        <f t="shared" si="101"/>
        <v>0</v>
      </c>
      <c r="K207" s="36">
        <f t="shared" si="74"/>
        <v>0</v>
      </c>
    </row>
    <row r="208" spans="2:11" x14ac:dyDescent="0.2">
      <c r="B208" s="16" t="s">
        <v>35</v>
      </c>
      <c r="C208" s="17"/>
      <c r="D208" s="28">
        <f t="shared" ref="D208:K208" si="102">SUM(D179:D207)</f>
        <v>0</v>
      </c>
      <c r="E208" s="29">
        <f t="shared" si="102"/>
        <v>15700.485333658376</v>
      </c>
      <c r="F208" s="29">
        <f t="shared" si="102"/>
        <v>90915.233484291413</v>
      </c>
      <c r="G208" s="29">
        <f t="shared" si="102"/>
        <v>3192.9555964550582</v>
      </c>
      <c r="H208" s="29">
        <f t="shared" si="102"/>
        <v>71812.073625027057</v>
      </c>
      <c r="I208" s="29">
        <f t="shared" si="102"/>
        <v>-24306.711532423982</v>
      </c>
      <c r="J208" s="30">
        <f t="shared" si="102"/>
        <v>37293482.326694354</v>
      </c>
      <c r="K208" s="37">
        <f t="shared" si="102"/>
        <v>39240398.47211948</v>
      </c>
    </row>
    <row r="211" spans="2:12" x14ac:dyDescent="0.2">
      <c r="B211" s="20" t="s">
        <v>45</v>
      </c>
    </row>
    <row r="212" spans="2:12" x14ac:dyDescent="0.2">
      <c r="B212" s="38" t="s">
        <v>0</v>
      </c>
      <c r="C212" s="39"/>
      <c r="D212" s="22">
        <v>44348</v>
      </c>
      <c r="E212" s="23">
        <v>44378</v>
      </c>
      <c r="F212" s="23">
        <v>44409</v>
      </c>
      <c r="G212" s="23">
        <v>44440</v>
      </c>
      <c r="H212" s="23">
        <v>44470</v>
      </c>
      <c r="I212" s="23">
        <v>44501</v>
      </c>
      <c r="J212" s="23">
        <v>44531</v>
      </c>
      <c r="K212" s="24">
        <v>44531</v>
      </c>
    </row>
    <row r="213" spans="2:12" x14ac:dyDescent="0.2">
      <c r="B213" s="16" t="s">
        <v>46</v>
      </c>
      <c r="C213" s="17"/>
      <c r="D213" s="40">
        <v>108.88</v>
      </c>
      <c r="E213" s="41">
        <v>109.76</v>
      </c>
      <c r="F213" s="41">
        <v>110.15</v>
      </c>
      <c r="G213" s="41">
        <v>111.45</v>
      </c>
      <c r="H213" s="14">
        <v>112.94</v>
      </c>
      <c r="I213" s="107">
        <v>113.51</v>
      </c>
      <c r="J213" s="14">
        <v>114.39</v>
      </c>
      <c r="K213" s="14">
        <v>114.39</v>
      </c>
      <c r="L213" s="42" t="s">
        <v>47</v>
      </c>
    </row>
    <row r="214" spans="2:12" ht="15" x14ac:dyDescent="0.25">
      <c r="B214" s="16" t="s">
        <v>48</v>
      </c>
      <c r="C214" s="17"/>
      <c r="D214" s="43">
        <f t="shared" ref="D214:G214" si="103">E213/D213-1</f>
        <v>8.0822924320353984E-3</v>
      </c>
      <c r="E214" s="44">
        <f t="shared" si="103"/>
        <v>3.5532069970845015E-3</v>
      </c>
      <c r="F214" s="44">
        <f t="shared" si="103"/>
        <v>1.1802088061733995E-2</v>
      </c>
      <c r="G214" s="44">
        <f t="shared" si="103"/>
        <v>1.336922386720496E-2</v>
      </c>
      <c r="H214" s="44">
        <f t="shared" ref="H214" si="104">I213/H213-1</f>
        <v>5.0469275721622964E-3</v>
      </c>
      <c r="I214" s="106">
        <v>5.0469275721622964E-3</v>
      </c>
      <c r="J214" s="44">
        <f t="shared" ref="J214" si="105">K213/J213-1</f>
        <v>0</v>
      </c>
      <c r="K214" s="44"/>
      <c r="L214" s="109">
        <f>+(1+D214)*(1+E214)*(1+F214)*(1+G214)*(1+H214)*(1+I214)*(1+J214)-1</f>
        <v>4.7785422012455614E-2</v>
      </c>
    </row>
    <row r="217" spans="2:12" x14ac:dyDescent="0.2">
      <c r="B217" s="3" t="s">
        <v>49</v>
      </c>
    </row>
    <row r="218" spans="2:12" x14ac:dyDescent="0.2">
      <c r="B218" s="21" t="s">
        <v>0</v>
      </c>
      <c r="C218" s="16"/>
      <c r="D218" s="22">
        <v>44348</v>
      </c>
      <c r="E218" s="23">
        <v>44378</v>
      </c>
      <c r="F218" s="23">
        <v>44409</v>
      </c>
      <c r="G218" s="23">
        <v>44440</v>
      </c>
      <c r="H218" s="23">
        <v>44470</v>
      </c>
      <c r="I218" s="23">
        <v>44501</v>
      </c>
      <c r="J218" s="24">
        <v>44531</v>
      </c>
    </row>
    <row r="219" spans="2:12" x14ac:dyDescent="0.2">
      <c r="B219" s="8">
        <v>1</v>
      </c>
      <c r="C219" s="9" t="s">
        <v>3</v>
      </c>
      <c r="D219" s="31">
        <f>$D179*(1+D$214)</f>
        <v>0</v>
      </c>
      <c r="E219" s="32">
        <f t="shared" ref="E219:J219" si="106">$D179*(1+E$214)</f>
        <v>0</v>
      </c>
      <c r="F219" s="32">
        <f t="shared" si="106"/>
        <v>0</v>
      </c>
      <c r="G219" s="32">
        <f t="shared" si="106"/>
        <v>0</v>
      </c>
      <c r="H219" s="32">
        <f t="shared" si="106"/>
        <v>0</v>
      </c>
      <c r="I219" s="32">
        <f t="shared" si="106"/>
        <v>0</v>
      </c>
      <c r="J219" s="33">
        <f t="shared" si="106"/>
        <v>0</v>
      </c>
    </row>
    <row r="220" spans="2:12" x14ac:dyDescent="0.2">
      <c r="B220" s="11">
        <v>2</v>
      </c>
      <c r="C220" s="2" t="s">
        <v>4</v>
      </c>
      <c r="D220" s="25">
        <f t="shared" ref="D220:D247" si="107">$D180*(1+D$214)</f>
        <v>0</v>
      </c>
      <c r="E220" s="26">
        <f t="shared" ref="E220:J220" si="108">$D180*(1+E$214)</f>
        <v>0</v>
      </c>
      <c r="F220" s="26">
        <f t="shared" si="108"/>
        <v>0</v>
      </c>
      <c r="G220" s="26">
        <f t="shared" si="108"/>
        <v>0</v>
      </c>
      <c r="H220" s="26">
        <f t="shared" si="108"/>
        <v>0</v>
      </c>
      <c r="I220" s="26">
        <f t="shared" si="108"/>
        <v>0</v>
      </c>
      <c r="J220" s="27">
        <f t="shared" si="108"/>
        <v>0</v>
      </c>
    </row>
    <row r="221" spans="2:12" x14ac:dyDescent="0.2">
      <c r="B221" s="11">
        <v>3</v>
      </c>
      <c r="C221" s="2" t="s">
        <v>5</v>
      </c>
      <c r="D221" s="25">
        <f t="shared" si="107"/>
        <v>0</v>
      </c>
      <c r="E221" s="26">
        <f t="shared" ref="E221:J221" si="109">$D181*(1+E$214)</f>
        <v>0</v>
      </c>
      <c r="F221" s="26">
        <f t="shared" si="109"/>
        <v>0</v>
      </c>
      <c r="G221" s="26">
        <f t="shared" si="109"/>
        <v>0</v>
      </c>
      <c r="H221" s="26">
        <f t="shared" si="109"/>
        <v>0</v>
      </c>
      <c r="I221" s="26">
        <f t="shared" si="109"/>
        <v>0</v>
      </c>
      <c r="J221" s="27">
        <f t="shared" si="109"/>
        <v>0</v>
      </c>
    </row>
    <row r="222" spans="2:12" x14ac:dyDescent="0.2">
      <c r="B222" s="11">
        <v>4</v>
      </c>
      <c r="C222" s="2" t="s">
        <v>6</v>
      </c>
      <c r="D222" s="25">
        <f t="shared" si="107"/>
        <v>0</v>
      </c>
      <c r="E222" s="26">
        <f t="shared" ref="E222:J222" si="110">$D182*(1+E$214)</f>
        <v>0</v>
      </c>
      <c r="F222" s="26">
        <f t="shared" si="110"/>
        <v>0</v>
      </c>
      <c r="G222" s="26">
        <f t="shared" si="110"/>
        <v>0</v>
      </c>
      <c r="H222" s="26">
        <f t="shared" si="110"/>
        <v>0</v>
      </c>
      <c r="I222" s="26">
        <f t="shared" si="110"/>
        <v>0</v>
      </c>
      <c r="J222" s="27">
        <f t="shared" si="110"/>
        <v>0</v>
      </c>
    </row>
    <row r="223" spans="2:12" x14ac:dyDescent="0.2">
      <c r="B223" s="11">
        <v>5</v>
      </c>
      <c r="C223" s="2" t="s">
        <v>7</v>
      </c>
      <c r="D223" s="25">
        <f t="shared" si="107"/>
        <v>0</v>
      </c>
      <c r="E223" s="26">
        <f t="shared" ref="E223:J223" si="111">$D183*(1+E$214)</f>
        <v>0</v>
      </c>
      <c r="F223" s="26">
        <f t="shared" si="111"/>
        <v>0</v>
      </c>
      <c r="G223" s="26">
        <f t="shared" si="111"/>
        <v>0</v>
      </c>
      <c r="H223" s="26">
        <f t="shared" si="111"/>
        <v>0</v>
      </c>
      <c r="I223" s="26">
        <f t="shared" si="111"/>
        <v>0</v>
      </c>
      <c r="J223" s="27">
        <f t="shared" si="111"/>
        <v>0</v>
      </c>
    </row>
    <row r="224" spans="2:12" x14ac:dyDescent="0.2">
      <c r="B224" s="11">
        <v>6</v>
      </c>
      <c r="C224" s="2" t="s">
        <v>8</v>
      </c>
      <c r="D224" s="25">
        <f t="shared" si="107"/>
        <v>0</v>
      </c>
      <c r="E224" s="26">
        <f t="shared" ref="E224:J224" si="112">$D184*(1+E$214)</f>
        <v>0</v>
      </c>
      <c r="F224" s="26">
        <f t="shared" si="112"/>
        <v>0</v>
      </c>
      <c r="G224" s="26">
        <f t="shared" si="112"/>
        <v>0</v>
      </c>
      <c r="H224" s="26">
        <f t="shared" si="112"/>
        <v>0</v>
      </c>
      <c r="I224" s="26">
        <f t="shared" si="112"/>
        <v>0</v>
      </c>
      <c r="J224" s="27">
        <f t="shared" si="112"/>
        <v>0</v>
      </c>
    </row>
    <row r="225" spans="2:10" x14ac:dyDescent="0.2">
      <c r="B225" s="11">
        <v>7</v>
      </c>
      <c r="C225" s="2" t="s">
        <v>9</v>
      </c>
      <c r="D225" s="25">
        <f t="shared" si="107"/>
        <v>0</v>
      </c>
      <c r="E225" s="26">
        <f t="shared" ref="E225:J225" si="113">$D185*(1+E$214)</f>
        <v>0</v>
      </c>
      <c r="F225" s="26">
        <f t="shared" si="113"/>
        <v>0</v>
      </c>
      <c r="G225" s="26">
        <f t="shared" si="113"/>
        <v>0</v>
      </c>
      <c r="H225" s="26">
        <f t="shared" si="113"/>
        <v>0</v>
      </c>
      <c r="I225" s="26">
        <f t="shared" si="113"/>
        <v>0</v>
      </c>
      <c r="J225" s="27">
        <f t="shared" si="113"/>
        <v>0</v>
      </c>
    </row>
    <row r="226" spans="2:10" x14ac:dyDescent="0.2">
      <c r="B226" s="11">
        <v>8</v>
      </c>
      <c r="C226" s="2" t="s">
        <v>10</v>
      </c>
      <c r="D226" s="25">
        <f t="shared" si="107"/>
        <v>0</v>
      </c>
      <c r="E226" s="26">
        <f t="shared" ref="E226:J226" si="114">$D186*(1+E$214)</f>
        <v>0</v>
      </c>
      <c r="F226" s="26">
        <f t="shared" si="114"/>
        <v>0</v>
      </c>
      <c r="G226" s="26">
        <f t="shared" si="114"/>
        <v>0</v>
      </c>
      <c r="H226" s="26">
        <f t="shared" si="114"/>
        <v>0</v>
      </c>
      <c r="I226" s="26">
        <f t="shared" si="114"/>
        <v>0</v>
      </c>
      <c r="J226" s="27">
        <f t="shared" si="114"/>
        <v>0</v>
      </c>
    </row>
    <row r="227" spans="2:10" x14ac:dyDescent="0.2">
      <c r="B227" s="11">
        <v>9</v>
      </c>
      <c r="C227" s="2" t="s">
        <v>11</v>
      </c>
      <c r="D227" s="25">
        <f t="shared" si="107"/>
        <v>0</v>
      </c>
      <c r="E227" s="26">
        <f t="shared" ref="E227:J227" si="115">$D187*(1+E$214)</f>
        <v>0</v>
      </c>
      <c r="F227" s="26">
        <f t="shared" si="115"/>
        <v>0</v>
      </c>
      <c r="G227" s="26">
        <f t="shared" si="115"/>
        <v>0</v>
      </c>
      <c r="H227" s="26">
        <f t="shared" si="115"/>
        <v>0</v>
      </c>
      <c r="I227" s="26">
        <f t="shared" si="115"/>
        <v>0</v>
      </c>
      <c r="J227" s="27">
        <f t="shared" si="115"/>
        <v>0</v>
      </c>
    </row>
    <row r="228" spans="2:10" x14ac:dyDescent="0.2">
      <c r="B228" s="11">
        <v>10</v>
      </c>
      <c r="C228" s="2" t="s">
        <v>58</v>
      </c>
      <c r="D228" s="25">
        <f t="shared" si="107"/>
        <v>0</v>
      </c>
      <c r="E228" s="26">
        <f t="shared" ref="E228:J228" si="116">$D188*(1+E$214)</f>
        <v>0</v>
      </c>
      <c r="F228" s="26">
        <f t="shared" si="116"/>
        <v>0</v>
      </c>
      <c r="G228" s="26">
        <f t="shared" si="116"/>
        <v>0</v>
      </c>
      <c r="H228" s="26">
        <f t="shared" si="116"/>
        <v>0</v>
      </c>
      <c r="I228" s="26">
        <f t="shared" si="116"/>
        <v>0</v>
      </c>
      <c r="J228" s="27">
        <f t="shared" si="116"/>
        <v>0</v>
      </c>
    </row>
    <row r="229" spans="2:10" x14ac:dyDescent="0.2">
      <c r="B229" s="11">
        <v>11</v>
      </c>
      <c r="C229" s="2" t="s">
        <v>12</v>
      </c>
      <c r="D229" s="25">
        <f t="shared" si="107"/>
        <v>0</v>
      </c>
      <c r="E229" s="26">
        <f t="shared" ref="E229:J229" si="117">$D189*(1+E$214)</f>
        <v>0</v>
      </c>
      <c r="F229" s="26">
        <f t="shared" si="117"/>
        <v>0</v>
      </c>
      <c r="G229" s="26">
        <f t="shared" si="117"/>
        <v>0</v>
      </c>
      <c r="H229" s="26">
        <f t="shared" si="117"/>
        <v>0</v>
      </c>
      <c r="I229" s="26">
        <f t="shared" si="117"/>
        <v>0</v>
      </c>
      <c r="J229" s="27">
        <f t="shared" si="117"/>
        <v>0</v>
      </c>
    </row>
    <row r="230" spans="2:10" x14ac:dyDescent="0.2">
      <c r="B230" s="11">
        <v>12</v>
      </c>
      <c r="C230" s="2" t="s">
        <v>13</v>
      </c>
      <c r="D230" s="25">
        <f t="shared" si="107"/>
        <v>0</v>
      </c>
      <c r="E230" s="26">
        <f t="shared" ref="E230:J230" si="118">$D190*(1+E$214)</f>
        <v>0</v>
      </c>
      <c r="F230" s="26">
        <f t="shared" si="118"/>
        <v>0</v>
      </c>
      <c r="G230" s="26">
        <f t="shared" si="118"/>
        <v>0</v>
      </c>
      <c r="H230" s="26">
        <f t="shared" si="118"/>
        <v>0</v>
      </c>
      <c r="I230" s="26">
        <f t="shared" si="118"/>
        <v>0</v>
      </c>
      <c r="J230" s="27">
        <f t="shared" si="118"/>
        <v>0</v>
      </c>
    </row>
    <row r="231" spans="2:10" x14ac:dyDescent="0.2">
      <c r="B231" s="11">
        <v>13</v>
      </c>
      <c r="C231" s="2" t="s">
        <v>14</v>
      </c>
      <c r="D231" s="25">
        <f t="shared" si="107"/>
        <v>0</v>
      </c>
      <c r="E231" s="26">
        <f t="shared" ref="E231:J231" si="119">$D191*(1+E$214)</f>
        <v>0</v>
      </c>
      <c r="F231" s="26">
        <f t="shared" si="119"/>
        <v>0</v>
      </c>
      <c r="G231" s="26">
        <f t="shared" si="119"/>
        <v>0</v>
      </c>
      <c r="H231" s="26">
        <f t="shared" si="119"/>
        <v>0</v>
      </c>
      <c r="I231" s="26">
        <f t="shared" si="119"/>
        <v>0</v>
      </c>
      <c r="J231" s="27">
        <f t="shared" si="119"/>
        <v>0</v>
      </c>
    </row>
    <row r="232" spans="2:10" x14ac:dyDescent="0.2">
      <c r="B232" s="11">
        <v>14</v>
      </c>
      <c r="C232" s="2" t="s">
        <v>15</v>
      </c>
      <c r="D232" s="25">
        <f t="shared" si="107"/>
        <v>0</v>
      </c>
      <c r="E232" s="26">
        <f t="shared" ref="E232:J232" si="120">$D192*(1+E$214)</f>
        <v>0</v>
      </c>
      <c r="F232" s="26">
        <f t="shared" si="120"/>
        <v>0</v>
      </c>
      <c r="G232" s="26">
        <f t="shared" si="120"/>
        <v>0</v>
      </c>
      <c r="H232" s="26">
        <f t="shared" si="120"/>
        <v>0</v>
      </c>
      <c r="I232" s="26">
        <f t="shared" si="120"/>
        <v>0</v>
      </c>
      <c r="J232" s="27">
        <f t="shared" si="120"/>
        <v>0</v>
      </c>
    </row>
    <row r="233" spans="2:10" x14ac:dyDescent="0.2">
      <c r="B233" s="11">
        <v>15</v>
      </c>
      <c r="C233" s="2" t="s">
        <v>16</v>
      </c>
      <c r="D233" s="25">
        <f t="shared" si="107"/>
        <v>0</v>
      </c>
      <c r="E233" s="26">
        <f t="shared" ref="E233:J233" si="121">$D193*(1+E$214)</f>
        <v>0</v>
      </c>
      <c r="F233" s="26">
        <f t="shared" si="121"/>
        <v>0</v>
      </c>
      <c r="G233" s="26">
        <f t="shared" si="121"/>
        <v>0</v>
      </c>
      <c r="H233" s="26">
        <f t="shared" si="121"/>
        <v>0</v>
      </c>
      <c r="I233" s="26">
        <f t="shared" si="121"/>
        <v>0</v>
      </c>
      <c r="J233" s="27">
        <f t="shared" si="121"/>
        <v>0</v>
      </c>
    </row>
    <row r="234" spans="2:10" x14ac:dyDescent="0.2">
      <c r="B234" s="11">
        <v>16</v>
      </c>
      <c r="C234" s="2" t="s">
        <v>17</v>
      </c>
      <c r="D234" s="25">
        <f t="shared" si="107"/>
        <v>0</v>
      </c>
      <c r="E234" s="26">
        <f t="shared" ref="E234:J234" si="122">$D194*(1+E$214)</f>
        <v>0</v>
      </c>
      <c r="F234" s="26">
        <f t="shared" si="122"/>
        <v>0</v>
      </c>
      <c r="G234" s="26">
        <f t="shared" si="122"/>
        <v>0</v>
      </c>
      <c r="H234" s="26">
        <f t="shared" si="122"/>
        <v>0</v>
      </c>
      <c r="I234" s="26">
        <f t="shared" si="122"/>
        <v>0</v>
      </c>
      <c r="J234" s="27">
        <f t="shared" si="122"/>
        <v>0</v>
      </c>
    </row>
    <row r="235" spans="2:10" x14ac:dyDescent="0.2">
      <c r="B235" s="11">
        <v>17</v>
      </c>
      <c r="C235" s="2" t="s">
        <v>18</v>
      </c>
      <c r="D235" s="25">
        <f t="shared" si="107"/>
        <v>0</v>
      </c>
      <c r="E235" s="26">
        <f t="shared" ref="E235:J235" si="123">$D195*(1+E$214)</f>
        <v>0</v>
      </c>
      <c r="F235" s="26">
        <f t="shared" si="123"/>
        <v>0</v>
      </c>
      <c r="G235" s="26">
        <f t="shared" si="123"/>
        <v>0</v>
      </c>
      <c r="H235" s="26">
        <f t="shared" si="123"/>
        <v>0</v>
      </c>
      <c r="I235" s="26">
        <f t="shared" si="123"/>
        <v>0</v>
      </c>
      <c r="J235" s="27">
        <f t="shared" si="123"/>
        <v>0</v>
      </c>
    </row>
    <row r="236" spans="2:10" x14ac:dyDescent="0.2">
      <c r="B236" s="11">
        <v>18</v>
      </c>
      <c r="C236" s="2" t="s">
        <v>19</v>
      </c>
      <c r="D236" s="25">
        <f t="shared" si="107"/>
        <v>0</v>
      </c>
      <c r="E236" s="26">
        <f t="shared" ref="E236:J236" si="124">$D196*(1+E$214)</f>
        <v>0</v>
      </c>
      <c r="F236" s="26">
        <f t="shared" si="124"/>
        <v>0</v>
      </c>
      <c r="G236" s="26">
        <f t="shared" si="124"/>
        <v>0</v>
      </c>
      <c r="H236" s="26">
        <f t="shared" si="124"/>
        <v>0</v>
      </c>
      <c r="I236" s="26">
        <f t="shared" si="124"/>
        <v>0</v>
      </c>
      <c r="J236" s="27">
        <f t="shared" si="124"/>
        <v>0</v>
      </c>
    </row>
    <row r="237" spans="2:10" x14ac:dyDescent="0.2">
      <c r="B237" s="11">
        <v>19</v>
      </c>
      <c r="C237" s="2" t="s">
        <v>20</v>
      </c>
      <c r="D237" s="25">
        <f t="shared" si="107"/>
        <v>0</v>
      </c>
      <c r="E237" s="26">
        <f t="shared" ref="E237:J237" si="125">$D197*(1+E$214)</f>
        <v>0</v>
      </c>
      <c r="F237" s="26">
        <f t="shared" si="125"/>
        <v>0</v>
      </c>
      <c r="G237" s="26">
        <f t="shared" si="125"/>
        <v>0</v>
      </c>
      <c r="H237" s="26">
        <f t="shared" si="125"/>
        <v>0</v>
      </c>
      <c r="I237" s="26">
        <f t="shared" si="125"/>
        <v>0</v>
      </c>
      <c r="J237" s="27">
        <f t="shared" si="125"/>
        <v>0</v>
      </c>
    </row>
    <row r="238" spans="2:10" x14ac:dyDescent="0.2">
      <c r="B238" s="11">
        <v>20</v>
      </c>
      <c r="C238" s="2" t="s">
        <v>21</v>
      </c>
      <c r="D238" s="25">
        <f t="shared" si="107"/>
        <v>0</v>
      </c>
      <c r="E238" s="26">
        <f t="shared" ref="E238:J238" si="126">$D198*(1+E$214)</f>
        <v>0</v>
      </c>
      <c r="F238" s="26">
        <f t="shared" si="126"/>
        <v>0</v>
      </c>
      <c r="G238" s="26">
        <f t="shared" si="126"/>
        <v>0</v>
      </c>
      <c r="H238" s="26">
        <f t="shared" si="126"/>
        <v>0</v>
      </c>
      <c r="I238" s="26">
        <f t="shared" si="126"/>
        <v>0</v>
      </c>
      <c r="J238" s="27">
        <f t="shared" si="126"/>
        <v>0</v>
      </c>
    </row>
    <row r="239" spans="2:10" x14ac:dyDescent="0.2">
      <c r="B239" s="11">
        <v>21</v>
      </c>
      <c r="C239" s="2" t="s">
        <v>22</v>
      </c>
      <c r="D239" s="25">
        <f t="shared" si="107"/>
        <v>0</v>
      </c>
      <c r="E239" s="26">
        <f t="shared" ref="E239:J239" si="127">$D199*(1+E$214)</f>
        <v>0</v>
      </c>
      <c r="F239" s="26">
        <f t="shared" si="127"/>
        <v>0</v>
      </c>
      <c r="G239" s="26">
        <f t="shared" si="127"/>
        <v>0</v>
      </c>
      <c r="H239" s="26">
        <f t="shared" si="127"/>
        <v>0</v>
      </c>
      <c r="I239" s="26">
        <f t="shared" si="127"/>
        <v>0</v>
      </c>
      <c r="J239" s="27">
        <f t="shared" si="127"/>
        <v>0</v>
      </c>
    </row>
    <row r="240" spans="2:10" x14ac:dyDescent="0.2">
      <c r="B240" s="11">
        <v>22</v>
      </c>
      <c r="C240" s="2" t="s">
        <v>23</v>
      </c>
      <c r="D240" s="25">
        <f t="shared" si="107"/>
        <v>0</v>
      </c>
      <c r="E240" s="26">
        <f t="shared" ref="E240:J240" si="128">$D200*(1+E$214)</f>
        <v>0</v>
      </c>
      <c r="F240" s="26">
        <f t="shared" si="128"/>
        <v>0</v>
      </c>
      <c r="G240" s="26">
        <f t="shared" si="128"/>
        <v>0</v>
      </c>
      <c r="H240" s="26">
        <f t="shared" si="128"/>
        <v>0</v>
      </c>
      <c r="I240" s="26">
        <f t="shared" si="128"/>
        <v>0</v>
      </c>
      <c r="J240" s="27">
        <f t="shared" si="128"/>
        <v>0</v>
      </c>
    </row>
    <row r="241" spans="2:10" x14ac:dyDescent="0.2">
      <c r="B241" s="11">
        <v>23</v>
      </c>
      <c r="C241" s="2" t="s">
        <v>24</v>
      </c>
      <c r="D241" s="25">
        <f t="shared" si="107"/>
        <v>0</v>
      </c>
      <c r="E241" s="26">
        <f t="shared" ref="E241:J241" si="129">$D201*(1+E$214)</f>
        <v>0</v>
      </c>
      <c r="F241" s="26">
        <f t="shared" si="129"/>
        <v>0</v>
      </c>
      <c r="G241" s="26">
        <f t="shared" si="129"/>
        <v>0</v>
      </c>
      <c r="H241" s="26">
        <f t="shared" si="129"/>
        <v>0</v>
      </c>
      <c r="I241" s="26">
        <f t="shared" si="129"/>
        <v>0</v>
      </c>
      <c r="J241" s="27">
        <f t="shared" si="129"/>
        <v>0</v>
      </c>
    </row>
    <row r="242" spans="2:10" x14ac:dyDescent="0.2">
      <c r="B242" s="11">
        <v>24</v>
      </c>
      <c r="C242" s="2" t="s">
        <v>25</v>
      </c>
      <c r="D242" s="25">
        <f t="shared" si="107"/>
        <v>0</v>
      </c>
      <c r="E242" s="26">
        <f t="shared" ref="E242:J242" si="130">$D202*(1+E$214)</f>
        <v>0</v>
      </c>
      <c r="F242" s="26">
        <f t="shared" si="130"/>
        <v>0</v>
      </c>
      <c r="G242" s="26">
        <f t="shared" si="130"/>
        <v>0</v>
      </c>
      <c r="H242" s="26">
        <f t="shared" si="130"/>
        <v>0</v>
      </c>
      <c r="I242" s="26">
        <f t="shared" si="130"/>
        <v>0</v>
      </c>
      <c r="J242" s="27">
        <f t="shared" si="130"/>
        <v>0</v>
      </c>
    </row>
    <row r="243" spans="2:10" x14ac:dyDescent="0.2">
      <c r="B243" s="11">
        <v>25</v>
      </c>
      <c r="C243" s="2" t="s">
        <v>26</v>
      </c>
      <c r="D243" s="25">
        <f t="shared" si="107"/>
        <v>0</v>
      </c>
      <c r="E243" s="26">
        <f t="shared" ref="E243:J243" si="131">$D203*(1+E$214)</f>
        <v>0</v>
      </c>
      <c r="F243" s="26">
        <f t="shared" si="131"/>
        <v>0</v>
      </c>
      <c r="G243" s="26">
        <f t="shared" si="131"/>
        <v>0</v>
      </c>
      <c r="H243" s="26">
        <f t="shared" si="131"/>
        <v>0</v>
      </c>
      <c r="I243" s="26">
        <f t="shared" si="131"/>
        <v>0</v>
      </c>
      <c r="J243" s="27">
        <f t="shared" si="131"/>
        <v>0</v>
      </c>
    </row>
    <row r="244" spans="2:10" x14ac:dyDescent="0.2">
      <c r="B244" s="11">
        <v>26</v>
      </c>
      <c r="C244" s="2" t="s">
        <v>27</v>
      </c>
      <c r="D244" s="25">
        <f t="shared" si="107"/>
        <v>0</v>
      </c>
      <c r="E244" s="26">
        <f t="shared" ref="E244:J244" si="132">$D204*(1+E$214)</f>
        <v>0</v>
      </c>
      <c r="F244" s="26">
        <f t="shared" si="132"/>
        <v>0</v>
      </c>
      <c r="G244" s="26">
        <f t="shared" si="132"/>
        <v>0</v>
      </c>
      <c r="H244" s="26">
        <f t="shared" si="132"/>
        <v>0</v>
      </c>
      <c r="I244" s="26">
        <f t="shared" si="132"/>
        <v>0</v>
      </c>
      <c r="J244" s="27">
        <f t="shared" si="132"/>
        <v>0</v>
      </c>
    </row>
    <row r="245" spans="2:10" x14ac:dyDescent="0.2">
      <c r="B245" s="11">
        <v>27</v>
      </c>
      <c r="C245" s="2" t="s">
        <v>28</v>
      </c>
      <c r="D245" s="25">
        <f t="shared" si="107"/>
        <v>0</v>
      </c>
      <c r="E245" s="26">
        <f t="shared" ref="E245:J245" si="133">$D205*(1+E$214)</f>
        <v>0</v>
      </c>
      <c r="F245" s="26">
        <f t="shared" si="133"/>
        <v>0</v>
      </c>
      <c r="G245" s="26">
        <f t="shared" si="133"/>
        <v>0</v>
      </c>
      <c r="H245" s="26">
        <f t="shared" si="133"/>
        <v>0</v>
      </c>
      <c r="I245" s="26">
        <f t="shared" si="133"/>
        <v>0</v>
      </c>
      <c r="J245" s="27">
        <f t="shared" si="133"/>
        <v>0</v>
      </c>
    </row>
    <row r="246" spans="2:10" x14ac:dyDescent="0.2">
      <c r="B246" s="11">
        <v>28</v>
      </c>
      <c r="C246" s="2" t="s">
        <v>29</v>
      </c>
      <c r="D246" s="25">
        <f t="shared" si="107"/>
        <v>0</v>
      </c>
      <c r="E246" s="26">
        <f t="shared" ref="E246:J246" si="134">$D206*(1+E$214)</f>
        <v>0</v>
      </c>
      <c r="F246" s="26">
        <f t="shared" si="134"/>
        <v>0</v>
      </c>
      <c r="G246" s="26">
        <f t="shared" si="134"/>
        <v>0</v>
      </c>
      <c r="H246" s="26">
        <f t="shared" si="134"/>
        <v>0</v>
      </c>
      <c r="I246" s="26">
        <f t="shared" si="134"/>
        <v>0</v>
      </c>
      <c r="J246" s="27">
        <f t="shared" si="134"/>
        <v>0</v>
      </c>
    </row>
    <row r="247" spans="2:10" x14ac:dyDescent="0.2">
      <c r="B247" s="13">
        <v>29</v>
      </c>
      <c r="C247" s="14" t="s">
        <v>30</v>
      </c>
      <c r="D247" s="25">
        <f t="shared" si="107"/>
        <v>0</v>
      </c>
      <c r="E247" s="26">
        <f t="shared" ref="E247:J247" si="135">$D207*(1+E$214)</f>
        <v>0</v>
      </c>
      <c r="F247" s="26">
        <f t="shared" si="135"/>
        <v>0</v>
      </c>
      <c r="G247" s="26">
        <f t="shared" si="135"/>
        <v>0</v>
      </c>
      <c r="H247" s="26">
        <f t="shared" si="135"/>
        <v>0</v>
      </c>
      <c r="I247" s="26">
        <f t="shared" si="135"/>
        <v>0</v>
      </c>
      <c r="J247" s="27">
        <f t="shared" si="135"/>
        <v>0</v>
      </c>
    </row>
    <row r="248" spans="2:10" x14ac:dyDescent="0.2">
      <c r="B248" s="16" t="s">
        <v>35</v>
      </c>
      <c r="C248" s="17"/>
      <c r="D248" s="28">
        <f>SUM(D219:D247)</f>
        <v>0</v>
      </c>
      <c r="E248" s="29">
        <f>SUM(E219:E247)</f>
        <v>0</v>
      </c>
      <c r="F248" s="29">
        <f>SUM(F219:F247)</f>
        <v>0</v>
      </c>
      <c r="G248" s="29">
        <f>SUM(G219:G247)</f>
        <v>0</v>
      </c>
      <c r="H248" s="29">
        <f>SUM(H219:H247)</f>
        <v>0</v>
      </c>
      <c r="I248" s="29">
        <f t="shared" ref="I248" si="136">SUM(I219:I247)</f>
        <v>0</v>
      </c>
      <c r="J248" s="30">
        <f>SUM(J219:J247)</f>
        <v>0</v>
      </c>
    </row>
  </sheetData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2CD85-F8B3-4129-AB5E-14E7AD874648}">
  <sheetPr codeName="Hoja5">
    <tabColor theme="9" tint="0.59999389629810485"/>
  </sheetPr>
  <dimension ref="B2:X276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3.5703125" style="2" customWidth="1"/>
    <col min="2" max="2" width="3.42578125" style="2" customWidth="1"/>
    <col min="3" max="3" width="18.7109375" style="2" customWidth="1"/>
    <col min="4" max="8" width="15" style="2" customWidth="1"/>
    <col min="9" max="11" width="13.5703125" style="2" customWidth="1"/>
    <col min="12" max="12" width="12.28515625" style="2" customWidth="1"/>
    <col min="13" max="13" width="11.42578125" style="2"/>
    <col min="14" max="16" width="13.28515625" style="2" bestFit="1" customWidth="1"/>
    <col min="17" max="19" width="10.7109375" style="2" bestFit="1" customWidth="1"/>
    <col min="20" max="250" width="11.42578125" style="2"/>
    <col min="251" max="251" width="3.5703125" style="2" customWidth="1"/>
    <col min="252" max="252" width="3.42578125" style="2" customWidth="1"/>
    <col min="253" max="253" width="18.7109375" style="2" customWidth="1"/>
    <col min="254" max="260" width="15" style="2" customWidth="1"/>
    <col min="261" max="261" width="14" style="2" customWidth="1"/>
    <col min="262" max="262" width="15.85546875" style="2" customWidth="1"/>
    <col min="263" max="263" width="13.28515625" style="2" customWidth="1"/>
    <col min="264" max="265" width="13.28515625" style="2" bestFit="1" customWidth="1"/>
    <col min="266" max="266" width="12.85546875" style="2" bestFit="1" customWidth="1"/>
    <col min="267" max="506" width="11.42578125" style="2"/>
    <col min="507" max="507" width="3.5703125" style="2" customWidth="1"/>
    <col min="508" max="508" width="3.42578125" style="2" customWidth="1"/>
    <col min="509" max="509" width="18.7109375" style="2" customWidth="1"/>
    <col min="510" max="516" width="15" style="2" customWidth="1"/>
    <col min="517" max="517" width="14" style="2" customWidth="1"/>
    <col min="518" max="518" width="15.85546875" style="2" customWidth="1"/>
    <col min="519" max="519" width="13.28515625" style="2" customWidth="1"/>
    <col min="520" max="521" width="13.28515625" style="2" bestFit="1" customWidth="1"/>
    <col min="522" max="522" width="12.85546875" style="2" bestFit="1" customWidth="1"/>
    <col min="523" max="762" width="11.42578125" style="2"/>
    <col min="763" max="763" width="3.5703125" style="2" customWidth="1"/>
    <col min="764" max="764" width="3.42578125" style="2" customWidth="1"/>
    <col min="765" max="765" width="18.7109375" style="2" customWidth="1"/>
    <col min="766" max="772" width="15" style="2" customWidth="1"/>
    <col min="773" max="773" width="14" style="2" customWidth="1"/>
    <col min="774" max="774" width="15.85546875" style="2" customWidth="1"/>
    <col min="775" max="775" width="13.28515625" style="2" customWidth="1"/>
    <col min="776" max="777" width="13.28515625" style="2" bestFit="1" customWidth="1"/>
    <col min="778" max="778" width="12.85546875" style="2" bestFit="1" customWidth="1"/>
    <col min="779" max="1018" width="11.42578125" style="2"/>
    <col min="1019" max="1019" width="3.5703125" style="2" customWidth="1"/>
    <col min="1020" max="1020" width="3.42578125" style="2" customWidth="1"/>
    <col min="1021" max="1021" width="18.7109375" style="2" customWidth="1"/>
    <col min="1022" max="1028" width="15" style="2" customWidth="1"/>
    <col min="1029" max="1029" width="14" style="2" customWidth="1"/>
    <col min="1030" max="1030" width="15.85546875" style="2" customWidth="1"/>
    <col min="1031" max="1031" width="13.28515625" style="2" customWidth="1"/>
    <col min="1032" max="1033" width="13.28515625" style="2" bestFit="1" customWidth="1"/>
    <col min="1034" max="1034" width="12.85546875" style="2" bestFit="1" customWidth="1"/>
    <col min="1035" max="1274" width="11.42578125" style="2"/>
    <col min="1275" max="1275" width="3.5703125" style="2" customWidth="1"/>
    <col min="1276" max="1276" width="3.42578125" style="2" customWidth="1"/>
    <col min="1277" max="1277" width="18.7109375" style="2" customWidth="1"/>
    <col min="1278" max="1284" width="15" style="2" customWidth="1"/>
    <col min="1285" max="1285" width="14" style="2" customWidth="1"/>
    <col min="1286" max="1286" width="15.85546875" style="2" customWidth="1"/>
    <col min="1287" max="1287" width="13.28515625" style="2" customWidth="1"/>
    <col min="1288" max="1289" width="13.28515625" style="2" bestFit="1" customWidth="1"/>
    <col min="1290" max="1290" width="12.85546875" style="2" bestFit="1" customWidth="1"/>
    <col min="1291" max="1530" width="11.42578125" style="2"/>
    <col min="1531" max="1531" width="3.5703125" style="2" customWidth="1"/>
    <col min="1532" max="1532" width="3.42578125" style="2" customWidth="1"/>
    <col min="1533" max="1533" width="18.7109375" style="2" customWidth="1"/>
    <col min="1534" max="1540" width="15" style="2" customWidth="1"/>
    <col min="1541" max="1541" width="14" style="2" customWidth="1"/>
    <col min="1542" max="1542" width="15.85546875" style="2" customWidth="1"/>
    <col min="1543" max="1543" width="13.28515625" style="2" customWidth="1"/>
    <col min="1544" max="1545" width="13.28515625" style="2" bestFit="1" customWidth="1"/>
    <col min="1546" max="1546" width="12.85546875" style="2" bestFit="1" customWidth="1"/>
    <col min="1547" max="1786" width="11.42578125" style="2"/>
    <col min="1787" max="1787" width="3.5703125" style="2" customWidth="1"/>
    <col min="1788" max="1788" width="3.42578125" style="2" customWidth="1"/>
    <col min="1789" max="1789" width="18.7109375" style="2" customWidth="1"/>
    <col min="1790" max="1796" width="15" style="2" customWidth="1"/>
    <col min="1797" max="1797" width="14" style="2" customWidth="1"/>
    <col min="1798" max="1798" width="15.85546875" style="2" customWidth="1"/>
    <col min="1799" max="1799" width="13.28515625" style="2" customWidth="1"/>
    <col min="1800" max="1801" width="13.28515625" style="2" bestFit="1" customWidth="1"/>
    <col min="1802" max="1802" width="12.85546875" style="2" bestFit="1" customWidth="1"/>
    <col min="1803" max="2042" width="11.42578125" style="2"/>
    <col min="2043" max="2043" width="3.5703125" style="2" customWidth="1"/>
    <col min="2044" max="2044" width="3.42578125" style="2" customWidth="1"/>
    <col min="2045" max="2045" width="18.7109375" style="2" customWidth="1"/>
    <col min="2046" max="2052" width="15" style="2" customWidth="1"/>
    <col min="2053" max="2053" width="14" style="2" customWidth="1"/>
    <col min="2054" max="2054" width="15.85546875" style="2" customWidth="1"/>
    <col min="2055" max="2055" width="13.28515625" style="2" customWidth="1"/>
    <col min="2056" max="2057" width="13.28515625" style="2" bestFit="1" customWidth="1"/>
    <col min="2058" max="2058" width="12.85546875" style="2" bestFit="1" customWidth="1"/>
    <col min="2059" max="2298" width="11.42578125" style="2"/>
    <col min="2299" max="2299" width="3.5703125" style="2" customWidth="1"/>
    <col min="2300" max="2300" width="3.42578125" style="2" customWidth="1"/>
    <col min="2301" max="2301" width="18.7109375" style="2" customWidth="1"/>
    <col min="2302" max="2308" width="15" style="2" customWidth="1"/>
    <col min="2309" max="2309" width="14" style="2" customWidth="1"/>
    <col min="2310" max="2310" width="15.85546875" style="2" customWidth="1"/>
    <col min="2311" max="2311" width="13.28515625" style="2" customWidth="1"/>
    <col min="2312" max="2313" width="13.28515625" style="2" bestFit="1" customWidth="1"/>
    <col min="2314" max="2314" width="12.85546875" style="2" bestFit="1" customWidth="1"/>
    <col min="2315" max="2554" width="11.42578125" style="2"/>
    <col min="2555" max="2555" width="3.5703125" style="2" customWidth="1"/>
    <col min="2556" max="2556" width="3.42578125" style="2" customWidth="1"/>
    <col min="2557" max="2557" width="18.7109375" style="2" customWidth="1"/>
    <col min="2558" max="2564" width="15" style="2" customWidth="1"/>
    <col min="2565" max="2565" width="14" style="2" customWidth="1"/>
    <col min="2566" max="2566" width="15.85546875" style="2" customWidth="1"/>
    <col min="2567" max="2567" width="13.28515625" style="2" customWidth="1"/>
    <col min="2568" max="2569" width="13.28515625" style="2" bestFit="1" customWidth="1"/>
    <col min="2570" max="2570" width="12.85546875" style="2" bestFit="1" customWidth="1"/>
    <col min="2571" max="2810" width="11.42578125" style="2"/>
    <col min="2811" max="2811" width="3.5703125" style="2" customWidth="1"/>
    <col min="2812" max="2812" width="3.42578125" style="2" customWidth="1"/>
    <col min="2813" max="2813" width="18.7109375" style="2" customWidth="1"/>
    <col min="2814" max="2820" width="15" style="2" customWidth="1"/>
    <col min="2821" max="2821" width="14" style="2" customWidth="1"/>
    <col min="2822" max="2822" width="15.85546875" style="2" customWidth="1"/>
    <col min="2823" max="2823" width="13.28515625" style="2" customWidth="1"/>
    <col min="2824" max="2825" width="13.28515625" style="2" bestFit="1" customWidth="1"/>
    <col min="2826" max="2826" width="12.85546875" style="2" bestFit="1" customWidth="1"/>
    <col min="2827" max="3066" width="11.42578125" style="2"/>
    <col min="3067" max="3067" width="3.5703125" style="2" customWidth="1"/>
    <col min="3068" max="3068" width="3.42578125" style="2" customWidth="1"/>
    <col min="3069" max="3069" width="18.7109375" style="2" customWidth="1"/>
    <col min="3070" max="3076" width="15" style="2" customWidth="1"/>
    <col min="3077" max="3077" width="14" style="2" customWidth="1"/>
    <col min="3078" max="3078" width="15.85546875" style="2" customWidth="1"/>
    <col min="3079" max="3079" width="13.28515625" style="2" customWidth="1"/>
    <col min="3080" max="3081" width="13.28515625" style="2" bestFit="1" customWidth="1"/>
    <col min="3082" max="3082" width="12.85546875" style="2" bestFit="1" customWidth="1"/>
    <col min="3083" max="3322" width="11.42578125" style="2"/>
    <col min="3323" max="3323" width="3.5703125" style="2" customWidth="1"/>
    <col min="3324" max="3324" width="3.42578125" style="2" customWidth="1"/>
    <col min="3325" max="3325" width="18.7109375" style="2" customWidth="1"/>
    <col min="3326" max="3332" width="15" style="2" customWidth="1"/>
    <col min="3333" max="3333" width="14" style="2" customWidth="1"/>
    <col min="3334" max="3334" width="15.85546875" style="2" customWidth="1"/>
    <col min="3335" max="3335" width="13.28515625" style="2" customWidth="1"/>
    <col min="3336" max="3337" width="13.28515625" style="2" bestFit="1" customWidth="1"/>
    <col min="3338" max="3338" width="12.85546875" style="2" bestFit="1" customWidth="1"/>
    <col min="3339" max="3578" width="11.42578125" style="2"/>
    <col min="3579" max="3579" width="3.5703125" style="2" customWidth="1"/>
    <col min="3580" max="3580" width="3.42578125" style="2" customWidth="1"/>
    <col min="3581" max="3581" width="18.7109375" style="2" customWidth="1"/>
    <col min="3582" max="3588" width="15" style="2" customWidth="1"/>
    <col min="3589" max="3589" width="14" style="2" customWidth="1"/>
    <col min="3590" max="3590" width="15.85546875" style="2" customWidth="1"/>
    <col min="3591" max="3591" width="13.28515625" style="2" customWidth="1"/>
    <col min="3592" max="3593" width="13.28515625" style="2" bestFit="1" customWidth="1"/>
    <col min="3594" max="3594" width="12.85546875" style="2" bestFit="1" customWidth="1"/>
    <col min="3595" max="3834" width="11.42578125" style="2"/>
    <col min="3835" max="3835" width="3.5703125" style="2" customWidth="1"/>
    <col min="3836" max="3836" width="3.42578125" style="2" customWidth="1"/>
    <col min="3837" max="3837" width="18.7109375" style="2" customWidth="1"/>
    <col min="3838" max="3844" width="15" style="2" customWidth="1"/>
    <col min="3845" max="3845" width="14" style="2" customWidth="1"/>
    <col min="3846" max="3846" width="15.85546875" style="2" customWidth="1"/>
    <col min="3847" max="3847" width="13.28515625" style="2" customWidth="1"/>
    <col min="3848" max="3849" width="13.28515625" style="2" bestFit="1" customWidth="1"/>
    <col min="3850" max="3850" width="12.85546875" style="2" bestFit="1" customWidth="1"/>
    <col min="3851" max="4090" width="11.42578125" style="2"/>
    <col min="4091" max="4091" width="3.5703125" style="2" customWidth="1"/>
    <col min="4092" max="4092" width="3.42578125" style="2" customWidth="1"/>
    <col min="4093" max="4093" width="18.7109375" style="2" customWidth="1"/>
    <col min="4094" max="4100" width="15" style="2" customWidth="1"/>
    <col min="4101" max="4101" width="14" style="2" customWidth="1"/>
    <col min="4102" max="4102" width="15.85546875" style="2" customWidth="1"/>
    <col min="4103" max="4103" width="13.28515625" style="2" customWidth="1"/>
    <col min="4104" max="4105" width="13.28515625" style="2" bestFit="1" customWidth="1"/>
    <col min="4106" max="4106" width="12.85546875" style="2" bestFit="1" customWidth="1"/>
    <col min="4107" max="4346" width="11.42578125" style="2"/>
    <col min="4347" max="4347" width="3.5703125" style="2" customWidth="1"/>
    <col min="4348" max="4348" width="3.42578125" style="2" customWidth="1"/>
    <col min="4349" max="4349" width="18.7109375" style="2" customWidth="1"/>
    <col min="4350" max="4356" width="15" style="2" customWidth="1"/>
    <col min="4357" max="4357" width="14" style="2" customWidth="1"/>
    <col min="4358" max="4358" width="15.85546875" style="2" customWidth="1"/>
    <col min="4359" max="4359" width="13.28515625" style="2" customWidth="1"/>
    <col min="4360" max="4361" width="13.28515625" style="2" bestFit="1" customWidth="1"/>
    <col min="4362" max="4362" width="12.85546875" style="2" bestFit="1" customWidth="1"/>
    <col min="4363" max="4602" width="11.42578125" style="2"/>
    <col min="4603" max="4603" width="3.5703125" style="2" customWidth="1"/>
    <col min="4604" max="4604" width="3.42578125" style="2" customWidth="1"/>
    <col min="4605" max="4605" width="18.7109375" style="2" customWidth="1"/>
    <col min="4606" max="4612" width="15" style="2" customWidth="1"/>
    <col min="4613" max="4613" width="14" style="2" customWidth="1"/>
    <col min="4614" max="4614" width="15.85546875" style="2" customWidth="1"/>
    <col min="4615" max="4615" width="13.28515625" style="2" customWidth="1"/>
    <col min="4616" max="4617" width="13.28515625" style="2" bestFit="1" customWidth="1"/>
    <col min="4618" max="4618" width="12.85546875" style="2" bestFit="1" customWidth="1"/>
    <col min="4619" max="4858" width="11.42578125" style="2"/>
    <col min="4859" max="4859" width="3.5703125" style="2" customWidth="1"/>
    <col min="4860" max="4860" width="3.42578125" style="2" customWidth="1"/>
    <col min="4861" max="4861" width="18.7109375" style="2" customWidth="1"/>
    <col min="4862" max="4868" width="15" style="2" customWidth="1"/>
    <col min="4869" max="4869" width="14" style="2" customWidth="1"/>
    <col min="4870" max="4870" width="15.85546875" style="2" customWidth="1"/>
    <col min="4871" max="4871" width="13.28515625" style="2" customWidth="1"/>
    <col min="4872" max="4873" width="13.28515625" style="2" bestFit="1" customWidth="1"/>
    <col min="4874" max="4874" width="12.85546875" style="2" bestFit="1" customWidth="1"/>
    <col min="4875" max="5114" width="11.42578125" style="2"/>
    <col min="5115" max="5115" width="3.5703125" style="2" customWidth="1"/>
    <col min="5116" max="5116" width="3.42578125" style="2" customWidth="1"/>
    <col min="5117" max="5117" width="18.7109375" style="2" customWidth="1"/>
    <col min="5118" max="5124" width="15" style="2" customWidth="1"/>
    <col min="5125" max="5125" width="14" style="2" customWidth="1"/>
    <col min="5126" max="5126" width="15.85546875" style="2" customWidth="1"/>
    <col min="5127" max="5127" width="13.28515625" style="2" customWidth="1"/>
    <col min="5128" max="5129" width="13.28515625" style="2" bestFit="1" customWidth="1"/>
    <col min="5130" max="5130" width="12.85546875" style="2" bestFit="1" customWidth="1"/>
    <col min="5131" max="5370" width="11.42578125" style="2"/>
    <col min="5371" max="5371" width="3.5703125" style="2" customWidth="1"/>
    <col min="5372" max="5372" width="3.42578125" style="2" customWidth="1"/>
    <col min="5373" max="5373" width="18.7109375" style="2" customWidth="1"/>
    <col min="5374" max="5380" width="15" style="2" customWidth="1"/>
    <col min="5381" max="5381" width="14" style="2" customWidth="1"/>
    <col min="5382" max="5382" width="15.85546875" style="2" customWidth="1"/>
    <col min="5383" max="5383" width="13.28515625" style="2" customWidth="1"/>
    <col min="5384" max="5385" width="13.28515625" style="2" bestFit="1" customWidth="1"/>
    <col min="5386" max="5386" width="12.85546875" style="2" bestFit="1" customWidth="1"/>
    <col min="5387" max="5626" width="11.42578125" style="2"/>
    <col min="5627" max="5627" width="3.5703125" style="2" customWidth="1"/>
    <col min="5628" max="5628" width="3.42578125" style="2" customWidth="1"/>
    <col min="5629" max="5629" width="18.7109375" style="2" customWidth="1"/>
    <col min="5630" max="5636" width="15" style="2" customWidth="1"/>
    <col min="5637" max="5637" width="14" style="2" customWidth="1"/>
    <col min="5638" max="5638" width="15.85546875" style="2" customWidth="1"/>
    <col min="5639" max="5639" width="13.28515625" style="2" customWidth="1"/>
    <col min="5640" max="5641" width="13.28515625" style="2" bestFit="1" customWidth="1"/>
    <col min="5642" max="5642" width="12.85546875" style="2" bestFit="1" customWidth="1"/>
    <col min="5643" max="5882" width="11.42578125" style="2"/>
    <col min="5883" max="5883" width="3.5703125" style="2" customWidth="1"/>
    <col min="5884" max="5884" width="3.42578125" style="2" customWidth="1"/>
    <col min="5885" max="5885" width="18.7109375" style="2" customWidth="1"/>
    <col min="5886" max="5892" width="15" style="2" customWidth="1"/>
    <col min="5893" max="5893" width="14" style="2" customWidth="1"/>
    <col min="5894" max="5894" width="15.85546875" style="2" customWidth="1"/>
    <col min="5895" max="5895" width="13.28515625" style="2" customWidth="1"/>
    <col min="5896" max="5897" width="13.28515625" style="2" bestFit="1" customWidth="1"/>
    <col min="5898" max="5898" width="12.85546875" style="2" bestFit="1" customWidth="1"/>
    <col min="5899" max="6138" width="11.42578125" style="2"/>
    <col min="6139" max="6139" width="3.5703125" style="2" customWidth="1"/>
    <col min="6140" max="6140" width="3.42578125" style="2" customWidth="1"/>
    <col min="6141" max="6141" width="18.7109375" style="2" customWidth="1"/>
    <col min="6142" max="6148" width="15" style="2" customWidth="1"/>
    <col min="6149" max="6149" width="14" style="2" customWidth="1"/>
    <col min="6150" max="6150" width="15.85546875" style="2" customWidth="1"/>
    <col min="6151" max="6151" width="13.28515625" style="2" customWidth="1"/>
    <col min="6152" max="6153" width="13.28515625" style="2" bestFit="1" customWidth="1"/>
    <col min="6154" max="6154" width="12.85546875" style="2" bestFit="1" customWidth="1"/>
    <col min="6155" max="6394" width="11.42578125" style="2"/>
    <col min="6395" max="6395" width="3.5703125" style="2" customWidth="1"/>
    <col min="6396" max="6396" width="3.42578125" style="2" customWidth="1"/>
    <col min="6397" max="6397" width="18.7109375" style="2" customWidth="1"/>
    <col min="6398" max="6404" width="15" style="2" customWidth="1"/>
    <col min="6405" max="6405" width="14" style="2" customWidth="1"/>
    <col min="6406" max="6406" width="15.85546875" style="2" customWidth="1"/>
    <col min="6407" max="6407" width="13.28515625" style="2" customWidth="1"/>
    <col min="6408" max="6409" width="13.28515625" style="2" bestFit="1" customWidth="1"/>
    <col min="6410" max="6410" width="12.85546875" style="2" bestFit="1" customWidth="1"/>
    <col min="6411" max="6650" width="11.42578125" style="2"/>
    <col min="6651" max="6651" width="3.5703125" style="2" customWidth="1"/>
    <col min="6652" max="6652" width="3.42578125" style="2" customWidth="1"/>
    <col min="6653" max="6653" width="18.7109375" style="2" customWidth="1"/>
    <col min="6654" max="6660" width="15" style="2" customWidth="1"/>
    <col min="6661" max="6661" width="14" style="2" customWidth="1"/>
    <col min="6662" max="6662" width="15.85546875" style="2" customWidth="1"/>
    <col min="6663" max="6663" width="13.28515625" style="2" customWidth="1"/>
    <col min="6664" max="6665" width="13.28515625" style="2" bestFit="1" customWidth="1"/>
    <col min="6666" max="6666" width="12.85546875" style="2" bestFit="1" customWidth="1"/>
    <col min="6667" max="6906" width="11.42578125" style="2"/>
    <col min="6907" max="6907" width="3.5703125" style="2" customWidth="1"/>
    <col min="6908" max="6908" width="3.42578125" style="2" customWidth="1"/>
    <col min="6909" max="6909" width="18.7109375" style="2" customWidth="1"/>
    <col min="6910" max="6916" width="15" style="2" customWidth="1"/>
    <col min="6917" max="6917" width="14" style="2" customWidth="1"/>
    <col min="6918" max="6918" width="15.85546875" style="2" customWidth="1"/>
    <col min="6919" max="6919" width="13.28515625" style="2" customWidth="1"/>
    <col min="6920" max="6921" width="13.28515625" style="2" bestFit="1" customWidth="1"/>
    <col min="6922" max="6922" width="12.85546875" style="2" bestFit="1" customWidth="1"/>
    <col min="6923" max="7162" width="11.42578125" style="2"/>
    <col min="7163" max="7163" width="3.5703125" style="2" customWidth="1"/>
    <col min="7164" max="7164" width="3.42578125" style="2" customWidth="1"/>
    <col min="7165" max="7165" width="18.7109375" style="2" customWidth="1"/>
    <col min="7166" max="7172" width="15" style="2" customWidth="1"/>
    <col min="7173" max="7173" width="14" style="2" customWidth="1"/>
    <col min="7174" max="7174" width="15.85546875" style="2" customWidth="1"/>
    <col min="7175" max="7175" width="13.28515625" style="2" customWidth="1"/>
    <col min="7176" max="7177" width="13.28515625" style="2" bestFit="1" customWidth="1"/>
    <col min="7178" max="7178" width="12.85546875" style="2" bestFit="1" customWidth="1"/>
    <col min="7179" max="7418" width="11.42578125" style="2"/>
    <col min="7419" max="7419" width="3.5703125" style="2" customWidth="1"/>
    <col min="7420" max="7420" width="3.42578125" style="2" customWidth="1"/>
    <col min="7421" max="7421" width="18.7109375" style="2" customWidth="1"/>
    <col min="7422" max="7428" width="15" style="2" customWidth="1"/>
    <col min="7429" max="7429" width="14" style="2" customWidth="1"/>
    <col min="7430" max="7430" width="15.85546875" style="2" customWidth="1"/>
    <col min="7431" max="7431" width="13.28515625" style="2" customWidth="1"/>
    <col min="7432" max="7433" width="13.28515625" style="2" bestFit="1" customWidth="1"/>
    <col min="7434" max="7434" width="12.85546875" style="2" bestFit="1" customWidth="1"/>
    <col min="7435" max="7674" width="11.42578125" style="2"/>
    <col min="7675" max="7675" width="3.5703125" style="2" customWidth="1"/>
    <col min="7676" max="7676" width="3.42578125" style="2" customWidth="1"/>
    <col min="7677" max="7677" width="18.7109375" style="2" customWidth="1"/>
    <col min="7678" max="7684" width="15" style="2" customWidth="1"/>
    <col min="7685" max="7685" width="14" style="2" customWidth="1"/>
    <col min="7686" max="7686" width="15.85546875" style="2" customWidth="1"/>
    <col min="7687" max="7687" width="13.28515625" style="2" customWidth="1"/>
    <col min="7688" max="7689" width="13.28515625" style="2" bestFit="1" customWidth="1"/>
    <col min="7690" max="7690" width="12.85546875" style="2" bestFit="1" customWidth="1"/>
    <col min="7691" max="7930" width="11.42578125" style="2"/>
    <col min="7931" max="7931" width="3.5703125" style="2" customWidth="1"/>
    <col min="7932" max="7932" width="3.42578125" style="2" customWidth="1"/>
    <col min="7933" max="7933" width="18.7109375" style="2" customWidth="1"/>
    <col min="7934" max="7940" width="15" style="2" customWidth="1"/>
    <col min="7941" max="7941" width="14" style="2" customWidth="1"/>
    <col min="7942" max="7942" width="15.85546875" style="2" customWidth="1"/>
    <col min="7943" max="7943" width="13.28515625" style="2" customWidth="1"/>
    <col min="7944" max="7945" width="13.28515625" style="2" bestFit="1" customWidth="1"/>
    <col min="7946" max="7946" width="12.85546875" style="2" bestFit="1" customWidth="1"/>
    <col min="7947" max="8186" width="11.42578125" style="2"/>
    <col min="8187" max="8187" width="3.5703125" style="2" customWidth="1"/>
    <col min="8188" max="8188" width="3.42578125" style="2" customWidth="1"/>
    <col min="8189" max="8189" width="18.7109375" style="2" customWidth="1"/>
    <col min="8190" max="8196" width="15" style="2" customWidth="1"/>
    <col min="8197" max="8197" width="14" style="2" customWidth="1"/>
    <col min="8198" max="8198" width="15.85546875" style="2" customWidth="1"/>
    <col min="8199" max="8199" width="13.28515625" style="2" customWidth="1"/>
    <col min="8200" max="8201" width="13.28515625" style="2" bestFit="1" customWidth="1"/>
    <col min="8202" max="8202" width="12.85546875" style="2" bestFit="1" customWidth="1"/>
    <col min="8203" max="8442" width="11.42578125" style="2"/>
    <col min="8443" max="8443" width="3.5703125" style="2" customWidth="1"/>
    <col min="8444" max="8444" width="3.42578125" style="2" customWidth="1"/>
    <col min="8445" max="8445" width="18.7109375" style="2" customWidth="1"/>
    <col min="8446" max="8452" width="15" style="2" customWidth="1"/>
    <col min="8453" max="8453" width="14" style="2" customWidth="1"/>
    <col min="8454" max="8454" width="15.85546875" style="2" customWidth="1"/>
    <col min="8455" max="8455" width="13.28515625" style="2" customWidth="1"/>
    <col min="8456" max="8457" width="13.28515625" style="2" bestFit="1" customWidth="1"/>
    <col min="8458" max="8458" width="12.85546875" style="2" bestFit="1" customWidth="1"/>
    <col min="8459" max="8698" width="11.42578125" style="2"/>
    <col min="8699" max="8699" width="3.5703125" style="2" customWidth="1"/>
    <col min="8700" max="8700" width="3.42578125" style="2" customWidth="1"/>
    <col min="8701" max="8701" width="18.7109375" style="2" customWidth="1"/>
    <col min="8702" max="8708" width="15" style="2" customWidth="1"/>
    <col min="8709" max="8709" width="14" style="2" customWidth="1"/>
    <col min="8710" max="8710" width="15.85546875" style="2" customWidth="1"/>
    <col min="8711" max="8711" width="13.28515625" style="2" customWidth="1"/>
    <col min="8712" max="8713" width="13.28515625" style="2" bestFit="1" customWidth="1"/>
    <col min="8714" max="8714" width="12.85546875" style="2" bestFit="1" customWidth="1"/>
    <col min="8715" max="8954" width="11.42578125" style="2"/>
    <col min="8955" max="8955" width="3.5703125" style="2" customWidth="1"/>
    <col min="8956" max="8956" width="3.42578125" style="2" customWidth="1"/>
    <col min="8957" max="8957" width="18.7109375" style="2" customWidth="1"/>
    <col min="8958" max="8964" width="15" style="2" customWidth="1"/>
    <col min="8965" max="8965" width="14" style="2" customWidth="1"/>
    <col min="8966" max="8966" width="15.85546875" style="2" customWidth="1"/>
    <col min="8967" max="8967" width="13.28515625" style="2" customWidth="1"/>
    <col min="8968" max="8969" width="13.28515625" style="2" bestFit="1" customWidth="1"/>
    <col min="8970" max="8970" width="12.85546875" style="2" bestFit="1" customWidth="1"/>
    <col min="8971" max="9210" width="11.42578125" style="2"/>
    <col min="9211" max="9211" width="3.5703125" style="2" customWidth="1"/>
    <col min="9212" max="9212" width="3.42578125" style="2" customWidth="1"/>
    <col min="9213" max="9213" width="18.7109375" style="2" customWidth="1"/>
    <col min="9214" max="9220" width="15" style="2" customWidth="1"/>
    <col min="9221" max="9221" width="14" style="2" customWidth="1"/>
    <col min="9222" max="9222" width="15.85546875" style="2" customWidth="1"/>
    <col min="9223" max="9223" width="13.28515625" style="2" customWidth="1"/>
    <col min="9224" max="9225" width="13.28515625" style="2" bestFit="1" customWidth="1"/>
    <col min="9226" max="9226" width="12.85546875" style="2" bestFit="1" customWidth="1"/>
    <col min="9227" max="9466" width="11.42578125" style="2"/>
    <col min="9467" max="9467" width="3.5703125" style="2" customWidth="1"/>
    <col min="9468" max="9468" width="3.42578125" style="2" customWidth="1"/>
    <col min="9469" max="9469" width="18.7109375" style="2" customWidth="1"/>
    <col min="9470" max="9476" width="15" style="2" customWidth="1"/>
    <col min="9477" max="9477" width="14" style="2" customWidth="1"/>
    <col min="9478" max="9478" width="15.85546875" style="2" customWidth="1"/>
    <col min="9479" max="9479" width="13.28515625" style="2" customWidth="1"/>
    <col min="9480" max="9481" width="13.28515625" style="2" bestFit="1" customWidth="1"/>
    <col min="9482" max="9482" width="12.85546875" style="2" bestFit="1" customWidth="1"/>
    <col min="9483" max="9722" width="11.42578125" style="2"/>
    <col min="9723" max="9723" width="3.5703125" style="2" customWidth="1"/>
    <col min="9724" max="9724" width="3.42578125" style="2" customWidth="1"/>
    <col min="9725" max="9725" width="18.7109375" style="2" customWidth="1"/>
    <col min="9726" max="9732" width="15" style="2" customWidth="1"/>
    <col min="9733" max="9733" width="14" style="2" customWidth="1"/>
    <col min="9734" max="9734" width="15.85546875" style="2" customWidth="1"/>
    <col min="9735" max="9735" width="13.28515625" style="2" customWidth="1"/>
    <col min="9736" max="9737" width="13.28515625" style="2" bestFit="1" customWidth="1"/>
    <col min="9738" max="9738" width="12.85546875" style="2" bestFit="1" customWidth="1"/>
    <col min="9739" max="9978" width="11.42578125" style="2"/>
    <col min="9979" max="9979" width="3.5703125" style="2" customWidth="1"/>
    <col min="9980" max="9980" width="3.42578125" style="2" customWidth="1"/>
    <col min="9981" max="9981" width="18.7109375" style="2" customWidth="1"/>
    <col min="9982" max="9988" width="15" style="2" customWidth="1"/>
    <col min="9989" max="9989" width="14" style="2" customWidth="1"/>
    <col min="9990" max="9990" width="15.85546875" style="2" customWidth="1"/>
    <col min="9991" max="9991" width="13.28515625" style="2" customWidth="1"/>
    <col min="9992" max="9993" width="13.28515625" style="2" bestFit="1" customWidth="1"/>
    <col min="9994" max="9994" width="12.85546875" style="2" bestFit="1" customWidth="1"/>
    <col min="9995" max="10234" width="11.42578125" style="2"/>
    <col min="10235" max="10235" width="3.5703125" style="2" customWidth="1"/>
    <col min="10236" max="10236" width="3.42578125" style="2" customWidth="1"/>
    <col min="10237" max="10237" width="18.7109375" style="2" customWidth="1"/>
    <col min="10238" max="10244" width="15" style="2" customWidth="1"/>
    <col min="10245" max="10245" width="14" style="2" customWidth="1"/>
    <col min="10246" max="10246" width="15.85546875" style="2" customWidth="1"/>
    <col min="10247" max="10247" width="13.28515625" style="2" customWidth="1"/>
    <col min="10248" max="10249" width="13.28515625" style="2" bestFit="1" customWidth="1"/>
    <col min="10250" max="10250" width="12.85546875" style="2" bestFit="1" customWidth="1"/>
    <col min="10251" max="10490" width="11.42578125" style="2"/>
    <col min="10491" max="10491" width="3.5703125" style="2" customWidth="1"/>
    <col min="10492" max="10492" width="3.42578125" style="2" customWidth="1"/>
    <col min="10493" max="10493" width="18.7109375" style="2" customWidth="1"/>
    <col min="10494" max="10500" width="15" style="2" customWidth="1"/>
    <col min="10501" max="10501" width="14" style="2" customWidth="1"/>
    <col min="10502" max="10502" width="15.85546875" style="2" customWidth="1"/>
    <col min="10503" max="10503" width="13.28515625" style="2" customWidth="1"/>
    <col min="10504" max="10505" width="13.28515625" style="2" bestFit="1" customWidth="1"/>
    <col min="10506" max="10506" width="12.85546875" style="2" bestFit="1" customWidth="1"/>
    <col min="10507" max="10746" width="11.42578125" style="2"/>
    <col min="10747" max="10747" width="3.5703125" style="2" customWidth="1"/>
    <col min="10748" max="10748" width="3.42578125" style="2" customWidth="1"/>
    <col min="10749" max="10749" width="18.7109375" style="2" customWidth="1"/>
    <col min="10750" max="10756" width="15" style="2" customWidth="1"/>
    <col min="10757" max="10757" width="14" style="2" customWidth="1"/>
    <col min="10758" max="10758" width="15.85546875" style="2" customWidth="1"/>
    <col min="10759" max="10759" width="13.28515625" style="2" customWidth="1"/>
    <col min="10760" max="10761" width="13.28515625" style="2" bestFit="1" customWidth="1"/>
    <col min="10762" max="10762" width="12.85546875" style="2" bestFit="1" customWidth="1"/>
    <col min="10763" max="11002" width="11.42578125" style="2"/>
    <col min="11003" max="11003" width="3.5703125" style="2" customWidth="1"/>
    <col min="11004" max="11004" width="3.42578125" style="2" customWidth="1"/>
    <col min="11005" max="11005" width="18.7109375" style="2" customWidth="1"/>
    <col min="11006" max="11012" width="15" style="2" customWidth="1"/>
    <col min="11013" max="11013" width="14" style="2" customWidth="1"/>
    <col min="11014" max="11014" width="15.85546875" style="2" customWidth="1"/>
    <col min="11015" max="11015" width="13.28515625" style="2" customWidth="1"/>
    <col min="11016" max="11017" width="13.28515625" style="2" bestFit="1" customWidth="1"/>
    <col min="11018" max="11018" width="12.85546875" style="2" bestFit="1" customWidth="1"/>
    <col min="11019" max="11258" width="11.42578125" style="2"/>
    <col min="11259" max="11259" width="3.5703125" style="2" customWidth="1"/>
    <col min="11260" max="11260" width="3.42578125" style="2" customWidth="1"/>
    <col min="11261" max="11261" width="18.7109375" style="2" customWidth="1"/>
    <col min="11262" max="11268" width="15" style="2" customWidth="1"/>
    <col min="11269" max="11269" width="14" style="2" customWidth="1"/>
    <col min="11270" max="11270" width="15.85546875" style="2" customWidth="1"/>
    <col min="11271" max="11271" width="13.28515625" style="2" customWidth="1"/>
    <col min="11272" max="11273" width="13.28515625" style="2" bestFit="1" customWidth="1"/>
    <col min="11274" max="11274" width="12.85546875" style="2" bestFit="1" customWidth="1"/>
    <col min="11275" max="11514" width="11.42578125" style="2"/>
    <col min="11515" max="11515" width="3.5703125" style="2" customWidth="1"/>
    <col min="11516" max="11516" width="3.42578125" style="2" customWidth="1"/>
    <col min="11517" max="11517" width="18.7109375" style="2" customWidth="1"/>
    <col min="11518" max="11524" width="15" style="2" customWidth="1"/>
    <col min="11525" max="11525" width="14" style="2" customWidth="1"/>
    <col min="11526" max="11526" width="15.85546875" style="2" customWidth="1"/>
    <col min="11527" max="11527" width="13.28515625" style="2" customWidth="1"/>
    <col min="11528" max="11529" width="13.28515625" style="2" bestFit="1" customWidth="1"/>
    <col min="11530" max="11530" width="12.85546875" style="2" bestFit="1" customWidth="1"/>
    <col min="11531" max="11770" width="11.42578125" style="2"/>
    <col min="11771" max="11771" width="3.5703125" style="2" customWidth="1"/>
    <col min="11772" max="11772" width="3.42578125" style="2" customWidth="1"/>
    <col min="11773" max="11773" width="18.7109375" style="2" customWidth="1"/>
    <col min="11774" max="11780" width="15" style="2" customWidth="1"/>
    <col min="11781" max="11781" width="14" style="2" customWidth="1"/>
    <col min="11782" max="11782" width="15.85546875" style="2" customWidth="1"/>
    <col min="11783" max="11783" width="13.28515625" style="2" customWidth="1"/>
    <col min="11784" max="11785" width="13.28515625" style="2" bestFit="1" customWidth="1"/>
    <col min="11786" max="11786" width="12.85546875" style="2" bestFit="1" customWidth="1"/>
    <col min="11787" max="12026" width="11.42578125" style="2"/>
    <col min="12027" max="12027" width="3.5703125" style="2" customWidth="1"/>
    <col min="12028" max="12028" width="3.42578125" style="2" customWidth="1"/>
    <col min="12029" max="12029" width="18.7109375" style="2" customWidth="1"/>
    <col min="12030" max="12036" width="15" style="2" customWidth="1"/>
    <col min="12037" max="12037" width="14" style="2" customWidth="1"/>
    <col min="12038" max="12038" width="15.85546875" style="2" customWidth="1"/>
    <col min="12039" max="12039" width="13.28515625" style="2" customWidth="1"/>
    <col min="12040" max="12041" width="13.28515625" style="2" bestFit="1" customWidth="1"/>
    <col min="12042" max="12042" width="12.85546875" style="2" bestFit="1" customWidth="1"/>
    <col min="12043" max="12282" width="11.42578125" style="2"/>
    <col min="12283" max="12283" width="3.5703125" style="2" customWidth="1"/>
    <col min="12284" max="12284" width="3.42578125" style="2" customWidth="1"/>
    <col min="12285" max="12285" width="18.7109375" style="2" customWidth="1"/>
    <col min="12286" max="12292" width="15" style="2" customWidth="1"/>
    <col min="12293" max="12293" width="14" style="2" customWidth="1"/>
    <col min="12294" max="12294" width="15.85546875" style="2" customWidth="1"/>
    <col min="12295" max="12295" width="13.28515625" style="2" customWidth="1"/>
    <col min="12296" max="12297" width="13.28515625" style="2" bestFit="1" customWidth="1"/>
    <col min="12298" max="12298" width="12.85546875" style="2" bestFit="1" customWidth="1"/>
    <col min="12299" max="12538" width="11.42578125" style="2"/>
    <col min="12539" max="12539" width="3.5703125" style="2" customWidth="1"/>
    <col min="12540" max="12540" width="3.42578125" style="2" customWidth="1"/>
    <col min="12541" max="12541" width="18.7109375" style="2" customWidth="1"/>
    <col min="12542" max="12548" width="15" style="2" customWidth="1"/>
    <col min="12549" max="12549" width="14" style="2" customWidth="1"/>
    <col min="12550" max="12550" width="15.85546875" style="2" customWidth="1"/>
    <col min="12551" max="12551" width="13.28515625" style="2" customWidth="1"/>
    <col min="12552" max="12553" width="13.28515625" style="2" bestFit="1" customWidth="1"/>
    <col min="12554" max="12554" width="12.85546875" style="2" bestFit="1" customWidth="1"/>
    <col min="12555" max="12794" width="11.42578125" style="2"/>
    <col min="12795" max="12795" width="3.5703125" style="2" customWidth="1"/>
    <col min="12796" max="12796" width="3.42578125" style="2" customWidth="1"/>
    <col min="12797" max="12797" width="18.7109375" style="2" customWidth="1"/>
    <col min="12798" max="12804" width="15" style="2" customWidth="1"/>
    <col min="12805" max="12805" width="14" style="2" customWidth="1"/>
    <col min="12806" max="12806" width="15.85546875" style="2" customWidth="1"/>
    <col min="12807" max="12807" width="13.28515625" style="2" customWidth="1"/>
    <col min="12808" max="12809" width="13.28515625" style="2" bestFit="1" customWidth="1"/>
    <col min="12810" max="12810" width="12.85546875" style="2" bestFit="1" customWidth="1"/>
    <col min="12811" max="13050" width="11.42578125" style="2"/>
    <col min="13051" max="13051" width="3.5703125" style="2" customWidth="1"/>
    <col min="13052" max="13052" width="3.42578125" style="2" customWidth="1"/>
    <col min="13053" max="13053" width="18.7109375" style="2" customWidth="1"/>
    <col min="13054" max="13060" width="15" style="2" customWidth="1"/>
    <col min="13061" max="13061" width="14" style="2" customWidth="1"/>
    <col min="13062" max="13062" width="15.85546875" style="2" customWidth="1"/>
    <col min="13063" max="13063" width="13.28515625" style="2" customWidth="1"/>
    <col min="13064" max="13065" width="13.28515625" style="2" bestFit="1" customWidth="1"/>
    <col min="13066" max="13066" width="12.85546875" style="2" bestFit="1" customWidth="1"/>
    <col min="13067" max="13306" width="11.42578125" style="2"/>
    <col min="13307" max="13307" width="3.5703125" style="2" customWidth="1"/>
    <col min="13308" max="13308" width="3.42578125" style="2" customWidth="1"/>
    <col min="13309" max="13309" width="18.7109375" style="2" customWidth="1"/>
    <col min="13310" max="13316" width="15" style="2" customWidth="1"/>
    <col min="13317" max="13317" width="14" style="2" customWidth="1"/>
    <col min="13318" max="13318" width="15.85546875" style="2" customWidth="1"/>
    <col min="13319" max="13319" width="13.28515625" style="2" customWidth="1"/>
    <col min="13320" max="13321" width="13.28515625" style="2" bestFit="1" customWidth="1"/>
    <col min="13322" max="13322" width="12.85546875" style="2" bestFit="1" customWidth="1"/>
    <col min="13323" max="13562" width="11.42578125" style="2"/>
    <col min="13563" max="13563" width="3.5703125" style="2" customWidth="1"/>
    <col min="13564" max="13564" width="3.42578125" style="2" customWidth="1"/>
    <col min="13565" max="13565" width="18.7109375" style="2" customWidth="1"/>
    <col min="13566" max="13572" width="15" style="2" customWidth="1"/>
    <col min="13573" max="13573" width="14" style="2" customWidth="1"/>
    <col min="13574" max="13574" width="15.85546875" style="2" customWidth="1"/>
    <col min="13575" max="13575" width="13.28515625" style="2" customWidth="1"/>
    <col min="13576" max="13577" width="13.28515625" style="2" bestFit="1" customWidth="1"/>
    <col min="13578" max="13578" width="12.85546875" style="2" bestFit="1" customWidth="1"/>
    <col min="13579" max="13818" width="11.42578125" style="2"/>
    <col min="13819" max="13819" width="3.5703125" style="2" customWidth="1"/>
    <col min="13820" max="13820" width="3.42578125" style="2" customWidth="1"/>
    <col min="13821" max="13821" width="18.7109375" style="2" customWidth="1"/>
    <col min="13822" max="13828" width="15" style="2" customWidth="1"/>
    <col min="13829" max="13829" width="14" style="2" customWidth="1"/>
    <col min="13830" max="13830" width="15.85546875" style="2" customWidth="1"/>
    <col min="13831" max="13831" width="13.28515625" style="2" customWidth="1"/>
    <col min="13832" max="13833" width="13.28515625" style="2" bestFit="1" customWidth="1"/>
    <col min="13834" max="13834" width="12.85546875" style="2" bestFit="1" customWidth="1"/>
    <col min="13835" max="14074" width="11.42578125" style="2"/>
    <col min="14075" max="14075" width="3.5703125" style="2" customWidth="1"/>
    <col min="14076" max="14076" width="3.42578125" style="2" customWidth="1"/>
    <col min="14077" max="14077" width="18.7109375" style="2" customWidth="1"/>
    <col min="14078" max="14084" width="15" style="2" customWidth="1"/>
    <col min="14085" max="14085" width="14" style="2" customWidth="1"/>
    <col min="14086" max="14086" width="15.85546875" style="2" customWidth="1"/>
    <col min="14087" max="14087" width="13.28515625" style="2" customWidth="1"/>
    <col min="14088" max="14089" width="13.28515625" style="2" bestFit="1" customWidth="1"/>
    <col min="14090" max="14090" width="12.85546875" style="2" bestFit="1" customWidth="1"/>
    <col min="14091" max="14330" width="11.42578125" style="2"/>
    <col min="14331" max="14331" width="3.5703125" style="2" customWidth="1"/>
    <col min="14332" max="14332" width="3.42578125" style="2" customWidth="1"/>
    <col min="14333" max="14333" width="18.7109375" style="2" customWidth="1"/>
    <col min="14334" max="14340" width="15" style="2" customWidth="1"/>
    <col min="14341" max="14341" width="14" style="2" customWidth="1"/>
    <col min="14342" max="14342" width="15.85546875" style="2" customWidth="1"/>
    <col min="14343" max="14343" width="13.28515625" style="2" customWidth="1"/>
    <col min="14344" max="14345" width="13.28515625" style="2" bestFit="1" customWidth="1"/>
    <col min="14346" max="14346" width="12.85546875" style="2" bestFit="1" customWidth="1"/>
    <col min="14347" max="14586" width="11.42578125" style="2"/>
    <col min="14587" max="14587" width="3.5703125" style="2" customWidth="1"/>
    <col min="14588" max="14588" width="3.42578125" style="2" customWidth="1"/>
    <col min="14589" max="14589" width="18.7109375" style="2" customWidth="1"/>
    <col min="14590" max="14596" width="15" style="2" customWidth="1"/>
    <col min="14597" max="14597" width="14" style="2" customWidth="1"/>
    <col min="14598" max="14598" width="15.85546875" style="2" customWidth="1"/>
    <col min="14599" max="14599" width="13.28515625" style="2" customWidth="1"/>
    <col min="14600" max="14601" width="13.28515625" style="2" bestFit="1" customWidth="1"/>
    <col min="14602" max="14602" width="12.85546875" style="2" bestFit="1" customWidth="1"/>
    <col min="14603" max="14842" width="11.42578125" style="2"/>
    <col min="14843" max="14843" width="3.5703125" style="2" customWidth="1"/>
    <col min="14844" max="14844" width="3.42578125" style="2" customWidth="1"/>
    <col min="14845" max="14845" width="18.7109375" style="2" customWidth="1"/>
    <col min="14846" max="14852" width="15" style="2" customWidth="1"/>
    <col min="14853" max="14853" width="14" style="2" customWidth="1"/>
    <col min="14854" max="14854" width="15.85546875" style="2" customWidth="1"/>
    <col min="14855" max="14855" width="13.28515625" style="2" customWidth="1"/>
    <col min="14856" max="14857" width="13.28515625" style="2" bestFit="1" customWidth="1"/>
    <col min="14858" max="14858" width="12.85546875" style="2" bestFit="1" customWidth="1"/>
    <col min="14859" max="15098" width="11.42578125" style="2"/>
    <col min="15099" max="15099" width="3.5703125" style="2" customWidth="1"/>
    <col min="15100" max="15100" width="3.42578125" style="2" customWidth="1"/>
    <col min="15101" max="15101" width="18.7109375" style="2" customWidth="1"/>
    <col min="15102" max="15108" width="15" style="2" customWidth="1"/>
    <col min="15109" max="15109" width="14" style="2" customWidth="1"/>
    <col min="15110" max="15110" width="15.85546875" style="2" customWidth="1"/>
    <col min="15111" max="15111" width="13.28515625" style="2" customWidth="1"/>
    <col min="15112" max="15113" width="13.28515625" style="2" bestFit="1" customWidth="1"/>
    <col min="15114" max="15114" width="12.85546875" style="2" bestFit="1" customWidth="1"/>
    <col min="15115" max="15354" width="11.42578125" style="2"/>
    <col min="15355" max="15355" width="3.5703125" style="2" customWidth="1"/>
    <col min="15356" max="15356" width="3.42578125" style="2" customWidth="1"/>
    <col min="15357" max="15357" width="18.7109375" style="2" customWidth="1"/>
    <col min="15358" max="15364" width="15" style="2" customWidth="1"/>
    <col min="15365" max="15365" width="14" style="2" customWidth="1"/>
    <col min="15366" max="15366" width="15.85546875" style="2" customWidth="1"/>
    <col min="15367" max="15367" width="13.28515625" style="2" customWidth="1"/>
    <col min="15368" max="15369" width="13.28515625" style="2" bestFit="1" customWidth="1"/>
    <col min="15370" max="15370" width="12.85546875" style="2" bestFit="1" customWidth="1"/>
    <col min="15371" max="15610" width="11.42578125" style="2"/>
    <col min="15611" max="15611" width="3.5703125" style="2" customWidth="1"/>
    <col min="15612" max="15612" width="3.42578125" style="2" customWidth="1"/>
    <col min="15613" max="15613" width="18.7109375" style="2" customWidth="1"/>
    <col min="15614" max="15620" width="15" style="2" customWidth="1"/>
    <col min="15621" max="15621" width="14" style="2" customWidth="1"/>
    <col min="15622" max="15622" width="15.85546875" style="2" customWidth="1"/>
    <col min="15623" max="15623" width="13.28515625" style="2" customWidth="1"/>
    <col min="15624" max="15625" width="13.28515625" style="2" bestFit="1" customWidth="1"/>
    <col min="15626" max="15626" width="12.85546875" style="2" bestFit="1" customWidth="1"/>
    <col min="15627" max="15866" width="11.42578125" style="2"/>
    <col min="15867" max="15867" width="3.5703125" style="2" customWidth="1"/>
    <col min="15868" max="15868" width="3.42578125" style="2" customWidth="1"/>
    <col min="15869" max="15869" width="18.7109375" style="2" customWidth="1"/>
    <col min="15870" max="15876" width="15" style="2" customWidth="1"/>
    <col min="15877" max="15877" width="14" style="2" customWidth="1"/>
    <col min="15878" max="15878" width="15.85546875" style="2" customWidth="1"/>
    <col min="15879" max="15879" width="13.28515625" style="2" customWidth="1"/>
    <col min="15880" max="15881" width="13.28515625" style="2" bestFit="1" customWidth="1"/>
    <col min="15882" max="15882" width="12.85546875" style="2" bestFit="1" customWidth="1"/>
    <col min="15883" max="16122" width="11.42578125" style="2"/>
    <col min="16123" max="16123" width="3.5703125" style="2" customWidth="1"/>
    <col min="16124" max="16124" width="3.42578125" style="2" customWidth="1"/>
    <col min="16125" max="16125" width="18.7109375" style="2" customWidth="1"/>
    <col min="16126" max="16132" width="15" style="2" customWidth="1"/>
    <col min="16133" max="16133" width="14" style="2" customWidth="1"/>
    <col min="16134" max="16134" width="15.85546875" style="2" customWidth="1"/>
    <col min="16135" max="16135" width="13.28515625" style="2" customWidth="1"/>
    <col min="16136" max="16137" width="13.28515625" style="2" bestFit="1" customWidth="1"/>
    <col min="16138" max="16138" width="12.85546875" style="2" bestFit="1" customWidth="1"/>
    <col min="16139" max="16384" width="11.42578125" style="2"/>
  </cols>
  <sheetData>
    <row r="2" spans="2:22" x14ac:dyDescent="0.2">
      <c r="B2" s="3" t="s">
        <v>91</v>
      </c>
    </row>
    <row r="4" spans="2:22" x14ac:dyDescent="0.2">
      <c r="B4" s="20" t="s">
        <v>50</v>
      </c>
    </row>
    <row r="5" spans="2:22" x14ac:dyDescent="0.2">
      <c r="B5" s="21" t="s">
        <v>0</v>
      </c>
      <c r="C5" s="16"/>
      <c r="D5" s="22">
        <v>44378</v>
      </c>
      <c r="E5" s="23">
        <v>44409</v>
      </c>
      <c r="F5" s="23">
        <v>44440</v>
      </c>
      <c r="G5" s="23">
        <v>44470</v>
      </c>
      <c r="H5" s="23">
        <v>44501</v>
      </c>
      <c r="I5" s="24">
        <v>44531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2:22" x14ac:dyDescent="0.2">
      <c r="B6" s="8">
        <v>1</v>
      </c>
      <c r="C6" s="9" t="s">
        <v>3</v>
      </c>
      <c r="D6" s="31">
        <v>0</v>
      </c>
      <c r="E6" s="32">
        <v>0</v>
      </c>
      <c r="F6" s="32">
        <v>0</v>
      </c>
      <c r="G6" s="32">
        <v>0</v>
      </c>
      <c r="H6" s="32">
        <v>0</v>
      </c>
      <c r="I6" s="33">
        <v>0</v>
      </c>
      <c r="K6" s="120"/>
      <c r="L6" s="120"/>
      <c r="M6" s="120"/>
      <c r="N6" s="120"/>
      <c r="O6" s="120"/>
      <c r="P6" s="120"/>
      <c r="Q6" s="60"/>
      <c r="R6" s="60"/>
      <c r="S6" s="60"/>
      <c r="T6" s="60"/>
      <c r="U6" s="60"/>
      <c r="V6" s="60"/>
    </row>
    <row r="7" spans="2:22" x14ac:dyDescent="0.2">
      <c r="B7" s="11">
        <v>2</v>
      </c>
      <c r="C7" s="2" t="s">
        <v>4</v>
      </c>
      <c r="D7" s="25">
        <v>0</v>
      </c>
      <c r="E7" s="47">
        <v>0</v>
      </c>
      <c r="F7" s="47">
        <v>0</v>
      </c>
      <c r="G7" s="47">
        <v>0</v>
      </c>
      <c r="H7" s="47">
        <v>0</v>
      </c>
      <c r="I7" s="27">
        <v>0</v>
      </c>
      <c r="K7" s="120"/>
      <c r="L7" s="120"/>
      <c r="M7" s="120"/>
      <c r="N7" s="120"/>
      <c r="O7" s="120"/>
      <c r="P7" s="120"/>
      <c r="Q7" s="60"/>
      <c r="R7" s="60"/>
      <c r="S7" s="60"/>
      <c r="T7" s="60"/>
      <c r="U7" s="60"/>
      <c r="V7" s="60"/>
    </row>
    <row r="8" spans="2:22" x14ac:dyDescent="0.2">
      <c r="B8" s="11">
        <v>3</v>
      </c>
      <c r="C8" s="2" t="s">
        <v>5</v>
      </c>
      <c r="D8" s="25">
        <v>0</v>
      </c>
      <c r="E8" s="47">
        <v>0</v>
      </c>
      <c r="F8" s="47">
        <v>0</v>
      </c>
      <c r="G8" s="47">
        <v>0</v>
      </c>
      <c r="H8" s="47">
        <v>0</v>
      </c>
      <c r="I8" s="27">
        <v>0</v>
      </c>
      <c r="K8" s="120"/>
      <c r="L8" s="120"/>
      <c r="M8" s="120"/>
      <c r="N8" s="120"/>
      <c r="O8" s="120"/>
      <c r="P8" s="120"/>
      <c r="Q8" s="60"/>
      <c r="R8" s="60"/>
      <c r="S8" s="60"/>
      <c r="T8" s="60"/>
      <c r="U8" s="60"/>
      <c r="V8" s="60"/>
    </row>
    <row r="9" spans="2:22" x14ac:dyDescent="0.2">
      <c r="B9" s="11">
        <v>4</v>
      </c>
      <c r="C9" s="2" t="s">
        <v>6</v>
      </c>
      <c r="D9" s="25">
        <v>0</v>
      </c>
      <c r="E9" s="47">
        <v>0</v>
      </c>
      <c r="F9" s="47">
        <v>0</v>
      </c>
      <c r="G9" s="47">
        <v>0</v>
      </c>
      <c r="H9" s="47">
        <v>0</v>
      </c>
      <c r="I9" s="27">
        <v>0</v>
      </c>
      <c r="K9" s="120"/>
      <c r="L9" s="120"/>
      <c r="M9" s="120"/>
      <c r="N9" s="120"/>
      <c r="O9" s="120"/>
      <c r="P9" s="120"/>
      <c r="Q9" s="60"/>
      <c r="R9" s="60"/>
      <c r="S9" s="60"/>
      <c r="T9" s="60"/>
      <c r="U9" s="60"/>
      <c r="V9" s="60"/>
    </row>
    <row r="10" spans="2:22" x14ac:dyDescent="0.2">
      <c r="B10" s="11">
        <v>5</v>
      </c>
      <c r="C10" s="2" t="s">
        <v>7</v>
      </c>
      <c r="D10" s="25">
        <v>-5602721.0024287542</v>
      </c>
      <c r="E10" s="47">
        <v>-966266.80709743209</v>
      </c>
      <c r="F10" s="47">
        <v>-1369452.0572142648</v>
      </c>
      <c r="G10" s="47">
        <v>757572.34098314494</v>
      </c>
      <c r="H10" s="47">
        <v>-2236729.53947342</v>
      </c>
      <c r="I10" s="27">
        <v>-995421.09252633702</v>
      </c>
      <c r="K10" s="120"/>
      <c r="L10" s="120"/>
      <c r="M10" s="120"/>
      <c r="N10" s="120"/>
      <c r="O10" s="120"/>
      <c r="P10" s="120"/>
      <c r="Q10" s="60"/>
      <c r="R10" s="60"/>
      <c r="S10" s="60"/>
      <c r="T10" s="60"/>
      <c r="U10" s="60"/>
      <c r="V10" s="60"/>
    </row>
    <row r="11" spans="2:22" x14ac:dyDescent="0.2">
      <c r="B11" s="11">
        <v>6</v>
      </c>
      <c r="C11" s="2" t="s">
        <v>8</v>
      </c>
      <c r="D11" s="25">
        <v>0</v>
      </c>
      <c r="E11" s="47">
        <v>0</v>
      </c>
      <c r="F11" s="47">
        <v>0</v>
      </c>
      <c r="G11" s="47">
        <v>0</v>
      </c>
      <c r="H11" s="47">
        <v>0</v>
      </c>
      <c r="I11" s="27">
        <v>0</v>
      </c>
      <c r="K11" s="120"/>
      <c r="L11" s="120"/>
      <c r="M11" s="120"/>
      <c r="N11" s="120"/>
      <c r="O11" s="120"/>
      <c r="P11" s="120"/>
      <c r="Q11" s="60"/>
      <c r="R11" s="60"/>
      <c r="S11" s="60"/>
      <c r="T11" s="60"/>
      <c r="U11" s="60"/>
      <c r="V11" s="60"/>
    </row>
    <row r="12" spans="2:22" x14ac:dyDescent="0.2">
      <c r="B12" s="11">
        <v>7</v>
      </c>
      <c r="C12" s="2" t="s">
        <v>9</v>
      </c>
      <c r="D12" s="25">
        <v>-89685.457632123158</v>
      </c>
      <c r="E12" s="47">
        <v>62227.884074995447</v>
      </c>
      <c r="F12" s="47">
        <v>-209427.16022722496</v>
      </c>
      <c r="G12" s="47">
        <v>-120546.00222143219</v>
      </c>
      <c r="H12" s="47">
        <v>234478.37678584451</v>
      </c>
      <c r="I12" s="27">
        <v>-37087.440706264206</v>
      </c>
      <c r="K12" s="120"/>
      <c r="L12" s="120"/>
      <c r="M12" s="120"/>
      <c r="N12" s="120"/>
      <c r="O12" s="120"/>
      <c r="P12" s="120"/>
      <c r="Q12" s="60"/>
      <c r="R12" s="60"/>
      <c r="S12" s="60"/>
      <c r="T12" s="60"/>
      <c r="U12" s="60"/>
      <c r="V12" s="60"/>
    </row>
    <row r="13" spans="2:22" x14ac:dyDescent="0.2">
      <c r="B13" s="11">
        <v>8</v>
      </c>
      <c r="C13" s="2" t="s">
        <v>10</v>
      </c>
      <c r="D13" s="25">
        <v>-504399.55110378761</v>
      </c>
      <c r="E13" s="47">
        <v>-35858.625706077641</v>
      </c>
      <c r="F13" s="47">
        <v>-36309.960226744995</v>
      </c>
      <c r="G13" s="47">
        <v>32199.424089629058</v>
      </c>
      <c r="H13" s="47">
        <v>101274.54666576155</v>
      </c>
      <c r="I13" s="27">
        <v>-163708.43858171112</v>
      </c>
      <c r="K13" s="120"/>
      <c r="L13" s="120"/>
      <c r="M13" s="120"/>
      <c r="N13" s="120"/>
      <c r="O13" s="120"/>
      <c r="P13" s="120"/>
      <c r="Q13" s="60"/>
      <c r="R13" s="60"/>
      <c r="S13" s="60"/>
      <c r="T13" s="60"/>
      <c r="U13" s="60"/>
      <c r="V13" s="60"/>
    </row>
    <row r="14" spans="2:22" x14ac:dyDescent="0.2">
      <c r="B14" s="11">
        <v>9</v>
      </c>
      <c r="C14" s="2" t="s">
        <v>11</v>
      </c>
      <c r="D14" s="25">
        <v>-23695.529819749354</v>
      </c>
      <c r="E14" s="47">
        <v>-39957.140215452993</v>
      </c>
      <c r="F14" s="47">
        <v>-78241.185465561241</v>
      </c>
      <c r="G14" s="47">
        <v>-82192.602357653581</v>
      </c>
      <c r="H14" s="47">
        <v>27208.36601860365</v>
      </c>
      <c r="I14" s="27">
        <v>-11668.246633209363</v>
      </c>
      <c r="K14" s="120"/>
      <c r="L14" s="120"/>
      <c r="M14" s="120"/>
      <c r="N14" s="120"/>
      <c r="O14" s="120"/>
      <c r="P14" s="120"/>
      <c r="Q14" s="60"/>
      <c r="R14" s="60"/>
      <c r="S14" s="60"/>
      <c r="T14" s="60"/>
      <c r="U14" s="60"/>
      <c r="V14" s="60"/>
    </row>
    <row r="15" spans="2:22" x14ac:dyDescent="0.2">
      <c r="B15" s="11">
        <v>10</v>
      </c>
      <c r="C15" s="2" t="s">
        <v>58</v>
      </c>
      <c r="D15" s="25">
        <v>0</v>
      </c>
      <c r="E15" s="47">
        <v>0</v>
      </c>
      <c r="F15" s="47">
        <v>0</v>
      </c>
      <c r="G15" s="47">
        <v>0</v>
      </c>
      <c r="H15" s="47">
        <v>0</v>
      </c>
      <c r="I15" s="27">
        <v>0</v>
      </c>
      <c r="K15" s="120"/>
      <c r="L15" s="120"/>
      <c r="M15" s="120"/>
      <c r="N15" s="120"/>
      <c r="O15" s="120"/>
      <c r="P15" s="120"/>
      <c r="Q15" s="60"/>
      <c r="R15" s="60"/>
      <c r="S15" s="60"/>
      <c r="T15" s="60"/>
      <c r="U15" s="60"/>
      <c r="V15" s="60"/>
    </row>
    <row r="16" spans="2:22" x14ac:dyDescent="0.2">
      <c r="B16" s="11">
        <v>11</v>
      </c>
      <c r="C16" s="2" t="s">
        <v>12</v>
      </c>
      <c r="D16" s="25">
        <v>-601397.22876557161</v>
      </c>
      <c r="E16" s="47">
        <v>-685704.70487741486</v>
      </c>
      <c r="F16" s="47">
        <v>-388170.56261311745</v>
      </c>
      <c r="G16" s="47">
        <v>324199.95073159249</v>
      </c>
      <c r="H16" s="47">
        <v>-279770.11554243212</v>
      </c>
      <c r="I16" s="27">
        <v>-440024.85110852489</v>
      </c>
      <c r="K16" s="120"/>
      <c r="L16" s="120"/>
      <c r="M16" s="120"/>
      <c r="N16" s="120"/>
      <c r="O16" s="120"/>
      <c r="P16" s="120"/>
      <c r="Q16" s="60"/>
      <c r="R16" s="60"/>
      <c r="S16" s="60"/>
      <c r="T16" s="60"/>
      <c r="U16" s="60"/>
      <c r="V16" s="60"/>
    </row>
    <row r="17" spans="2:22" x14ac:dyDescent="0.2">
      <c r="B17" s="11">
        <v>12</v>
      </c>
      <c r="C17" s="2" t="s">
        <v>13</v>
      </c>
      <c r="D17" s="25">
        <v>-5181.4903539017532</v>
      </c>
      <c r="E17" s="47">
        <v>287490.940751485</v>
      </c>
      <c r="F17" s="47">
        <v>-42995.817181662169</v>
      </c>
      <c r="G17" s="47">
        <v>-30973.439780638084</v>
      </c>
      <c r="H17" s="47">
        <v>-36081.928832216872</v>
      </c>
      <c r="I17" s="27">
        <v>-70289.244197640408</v>
      </c>
      <c r="K17" s="120"/>
      <c r="L17" s="120"/>
      <c r="M17" s="120"/>
      <c r="N17" s="120"/>
      <c r="O17" s="120"/>
      <c r="P17" s="120"/>
      <c r="Q17" s="60"/>
      <c r="R17" s="60"/>
      <c r="S17" s="60"/>
      <c r="T17" s="60"/>
      <c r="U17" s="60"/>
      <c r="V17" s="60"/>
    </row>
    <row r="18" spans="2:22" x14ac:dyDescent="0.2">
      <c r="B18" s="11">
        <v>13</v>
      </c>
      <c r="C18" s="2" t="s">
        <v>14</v>
      </c>
      <c r="D18" s="25">
        <v>2407.2334334739307</v>
      </c>
      <c r="E18" s="47">
        <v>-2325.5664940462061</v>
      </c>
      <c r="F18" s="47">
        <v>-391541.47901371709</v>
      </c>
      <c r="G18" s="47">
        <v>9602.5247974692684</v>
      </c>
      <c r="H18" s="47">
        <v>-470.69105969162968</v>
      </c>
      <c r="I18" s="27">
        <v>-747.20435893602018</v>
      </c>
      <c r="K18" s="120"/>
      <c r="L18" s="120"/>
      <c r="M18" s="120"/>
      <c r="N18" s="120"/>
      <c r="O18" s="120"/>
      <c r="P18" s="120"/>
      <c r="Q18" s="60"/>
      <c r="R18" s="60"/>
      <c r="S18" s="60"/>
      <c r="T18" s="60"/>
      <c r="U18" s="60"/>
      <c r="V18" s="60"/>
    </row>
    <row r="19" spans="2:22" x14ac:dyDescent="0.2">
      <c r="B19" s="11">
        <v>14</v>
      </c>
      <c r="C19" s="2" t="s">
        <v>15</v>
      </c>
      <c r="D19" s="25">
        <v>0</v>
      </c>
      <c r="E19" s="47">
        <v>0</v>
      </c>
      <c r="F19" s="47">
        <v>0</v>
      </c>
      <c r="G19" s="47">
        <v>0</v>
      </c>
      <c r="H19" s="47">
        <v>0</v>
      </c>
      <c r="I19" s="27">
        <v>0</v>
      </c>
      <c r="K19" s="120"/>
      <c r="L19" s="120"/>
      <c r="M19" s="120"/>
      <c r="N19" s="120"/>
      <c r="O19" s="120"/>
      <c r="P19" s="120"/>
      <c r="Q19" s="60"/>
      <c r="R19" s="60"/>
      <c r="S19" s="60"/>
      <c r="T19" s="60"/>
      <c r="U19" s="60"/>
      <c r="V19" s="60"/>
    </row>
    <row r="20" spans="2:22" x14ac:dyDescent="0.2">
      <c r="B20" s="11">
        <v>15</v>
      </c>
      <c r="C20" s="2" t="s">
        <v>16</v>
      </c>
      <c r="D20" s="25">
        <v>0</v>
      </c>
      <c r="E20" s="47">
        <v>0</v>
      </c>
      <c r="F20" s="47">
        <v>0</v>
      </c>
      <c r="G20" s="47">
        <v>0</v>
      </c>
      <c r="H20" s="47">
        <v>0</v>
      </c>
      <c r="I20" s="27">
        <v>0</v>
      </c>
      <c r="K20" s="120"/>
      <c r="L20" s="120"/>
      <c r="M20" s="120"/>
      <c r="N20" s="120"/>
      <c r="O20" s="120"/>
      <c r="P20" s="120"/>
      <c r="Q20" s="60"/>
      <c r="R20" s="60"/>
      <c r="S20" s="60"/>
      <c r="T20" s="60"/>
      <c r="U20" s="60"/>
      <c r="V20" s="60"/>
    </row>
    <row r="21" spans="2:22" x14ac:dyDescent="0.2">
      <c r="B21" s="11">
        <v>16</v>
      </c>
      <c r="C21" s="2" t="s">
        <v>17</v>
      </c>
      <c r="D21" s="25">
        <v>0</v>
      </c>
      <c r="E21" s="47">
        <v>0</v>
      </c>
      <c r="F21" s="47">
        <v>0</v>
      </c>
      <c r="G21" s="47">
        <v>0</v>
      </c>
      <c r="H21" s="47">
        <v>0</v>
      </c>
      <c r="I21" s="27">
        <v>0</v>
      </c>
      <c r="K21" s="120"/>
      <c r="L21" s="120"/>
      <c r="M21" s="120"/>
      <c r="N21" s="120"/>
      <c r="O21" s="120"/>
      <c r="P21" s="120"/>
      <c r="Q21" s="60"/>
      <c r="R21" s="60"/>
      <c r="S21" s="60"/>
      <c r="T21" s="60"/>
      <c r="U21" s="60"/>
      <c r="V21" s="60"/>
    </row>
    <row r="22" spans="2:22" x14ac:dyDescent="0.2">
      <c r="B22" s="11">
        <v>17</v>
      </c>
      <c r="C22" s="2" t="s">
        <v>18</v>
      </c>
      <c r="D22" s="25">
        <v>0</v>
      </c>
      <c r="E22" s="47">
        <v>0</v>
      </c>
      <c r="F22" s="47">
        <v>0</v>
      </c>
      <c r="G22" s="47">
        <v>0</v>
      </c>
      <c r="H22" s="47">
        <v>0</v>
      </c>
      <c r="I22" s="27">
        <v>0</v>
      </c>
      <c r="K22" s="120"/>
      <c r="L22" s="120"/>
      <c r="M22" s="120"/>
      <c r="N22" s="120"/>
      <c r="O22" s="120"/>
      <c r="P22" s="120"/>
      <c r="Q22" s="60"/>
      <c r="R22" s="60"/>
      <c r="S22" s="60"/>
      <c r="T22" s="60"/>
      <c r="U22" s="60"/>
      <c r="V22" s="60"/>
    </row>
    <row r="23" spans="2:22" x14ac:dyDescent="0.2">
      <c r="B23" s="11">
        <v>18</v>
      </c>
      <c r="C23" s="2" t="s">
        <v>19</v>
      </c>
      <c r="D23" s="25">
        <v>0</v>
      </c>
      <c r="E23" s="47">
        <v>0</v>
      </c>
      <c r="F23" s="47">
        <v>0</v>
      </c>
      <c r="G23" s="47">
        <v>0</v>
      </c>
      <c r="H23" s="47">
        <v>0</v>
      </c>
      <c r="I23" s="27">
        <v>0</v>
      </c>
      <c r="K23" s="120"/>
      <c r="L23" s="120"/>
      <c r="M23" s="120"/>
      <c r="N23" s="120"/>
      <c r="O23" s="120"/>
      <c r="P23" s="120"/>
      <c r="Q23" s="60"/>
      <c r="R23" s="60"/>
      <c r="S23" s="60"/>
      <c r="T23" s="60"/>
      <c r="U23" s="60"/>
      <c r="V23" s="60"/>
    </row>
    <row r="24" spans="2:22" x14ac:dyDescent="0.2">
      <c r="B24" s="11">
        <v>19</v>
      </c>
      <c r="C24" s="2" t="s">
        <v>20</v>
      </c>
      <c r="D24" s="25">
        <v>0</v>
      </c>
      <c r="E24" s="47">
        <v>0</v>
      </c>
      <c r="F24" s="47">
        <v>0</v>
      </c>
      <c r="G24" s="47">
        <v>0</v>
      </c>
      <c r="H24" s="47">
        <v>0</v>
      </c>
      <c r="I24" s="27">
        <v>0</v>
      </c>
      <c r="K24" s="120"/>
      <c r="L24" s="120"/>
      <c r="M24" s="120"/>
      <c r="N24" s="120"/>
      <c r="O24" s="120"/>
      <c r="P24" s="120"/>
      <c r="Q24" s="60"/>
      <c r="R24" s="60"/>
      <c r="S24" s="60"/>
      <c r="T24" s="60"/>
      <c r="U24" s="60"/>
      <c r="V24" s="60"/>
    </row>
    <row r="25" spans="2:22" x14ac:dyDescent="0.2">
      <c r="B25" s="11">
        <v>20</v>
      </c>
      <c r="C25" s="2" t="s">
        <v>21</v>
      </c>
      <c r="D25" s="25">
        <v>0</v>
      </c>
      <c r="E25" s="47">
        <v>0</v>
      </c>
      <c r="F25" s="47">
        <v>0</v>
      </c>
      <c r="G25" s="47">
        <v>0</v>
      </c>
      <c r="H25" s="47">
        <v>0</v>
      </c>
      <c r="I25" s="27">
        <v>0</v>
      </c>
      <c r="K25" s="120"/>
      <c r="L25" s="120"/>
      <c r="M25" s="120"/>
      <c r="N25" s="120"/>
      <c r="O25" s="120"/>
      <c r="P25" s="120"/>
      <c r="Q25" s="60"/>
      <c r="R25" s="60"/>
      <c r="S25" s="60"/>
      <c r="T25" s="60"/>
      <c r="U25" s="60"/>
      <c r="V25" s="60"/>
    </row>
    <row r="26" spans="2:22" x14ac:dyDescent="0.2">
      <c r="B26" s="11">
        <v>21</v>
      </c>
      <c r="C26" s="2" t="s">
        <v>22</v>
      </c>
      <c r="D26" s="25">
        <v>0</v>
      </c>
      <c r="E26" s="47">
        <v>0</v>
      </c>
      <c r="F26" s="47">
        <v>0</v>
      </c>
      <c r="G26" s="47">
        <v>0</v>
      </c>
      <c r="H26" s="47">
        <v>0</v>
      </c>
      <c r="I26" s="27">
        <v>0</v>
      </c>
      <c r="K26" s="120"/>
      <c r="L26" s="120"/>
      <c r="M26" s="120"/>
      <c r="N26" s="120"/>
      <c r="O26" s="120"/>
      <c r="P26" s="120"/>
      <c r="Q26" s="60"/>
      <c r="R26" s="60"/>
      <c r="S26" s="60"/>
      <c r="T26" s="60"/>
      <c r="U26" s="60"/>
      <c r="V26" s="60"/>
    </row>
    <row r="27" spans="2:22" x14ac:dyDescent="0.2">
      <c r="B27" s="11">
        <v>22</v>
      </c>
      <c r="C27" s="2" t="s">
        <v>23</v>
      </c>
      <c r="D27" s="25">
        <v>0</v>
      </c>
      <c r="E27" s="47">
        <v>0</v>
      </c>
      <c r="F27" s="47">
        <v>0</v>
      </c>
      <c r="G27" s="47">
        <v>0</v>
      </c>
      <c r="H27" s="47">
        <v>0</v>
      </c>
      <c r="I27" s="27">
        <v>0</v>
      </c>
      <c r="K27" s="120"/>
      <c r="L27" s="120"/>
      <c r="M27" s="120"/>
      <c r="N27" s="120"/>
      <c r="O27" s="120"/>
      <c r="P27" s="120"/>
      <c r="Q27" s="60"/>
      <c r="R27" s="60"/>
      <c r="S27" s="60"/>
      <c r="T27" s="60"/>
      <c r="U27" s="60"/>
      <c r="V27" s="60"/>
    </row>
    <row r="28" spans="2:22" x14ac:dyDescent="0.2">
      <c r="B28" s="11">
        <v>23</v>
      </c>
      <c r="C28" s="2" t="s">
        <v>24</v>
      </c>
      <c r="D28" s="25">
        <v>0</v>
      </c>
      <c r="E28" s="47">
        <v>0</v>
      </c>
      <c r="F28" s="47">
        <v>0</v>
      </c>
      <c r="G28" s="47">
        <v>0</v>
      </c>
      <c r="H28" s="47">
        <v>0</v>
      </c>
      <c r="I28" s="27">
        <v>0</v>
      </c>
      <c r="K28" s="120"/>
      <c r="L28" s="120"/>
      <c r="M28" s="120"/>
      <c r="N28" s="120"/>
      <c r="O28" s="120"/>
      <c r="P28" s="120"/>
      <c r="Q28" s="60"/>
      <c r="R28" s="60"/>
      <c r="S28" s="60"/>
      <c r="T28" s="60"/>
      <c r="U28" s="60"/>
      <c r="V28" s="60"/>
    </row>
    <row r="29" spans="2:22" x14ac:dyDescent="0.2">
      <c r="B29" s="11">
        <v>24</v>
      </c>
      <c r="C29" s="2" t="s">
        <v>25</v>
      </c>
      <c r="D29" s="25">
        <v>38387.948221462371</v>
      </c>
      <c r="E29" s="47">
        <v>73775.526591793343</v>
      </c>
      <c r="F29" s="47">
        <v>125568.40349834473</v>
      </c>
      <c r="G29" s="47">
        <v>73824.771192802422</v>
      </c>
      <c r="H29" s="47">
        <v>146814.36020124081</v>
      </c>
      <c r="I29" s="27">
        <v>254748.09763595936</v>
      </c>
      <c r="K29" s="120"/>
      <c r="L29" s="120"/>
      <c r="M29" s="120"/>
      <c r="N29" s="120"/>
      <c r="O29" s="120"/>
      <c r="P29" s="120"/>
      <c r="Q29" s="60"/>
      <c r="R29" s="60"/>
      <c r="S29" s="60"/>
      <c r="T29" s="60"/>
      <c r="U29" s="60"/>
      <c r="V29" s="60"/>
    </row>
    <row r="30" spans="2:22" x14ac:dyDescent="0.2">
      <c r="B30" s="11">
        <v>25</v>
      </c>
      <c r="C30" s="2" t="s">
        <v>26</v>
      </c>
      <c r="D30" s="25">
        <v>0</v>
      </c>
      <c r="E30" s="47">
        <v>0</v>
      </c>
      <c r="F30" s="47">
        <v>0</v>
      </c>
      <c r="G30" s="47">
        <v>0</v>
      </c>
      <c r="H30" s="47">
        <v>0</v>
      </c>
      <c r="I30" s="27">
        <v>0</v>
      </c>
      <c r="K30" s="120"/>
      <c r="L30" s="120"/>
      <c r="M30" s="120"/>
      <c r="N30" s="120"/>
      <c r="O30" s="120"/>
      <c r="P30" s="120"/>
      <c r="Q30" s="60"/>
      <c r="R30" s="60"/>
      <c r="S30" s="60"/>
      <c r="T30" s="60"/>
      <c r="U30" s="60"/>
      <c r="V30" s="60"/>
    </row>
    <row r="31" spans="2:22" x14ac:dyDescent="0.2">
      <c r="B31" s="11">
        <v>26</v>
      </c>
      <c r="C31" s="2" t="s">
        <v>27</v>
      </c>
      <c r="D31" s="25">
        <v>24854.118294706157</v>
      </c>
      <c r="E31" s="47">
        <v>7233.1224067581479</v>
      </c>
      <c r="F31" s="47">
        <v>2096.8813805431864</v>
      </c>
      <c r="G31" s="47">
        <v>22698.118159454061</v>
      </c>
      <c r="H31" s="47">
        <v>-17696.964775159402</v>
      </c>
      <c r="I31" s="27">
        <v>349727604.99976701</v>
      </c>
      <c r="K31" s="120"/>
      <c r="L31" s="120"/>
      <c r="M31" s="120"/>
      <c r="N31" s="120"/>
      <c r="O31" s="120"/>
      <c r="P31" s="120"/>
      <c r="Q31" s="60"/>
      <c r="R31" s="60"/>
      <c r="S31" s="60"/>
      <c r="T31" s="60"/>
      <c r="U31" s="60"/>
      <c r="V31" s="60"/>
    </row>
    <row r="32" spans="2:22" x14ac:dyDescent="0.2">
      <c r="B32" s="11">
        <v>27</v>
      </c>
      <c r="C32" s="2" t="s">
        <v>28</v>
      </c>
      <c r="D32" s="25">
        <v>705.75118388025157</v>
      </c>
      <c r="E32" s="47">
        <v>-2107.6295004552694</v>
      </c>
      <c r="F32" s="47">
        <v>10192.113261679429</v>
      </c>
      <c r="G32" s="47">
        <v>-523.76692776719233</v>
      </c>
      <c r="H32" s="47">
        <v>1049.1118235952713</v>
      </c>
      <c r="I32" s="27">
        <v>411127.24577058729</v>
      </c>
      <c r="K32" s="120"/>
      <c r="L32" s="120"/>
      <c r="M32" s="120"/>
      <c r="N32" s="120"/>
      <c r="O32" s="120"/>
      <c r="P32" s="120"/>
      <c r="Q32" s="60"/>
      <c r="R32" s="60"/>
      <c r="S32" s="60"/>
      <c r="T32" s="60"/>
      <c r="U32" s="60"/>
      <c r="V32" s="60"/>
    </row>
    <row r="33" spans="2:22" x14ac:dyDescent="0.2">
      <c r="B33" s="11">
        <v>28</v>
      </c>
      <c r="C33" s="2" t="s">
        <v>29</v>
      </c>
      <c r="D33" s="25">
        <v>962.58326507801416</v>
      </c>
      <c r="E33" s="47">
        <v>34176.767239165711</v>
      </c>
      <c r="F33" s="47">
        <v>4772.6299623621599</v>
      </c>
      <c r="G33" s="47">
        <v>5560.3573458875999</v>
      </c>
      <c r="H33" s="47">
        <v>40.676327732741171</v>
      </c>
      <c r="I33" s="27">
        <v>0</v>
      </c>
      <c r="K33" s="120"/>
      <c r="L33" s="120"/>
      <c r="M33" s="120"/>
      <c r="N33" s="120"/>
      <c r="O33" s="120"/>
      <c r="P33" s="120"/>
      <c r="Q33" s="60"/>
      <c r="R33" s="60"/>
      <c r="S33" s="60"/>
      <c r="T33" s="60"/>
      <c r="U33" s="60"/>
      <c r="V33" s="60"/>
    </row>
    <row r="34" spans="2:22" x14ac:dyDescent="0.2">
      <c r="B34" s="11">
        <v>29</v>
      </c>
      <c r="C34" s="2" t="s">
        <v>30</v>
      </c>
      <c r="D34" s="25">
        <v>0</v>
      </c>
      <c r="E34" s="47">
        <v>0</v>
      </c>
      <c r="F34" s="47">
        <v>0</v>
      </c>
      <c r="G34" s="47">
        <v>0</v>
      </c>
      <c r="H34" s="47">
        <v>0</v>
      </c>
      <c r="I34" s="27">
        <v>0</v>
      </c>
      <c r="K34" s="120"/>
      <c r="L34" s="120"/>
      <c r="M34" s="120"/>
      <c r="N34" s="120"/>
      <c r="O34" s="120"/>
      <c r="P34" s="120"/>
      <c r="Q34" s="60"/>
      <c r="R34" s="60"/>
      <c r="S34" s="60"/>
      <c r="T34" s="60"/>
      <c r="U34" s="60"/>
      <c r="V34" s="60"/>
    </row>
    <row r="35" spans="2:22" x14ac:dyDescent="0.2">
      <c r="B35" s="11">
        <v>30</v>
      </c>
      <c r="C35" s="2" t="s">
        <v>31</v>
      </c>
      <c r="D35" s="25">
        <v>-3225972.6048162058</v>
      </c>
      <c r="E35" s="47">
        <v>-8669.7034168512455</v>
      </c>
      <c r="F35" s="47">
        <v>-746.25637545210304</v>
      </c>
      <c r="G35" s="47">
        <v>577.16362103025244</v>
      </c>
      <c r="H35" s="47">
        <v>-15358.403931901787</v>
      </c>
      <c r="I35" s="27">
        <v>-8856.9754388263264</v>
      </c>
      <c r="K35" s="120"/>
      <c r="L35" s="120"/>
      <c r="M35" s="120"/>
      <c r="N35" s="120"/>
      <c r="O35" s="120"/>
      <c r="P35" s="120"/>
      <c r="Q35" s="60"/>
      <c r="R35" s="60"/>
      <c r="S35" s="60"/>
      <c r="T35" s="60"/>
      <c r="U35" s="60"/>
      <c r="V35" s="60"/>
    </row>
    <row r="36" spans="2:22" x14ac:dyDescent="0.2">
      <c r="B36" s="11">
        <v>31</v>
      </c>
      <c r="C36" s="2" t="s">
        <v>32</v>
      </c>
      <c r="D36" s="25">
        <v>52864.10735151235</v>
      </c>
      <c r="E36" s="47">
        <v>116963.24082866135</v>
      </c>
      <c r="F36" s="47">
        <v>35795.246090398257</v>
      </c>
      <c r="G36" s="47">
        <v>43246.653116128073</v>
      </c>
      <c r="H36" s="47">
        <v>763104.29252684431</v>
      </c>
      <c r="I36" s="27">
        <v>5074.9066652037018</v>
      </c>
      <c r="K36" s="120"/>
      <c r="L36" s="120"/>
      <c r="M36" s="120"/>
      <c r="N36" s="120"/>
      <c r="O36" s="120"/>
      <c r="P36" s="120"/>
      <c r="Q36" s="60"/>
      <c r="R36" s="60"/>
      <c r="S36" s="60"/>
      <c r="T36" s="60"/>
      <c r="U36" s="60"/>
      <c r="V36" s="60"/>
    </row>
    <row r="37" spans="2:22" x14ac:dyDescent="0.2">
      <c r="B37" s="11">
        <v>32</v>
      </c>
      <c r="C37" s="2" t="s">
        <v>33</v>
      </c>
      <c r="D37" s="25">
        <v>193260.34480532547</v>
      </c>
      <c r="E37" s="47">
        <v>4072.2523516585211</v>
      </c>
      <c r="F37" s="47">
        <v>-130582.94968508305</v>
      </c>
      <c r="G37" s="47">
        <v>93620.830489743777</v>
      </c>
      <c r="H37" s="47">
        <v>-249979.68428152351</v>
      </c>
      <c r="I37" s="27">
        <v>-76829.761077002593</v>
      </c>
      <c r="K37" s="120"/>
      <c r="L37" s="120"/>
      <c r="M37" s="120"/>
      <c r="N37" s="120"/>
      <c r="O37" s="120"/>
      <c r="P37" s="120"/>
      <c r="Q37" s="60"/>
      <c r="R37" s="60"/>
      <c r="S37" s="60"/>
      <c r="T37" s="60"/>
      <c r="U37" s="60"/>
      <c r="V37" s="60"/>
    </row>
    <row r="38" spans="2:22" x14ac:dyDescent="0.2">
      <c r="B38" s="11">
        <v>33</v>
      </c>
      <c r="C38" s="14" t="s">
        <v>34</v>
      </c>
      <c r="D38" s="25">
        <v>0</v>
      </c>
      <c r="E38" s="47">
        <v>0</v>
      </c>
      <c r="F38" s="47">
        <v>0</v>
      </c>
      <c r="G38" s="47">
        <v>0</v>
      </c>
      <c r="H38" s="47">
        <v>0</v>
      </c>
      <c r="I38" s="27">
        <v>0</v>
      </c>
      <c r="K38" s="120"/>
      <c r="L38" s="120"/>
      <c r="M38" s="120"/>
      <c r="N38" s="120"/>
      <c r="O38" s="120"/>
      <c r="P38" s="120"/>
      <c r="Q38" s="60"/>
      <c r="R38" s="60"/>
      <c r="S38" s="60"/>
      <c r="T38" s="60"/>
      <c r="U38" s="60"/>
      <c r="V38" s="60"/>
    </row>
    <row r="39" spans="2:22" x14ac:dyDescent="0.2">
      <c r="B39" s="16" t="s">
        <v>35</v>
      </c>
      <c r="C39" s="17"/>
      <c r="D39" s="28">
        <f t="shared" ref="D39:I39" si="0">SUM(D6:D38)</f>
        <v>-9739610.7783646546</v>
      </c>
      <c r="E39" s="29">
        <f t="shared" si="0"/>
        <v>-1154950.443063213</v>
      </c>
      <c r="F39" s="29">
        <f t="shared" si="0"/>
        <v>-2469042.1538095004</v>
      </c>
      <c r="G39" s="29">
        <f t="shared" si="0"/>
        <v>1128866.323239391</v>
      </c>
      <c r="H39" s="29">
        <f t="shared" si="0"/>
        <v>-1562117.5975467225</v>
      </c>
      <c r="I39" s="30">
        <f t="shared" si="0"/>
        <v>348593921.99521029</v>
      </c>
      <c r="K39" s="120"/>
      <c r="L39" s="120"/>
      <c r="M39" s="120"/>
      <c r="N39" s="120"/>
      <c r="O39" s="120"/>
      <c r="P39" s="120"/>
      <c r="Q39" s="60"/>
      <c r="R39" s="60"/>
      <c r="S39" s="60"/>
      <c r="T39" s="60"/>
      <c r="U39" s="60"/>
      <c r="V39" s="60"/>
    </row>
    <row r="40" spans="2:22" x14ac:dyDescent="0.2">
      <c r="K40" s="121"/>
      <c r="L40" s="121"/>
      <c r="M40" s="121"/>
      <c r="N40" s="121"/>
      <c r="O40" s="121"/>
      <c r="P40" s="121"/>
      <c r="Q40" s="60"/>
      <c r="R40" s="60"/>
      <c r="S40" s="60"/>
      <c r="T40" s="60"/>
      <c r="U40" s="60"/>
      <c r="V40" s="60"/>
    </row>
    <row r="41" spans="2:22" x14ac:dyDescent="0.2"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spans="2:22" x14ac:dyDescent="0.2">
      <c r="B42" s="3" t="s">
        <v>51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spans="2:22" x14ac:dyDescent="0.2">
      <c r="B43" s="21" t="s">
        <v>0</v>
      </c>
      <c r="C43" s="16"/>
      <c r="D43" s="22">
        <v>44378</v>
      </c>
      <c r="E43" s="23">
        <v>44409</v>
      </c>
      <c r="F43" s="23">
        <v>44440</v>
      </c>
      <c r="G43" s="23">
        <v>44470</v>
      </c>
      <c r="H43" s="23">
        <v>44501</v>
      </c>
      <c r="I43" s="24">
        <v>44531</v>
      </c>
    </row>
    <row r="44" spans="2:22" x14ac:dyDescent="0.2">
      <c r="B44" s="8">
        <v>1</v>
      </c>
      <c r="C44" s="9" t="s">
        <v>3</v>
      </c>
      <c r="D44" s="31">
        <f>D6</f>
        <v>0</v>
      </c>
      <c r="E44" s="32">
        <f t="shared" ref="E44:I44" si="1">E6</f>
        <v>0</v>
      </c>
      <c r="F44" s="32">
        <f t="shared" si="1"/>
        <v>0</v>
      </c>
      <c r="G44" s="32">
        <f t="shared" si="1"/>
        <v>0</v>
      </c>
      <c r="H44" s="32">
        <f t="shared" si="1"/>
        <v>0</v>
      </c>
      <c r="I44" s="33">
        <f t="shared" si="1"/>
        <v>0</v>
      </c>
    </row>
    <row r="45" spans="2:22" x14ac:dyDescent="0.2">
      <c r="B45" s="11">
        <v>2</v>
      </c>
      <c r="C45" s="2" t="s">
        <v>4</v>
      </c>
      <c r="D45" s="25">
        <f t="shared" ref="D45:D76" si="2">D7</f>
        <v>0</v>
      </c>
      <c r="E45" s="47">
        <f t="shared" ref="E45:I45" si="3">E7</f>
        <v>0</v>
      </c>
      <c r="F45" s="47">
        <f t="shared" si="3"/>
        <v>0</v>
      </c>
      <c r="G45" s="47">
        <f t="shared" si="3"/>
        <v>0</v>
      </c>
      <c r="H45" s="47">
        <f t="shared" si="3"/>
        <v>0</v>
      </c>
      <c r="I45" s="27">
        <f t="shared" si="3"/>
        <v>0</v>
      </c>
    </row>
    <row r="46" spans="2:22" x14ac:dyDescent="0.2">
      <c r="B46" s="11">
        <v>3</v>
      </c>
      <c r="C46" s="2" t="s">
        <v>5</v>
      </c>
      <c r="D46" s="25">
        <f t="shared" si="2"/>
        <v>0</v>
      </c>
      <c r="E46" s="47">
        <f t="shared" ref="E46:I46" si="4">E8</f>
        <v>0</v>
      </c>
      <c r="F46" s="47">
        <f t="shared" si="4"/>
        <v>0</v>
      </c>
      <c r="G46" s="47">
        <f t="shared" si="4"/>
        <v>0</v>
      </c>
      <c r="H46" s="47">
        <f t="shared" si="4"/>
        <v>0</v>
      </c>
      <c r="I46" s="27">
        <f t="shared" si="4"/>
        <v>0</v>
      </c>
    </row>
    <row r="47" spans="2:22" x14ac:dyDescent="0.2">
      <c r="B47" s="11">
        <v>4</v>
      </c>
      <c r="C47" s="2" t="s">
        <v>6</v>
      </c>
      <c r="D47" s="25">
        <f t="shared" si="2"/>
        <v>0</v>
      </c>
      <c r="E47" s="47">
        <f t="shared" ref="E47:I47" si="5">E9</f>
        <v>0</v>
      </c>
      <c r="F47" s="47">
        <f t="shared" si="5"/>
        <v>0</v>
      </c>
      <c r="G47" s="47">
        <f t="shared" si="5"/>
        <v>0</v>
      </c>
      <c r="H47" s="47">
        <f t="shared" si="5"/>
        <v>0</v>
      </c>
      <c r="I47" s="27">
        <f t="shared" si="5"/>
        <v>0</v>
      </c>
    </row>
    <row r="48" spans="2:22" x14ac:dyDescent="0.2">
      <c r="B48" s="11">
        <v>5</v>
      </c>
      <c r="C48" s="2" t="s">
        <v>7</v>
      </c>
      <c r="D48" s="25">
        <f t="shared" si="2"/>
        <v>-5602721.0024287542</v>
      </c>
      <c r="E48" s="47">
        <f t="shared" ref="E48:I48" si="6">E10</f>
        <v>-966266.80709743209</v>
      </c>
      <c r="F48" s="47">
        <f t="shared" si="6"/>
        <v>-1369452.0572142648</v>
      </c>
      <c r="G48" s="47">
        <f t="shared" si="6"/>
        <v>757572.34098314494</v>
      </c>
      <c r="H48" s="47">
        <f t="shared" si="6"/>
        <v>-2236729.53947342</v>
      </c>
      <c r="I48" s="27">
        <f t="shared" si="6"/>
        <v>-995421.09252633702</v>
      </c>
    </row>
    <row r="49" spans="2:9" x14ac:dyDescent="0.2">
      <c r="B49" s="11">
        <v>6</v>
      </c>
      <c r="C49" s="2" t="s">
        <v>8</v>
      </c>
      <c r="D49" s="25">
        <f t="shared" si="2"/>
        <v>0</v>
      </c>
      <c r="E49" s="47">
        <f t="shared" ref="E49:I49" si="7">E11</f>
        <v>0</v>
      </c>
      <c r="F49" s="47">
        <f t="shared" si="7"/>
        <v>0</v>
      </c>
      <c r="G49" s="47">
        <f t="shared" si="7"/>
        <v>0</v>
      </c>
      <c r="H49" s="47">
        <f t="shared" si="7"/>
        <v>0</v>
      </c>
      <c r="I49" s="27">
        <f t="shared" si="7"/>
        <v>0</v>
      </c>
    </row>
    <row r="50" spans="2:9" x14ac:dyDescent="0.2">
      <c r="B50" s="11">
        <v>7</v>
      </c>
      <c r="C50" s="2" t="s">
        <v>9</v>
      </c>
      <c r="D50" s="25">
        <f t="shared" si="2"/>
        <v>-89685.457632123158</v>
      </c>
      <c r="E50" s="47">
        <f t="shared" ref="E50:I50" si="8">E12</f>
        <v>62227.884074995447</v>
      </c>
      <c r="F50" s="47">
        <f t="shared" si="8"/>
        <v>-209427.16022722496</v>
      </c>
      <c r="G50" s="47">
        <f t="shared" si="8"/>
        <v>-120546.00222143219</v>
      </c>
      <c r="H50" s="47">
        <f t="shared" si="8"/>
        <v>234478.37678584451</v>
      </c>
      <c r="I50" s="27">
        <f t="shared" si="8"/>
        <v>-37087.440706264206</v>
      </c>
    </row>
    <row r="51" spans="2:9" x14ac:dyDescent="0.2">
      <c r="B51" s="11">
        <v>8</v>
      </c>
      <c r="C51" s="2" t="s">
        <v>10</v>
      </c>
      <c r="D51" s="25">
        <f t="shared" si="2"/>
        <v>-504399.55110378761</v>
      </c>
      <c r="E51" s="47">
        <f t="shared" ref="E51:I51" si="9">E13</f>
        <v>-35858.625706077641</v>
      </c>
      <c r="F51" s="47">
        <f t="shared" si="9"/>
        <v>-36309.960226744995</v>
      </c>
      <c r="G51" s="47">
        <f t="shared" si="9"/>
        <v>32199.424089629058</v>
      </c>
      <c r="H51" s="47">
        <f t="shared" si="9"/>
        <v>101274.54666576155</v>
      </c>
      <c r="I51" s="27">
        <f t="shared" si="9"/>
        <v>-163708.43858171112</v>
      </c>
    </row>
    <row r="52" spans="2:9" x14ac:dyDescent="0.2">
      <c r="B52" s="11">
        <v>9</v>
      </c>
      <c r="C52" s="2" t="s">
        <v>11</v>
      </c>
      <c r="D52" s="25">
        <f t="shared" si="2"/>
        <v>-23695.529819749354</v>
      </c>
      <c r="E52" s="47">
        <f t="shared" ref="E52:I52" si="10">E14</f>
        <v>-39957.140215452993</v>
      </c>
      <c r="F52" s="47">
        <f t="shared" si="10"/>
        <v>-78241.185465561241</v>
      </c>
      <c r="G52" s="47">
        <f t="shared" si="10"/>
        <v>-82192.602357653581</v>
      </c>
      <c r="H52" s="47">
        <f t="shared" si="10"/>
        <v>27208.36601860365</v>
      </c>
      <c r="I52" s="27">
        <f t="shared" si="10"/>
        <v>-11668.246633209363</v>
      </c>
    </row>
    <row r="53" spans="2:9" x14ac:dyDescent="0.2">
      <c r="B53" s="11">
        <v>10</v>
      </c>
      <c r="C53" s="2" t="s">
        <v>58</v>
      </c>
      <c r="D53" s="25">
        <f t="shared" si="2"/>
        <v>0</v>
      </c>
      <c r="E53" s="47">
        <f t="shared" ref="E53:I53" si="11">E15</f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27">
        <f t="shared" si="11"/>
        <v>0</v>
      </c>
    </row>
    <row r="54" spans="2:9" x14ac:dyDescent="0.2">
      <c r="B54" s="11">
        <v>11</v>
      </c>
      <c r="C54" s="2" t="s">
        <v>12</v>
      </c>
      <c r="D54" s="25">
        <f t="shared" si="2"/>
        <v>-601397.22876557161</v>
      </c>
      <c r="E54" s="47">
        <f t="shared" ref="E54:I54" si="12">E16</f>
        <v>-685704.70487741486</v>
      </c>
      <c r="F54" s="47">
        <f t="shared" si="12"/>
        <v>-388170.56261311745</v>
      </c>
      <c r="G54" s="47">
        <f t="shared" si="12"/>
        <v>324199.95073159249</v>
      </c>
      <c r="H54" s="47">
        <f t="shared" si="12"/>
        <v>-279770.11554243212</v>
      </c>
      <c r="I54" s="27">
        <f t="shared" si="12"/>
        <v>-440024.85110852489</v>
      </c>
    </row>
    <row r="55" spans="2:9" x14ac:dyDescent="0.2">
      <c r="B55" s="11">
        <v>12</v>
      </c>
      <c r="C55" s="2" t="s">
        <v>13</v>
      </c>
      <c r="D55" s="25">
        <f t="shared" si="2"/>
        <v>-5181.4903539017532</v>
      </c>
      <c r="E55" s="47">
        <f t="shared" ref="E55:I55" si="13">E17</f>
        <v>287490.940751485</v>
      </c>
      <c r="F55" s="47">
        <f t="shared" si="13"/>
        <v>-42995.817181662169</v>
      </c>
      <c r="G55" s="47">
        <f t="shared" si="13"/>
        <v>-30973.439780638084</v>
      </c>
      <c r="H55" s="47">
        <f t="shared" si="13"/>
        <v>-36081.928832216872</v>
      </c>
      <c r="I55" s="27">
        <f t="shared" si="13"/>
        <v>-70289.244197640408</v>
      </c>
    </row>
    <row r="56" spans="2:9" x14ac:dyDescent="0.2">
      <c r="B56" s="11">
        <v>13</v>
      </c>
      <c r="C56" s="2" t="s">
        <v>14</v>
      </c>
      <c r="D56" s="25">
        <f t="shared" si="2"/>
        <v>2407.2334334739307</v>
      </c>
      <c r="E56" s="47">
        <f t="shared" ref="E56:I56" si="14">E18</f>
        <v>-2325.5664940462061</v>
      </c>
      <c r="F56" s="47">
        <f t="shared" si="14"/>
        <v>-391541.47901371709</v>
      </c>
      <c r="G56" s="47">
        <f t="shared" si="14"/>
        <v>9602.5247974692684</v>
      </c>
      <c r="H56" s="47">
        <f t="shared" si="14"/>
        <v>-470.69105969162968</v>
      </c>
      <c r="I56" s="27">
        <f t="shared" si="14"/>
        <v>-747.20435893602018</v>
      </c>
    </row>
    <row r="57" spans="2:9" x14ac:dyDescent="0.2">
      <c r="B57" s="11">
        <v>14</v>
      </c>
      <c r="C57" s="2" t="s">
        <v>15</v>
      </c>
      <c r="D57" s="25">
        <f t="shared" si="2"/>
        <v>0</v>
      </c>
      <c r="E57" s="47">
        <f t="shared" ref="E57:I57" si="15">E19</f>
        <v>0</v>
      </c>
      <c r="F57" s="47">
        <f t="shared" si="15"/>
        <v>0</v>
      </c>
      <c r="G57" s="47">
        <f t="shared" si="15"/>
        <v>0</v>
      </c>
      <c r="H57" s="47">
        <f t="shared" si="15"/>
        <v>0</v>
      </c>
      <c r="I57" s="27">
        <f t="shared" si="15"/>
        <v>0</v>
      </c>
    </row>
    <row r="58" spans="2:9" x14ac:dyDescent="0.2">
      <c r="B58" s="11">
        <v>15</v>
      </c>
      <c r="C58" s="2" t="s">
        <v>16</v>
      </c>
      <c r="D58" s="25">
        <f t="shared" si="2"/>
        <v>0</v>
      </c>
      <c r="E58" s="47">
        <f t="shared" ref="E58:I58" si="16">E20</f>
        <v>0</v>
      </c>
      <c r="F58" s="47">
        <f t="shared" si="16"/>
        <v>0</v>
      </c>
      <c r="G58" s="47">
        <f t="shared" si="16"/>
        <v>0</v>
      </c>
      <c r="H58" s="47">
        <f t="shared" si="16"/>
        <v>0</v>
      </c>
      <c r="I58" s="27">
        <f t="shared" si="16"/>
        <v>0</v>
      </c>
    </row>
    <row r="59" spans="2:9" x14ac:dyDescent="0.2">
      <c r="B59" s="11">
        <v>16</v>
      </c>
      <c r="C59" s="2" t="s">
        <v>17</v>
      </c>
      <c r="D59" s="25">
        <f t="shared" si="2"/>
        <v>0</v>
      </c>
      <c r="E59" s="47">
        <f t="shared" ref="E59:I59" si="17">E21</f>
        <v>0</v>
      </c>
      <c r="F59" s="47">
        <f t="shared" si="17"/>
        <v>0</v>
      </c>
      <c r="G59" s="47">
        <f t="shared" si="17"/>
        <v>0</v>
      </c>
      <c r="H59" s="47">
        <f t="shared" si="17"/>
        <v>0</v>
      </c>
      <c r="I59" s="27">
        <f t="shared" si="17"/>
        <v>0</v>
      </c>
    </row>
    <row r="60" spans="2:9" x14ac:dyDescent="0.2">
      <c r="B60" s="11">
        <v>17</v>
      </c>
      <c r="C60" s="2" t="s">
        <v>18</v>
      </c>
      <c r="D60" s="25">
        <f t="shared" si="2"/>
        <v>0</v>
      </c>
      <c r="E60" s="47">
        <f t="shared" ref="E60:I60" si="18">E22</f>
        <v>0</v>
      </c>
      <c r="F60" s="47">
        <f t="shared" si="18"/>
        <v>0</v>
      </c>
      <c r="G60" s="47">
        <f t="shared" si="18"/>
        <v>0</v>
      </c>
      <c r="H60" s="47">
        <f t="shared" si="18"/>
        <v>0</v>
      </c>
      <c r="I60" s="27">
        <f t="shared" si="18"/>
        <v>0</v>
      </c>
    </row>
    <row r="61" spans="2:9" x14ac:dyDescent="0.2">
      <c r="B61" s="11">
        <v>18</v>
      </c>
      <c r="C61" s="2" t="s">
        <v>19</v>
      </c>
      <c r="D61" s="25">
        <f t="shared" si="2"/>
        <v>0</v>
      </c>
      <c r="E61" s="47">
        <f t="shared" ref="E61:I61" si="19">E23</f>
        <v>0</v>
      </c>
      <c r="F61" s="47">
        <f t="shared" si="19"/>
        <v>0</v>
      </c>
      <c r="G61" s="47">
        <f t="shared" si="19"/>
        <v>0</v>
      </c>
      <c r="H61" s="47">
        <f t="shared" si="19"/>
        <v>0</v>
      </c>
      <c r="I61" s="27">
        <f t="shared" si="19"/>
        <v>0</v>
      </c>
    </row>
    <row r="62" spans="2:9" x14ac:dyDescent="0.2">
      <c r="B62" s="11">
        <v>19</v>
      </c>
      <c r="C62" s="2" t="s">
        <v>20</v>
      </c>
      <c r="D62" s="25">
        <f t="shared" si="2"/>
        <v>0</v>
      </c>
      <c r="E62" s="47">
        <f t="shared" ref="E62:I62" si="20">E24</f>
        <v>0</v>
      </c>
      <c r="F62" s="47">
        <f t="shared" si="20"/>
        <v>0</v>
      </c>
      <c r="G62" s="47">
        <f t="shared" si="20"/>
        <v>0</v>
      </c>
      <c r="H62" s="47">
        <f t="shared" si="20"/>
        <v>0</v>
      </c>
      <c r="I62" s="27">
        <f t="shared" si="20"/>
        <v>0</v>
      </c>
    </row>
    <row r="63" spans="2:9" x14ac:dyDescent="0.2">
      <c r="B63" s="11">
        <v>20</v>
      </c>
      <c r="C63" s="2" t="s">
        <v>21</v>
      </c>
      <c r="D63" s="25">
        <f t="shared" si="2"/>
        <v>0</v>
      </c>
      <c r="E63" s="47">
        <f t="shared" ref="E63:I63" si="21">E25</f>
        <v>0</v>
      </c>
      <c r="F63" s="47">
        <f t="shared" si="21"/>
        <v>0</v>
      </c>
      <c r="G63" s="47">
        <f t="shared" si="21"/>
        <v>0</v>
      </c>
      <c r="H63" s="47">
        <f t="shared" si="21"/>
        <v>0</v>
      </c>
      <c r="I63" s="27">
        <f t="shared" si="21"/>
        <v>0</v>
      </c>
    </row>
    <row r="64" spans="2:9" x14ac:dyDescent="0.2">
      <c r="B64" s="11">
        <v>21</v>
      </c>
      <c r="C64" s="2" t="s">
        <v>22</v>
      </c>
      <c r="D64" s="25">
        <f t="shared" si="2"/>
        <v>0</v>
      </c>
      <c r="E64" s="47">
        <f t="shared" ref="E64:I64" si="22">E26</f>
        <v>0</v>
      </c>
      <c r="F64" s="47">
        <f t="shared" si="22"/>
        <v>0</v>
      </c>
      <c r="G64" s="47">
        <f t="shared" si="22"/>
        <v>0</v>
      </c>
      <c r="H64" s="47">
        <f t="shared" si="22"/>
        <v>0</v>
      </c>
      <c r="I64" s="27">
        <f t="shared" si="22"/>
        <v>0</v>
      </c>
    </row>
    <row r="65" spans="2:9" x14ac:dyDescent="0.2">
      <c r="B65" s="11">
        <v>22</v>
      </c>
      <c r="C65" s="2" t="s">
        <v>23</v>
      </c>
      <c r="D65" s="25">
        <f t="shared" si="2"/>
        <v>0</v>
      </c>
      <c r="E65" s="47">
        <f t="shared" ref="E65:I65" si="23">E27</f>
        <v>0</v>
      </c>
      <c r="F65" s="47">
        <f t="shared" si="23"/>
        <v>0</v>
      </c>
      <c r="G65" s="47">
        <f t="shared" si="23"/>
        <v>0</v>
      </c>
      <c r="H65" s="47">
        <f t="shared" si="23"/>
        <v>0</v>
      </c>
      <c r="I65" s="27">
        <f t="shared" si="23"/>
        <v>0</v>
      </c>
    </row>
    <row r="66" spans="2:9" x14ac:dyDescent="0.2">
      <c r="B66" s="11">
        <v>23</v>
      </c>
      <c r="C66" s="2" t="s">
        <v>24</v>
      </c>
      <c r="D66" s="25">
        <f t="shared" si="2"/>
        <v>0</v>
      </c>
      <c r="E66" s="47">
        <f t="shared" ref="E66:I66" si="24">E28</f>
        <v>0</v>
      </c>
      <c r="F66" s="47">
        <f t="shared" si="24"/>
        <v>0</v>
      </c>
      <c r="G66" s="47">
        <f t="shared" si="24"/>
        <v>0</v>
      </c>
      <c r="H66" s="47">
        <f t="shared" si="24"/>
        <v>0</v>
      </c>
      <c r="I66" s="27">
        <f t="shared" si="24"/>
        <v>0</v>
      </c>
    </row>
    <row r="67" spans="2:9" x14ac:dyDescent="0.2">
      <c r="B67" s="11">
        <v>24</v>
      </c>
      <c r="C67" s="2" t="s">
        <v>25</v>
      </c>
      <c r="D67" s="25">
        <f t="shared" si="2"/>
        <v>38387.948221462371</v>
      </c>
      <c r="E67" s="47">
        <f t="shared" ref="E67:I67" si="25">E29</f>
        <v>73775.526591793343</v>
      </c>
      <c r="F67" s="47">
        <f t="shared" si="25"/>
        <v>125568.40349834473</v>
      </c>
      <c r="G67" s="47">
        <f t="shared" si="25"/>
        <v>73824.771192802422</v>
      </c>
      <c r="H67" s="47">
        <f t="shared" si="25"/>
        <v>146814.36020124081</v>
      </c>
      <c r="I67" s="27">
        <f t="shared" si="25"/>
        <v>254748.09763595936</v>
      </c>
    </row>
    <row r="68" spans="2:9" x14ac:dyDescent="0.2">
      <c r="B68" s="11">
        <v>25</v>
      </c>
      <c r="C68" s="2" t="s">
        <v>26</v>
      </c>
      <c r="D68" s="25">
        <f t="shared" si="2"/>
        <v>0</v>
      </c>
      <c r="E68" s="47">
        <f t="shared" ref="E68:I68" si="26">E30</f>
        <v>0</v>
      </c>
      <c r="F68" s="47">
        <f t="shared" si="26"/>
        <v>0</v>
      </c>
      <c r="G68" s="47">
        <f t="shared" si="26"/>
        <v>0</v>
      </c>
      <c r="H68" s="47">
        <f t="shared" si="26"/>
        <v>0</v>
      </c>
      <c r="I68" s="27">
        <f t="shared" si="26"/>
        <v>0</v>
      </c>
    </row>
    <row r="69" spans="2:9" x14ac:dyDescent="0.2">
      <c r="B69" s="11">
        <v>26</v>
      </c>
      <c r="C69" s="2" t="s">
        <v>27</v>
      </c>
      <c r="D69" s="25">
        <f t="shared" si="2"/>
        <v>24854.118294706157</v>
      </c>
      <c r="E69" s="47">
        <f t="shared" ref="E69:I69" si="27">E31</f>
        <v>7233.1224067581479</v>
      </c>
      <c r="F69" s="47">
        <f t="shared" si="27"/>
        <v>2096.8813805431864</v>
      </c>
      <c r="G69" s="47">
        <f t="shared" si="27"/>
        <v>22698.118159454061</v>
      </c>
      <c r="H69" s="47">
        <f t="shared" si="27"/>
        <v>-17696.964775159402</v>
      </c>
      <c r="I69" s="27">
        <f t="shared" si="27"/>
        <v>349727604.99976701</v>
      </c>
    </row>
    <row r="70" spans="2:9" x14ac:dyDescent="0.2">
      <c r="B70" s="11">
        <v>27</v>
      </c>
      <c r="C70" s="2" t="s">
        <v>28</v>
      </c>
      <c r="D70" s="25">
        <f t="shared" si="2"/>
        <v>705.75118388025157</v>
      </c>
      <c r="E70" s="47">
        <f t="shared" ref="E70:I70" si="28">E32</f>
        <v>-2107.6295004552694</v>
      </c>
      <c r="F70" s="47">
        <f t="shared" si="28"/>
        <v>10192.113261679429</v>
      </c>
      <c r="G70" s="47">
        <f t="shared" si="28"/>
        <v>-523.76692776719233</v>
      </c>
      <c r="H70" s="47">
        <f t="shared" si="28"/>
        <v>1049.1118235952713</v>
      </c>
      <c r="I70" s="27">
        <f t="shared" si="28"/>
        <v>411127.24577058729</v>
      </c>
    </row>
    <row r="71" spans="2:9" x14ac:dyDescent="0.2">
      <c r="B71" s="11">
        <v>28</v>
      </c>
      <c r="C71" s="2" t="s">
        <v>29</v>
      </c>
      <c r="D71" s="25">
        <f t="shared" si="2"/>
        <v>962.58326507801416</v>
      </c>
      <c r="E71" s="47">
        <f t="shared" ref="E71:I71" si="29">E33</f>
        <v>34176.767239165711</v>
      </c>
      <c r="F71" s="47">
        <f t="shared" si="29"/>
        <v>4772.6299623621599</v>
      </c>
      <c r="G71" s="47">
        <f t="shared" si="29"/>
        <v>5560.3573458875999</v>
      </c>
      <c r="H71" s="47">
        <f t="shared" si="29"/>
        <v>40.676327732741171</v>
      </c>
      <c r="I71" s="27">
        <f t="shared" si="29"/>
        <v>0</v>
      </c>
    </row>
    <row r="72" spans="2:9" x14ac:dyDescent="0.2">
      <c r="B72" s="11">
        <v>29</v>
      </c>
      <c r="C72" s="2" t="s">
        <v>30</v>
      </c>
      <c r="D72" s="25">
        <f t="shared" si="2"/>
        <v>0</v>
      </c>
      <c r="E72" s="47">
        <f t="shared" ref="E72:I72" si="30">E34</f>
        <v>0</v>
      </c>
      <c r="F72" s="47">
        <f t="shared" si="30"/>
        <v>0</v>
      </c>
      <c r="G72" s="47">
        <f t="shared" si="30"/>
        <v>0</v>
      </c>
      <c r="H72" s="47">
        <f t="shared" si="30"/>
        <v>0</v>
      </c>
      <c r="I72" s="27">
        <f t="shared" si="30"/>
        <v>0</v>
      </c>
    </row>
    <row r="73" spans="2:9" x14ac:dyDescent="0.2">
      <c r="B73" s="11">
        <v>30</v>
      </c>
      <c r="C73" s="2" t="s">
        <v>31</v>
      </c>
      <c r="D73" s="25">
        <f t="shared" si="2"/>
        <v>-3225972.6048162058</v>
      </c>
      <c r="E73" s="47">
        <f t="shared" ref="E73:I73" si="31">E35</f>
        <v>-8669.7034168512455</v>
      </c>
      <c r="F73" s="47">
        <f t="shared" si="31"/>
        <v>-746.25637545210304</v>
      </c>
      <c r="G73" s="47">
        <f t="shared" si="31"/>
        <v>577.16362103025244</v>
      </c>
      <c r="H73" s="47">
        <f t="shared" si="31"/>
        <v>-15358.403931901787</v>
      </c>
      <c r="I73" s="27">
        <f t="shared" si="31"/>
        <v>-8856.9754388263264</v>
      </c>
    </row>
    <row r="74" spans="2:9" x14ac:dyDescent="0.2">
      <c r="B74" s="11">
        <v>31</v>
      </c>
      <c r="C74" s="2" t="s">
        <v>32</v>
      </c>
      <c r="D74" s="25">
        <f t="shared" si="2"/>
        <v>52864.10735151235</v>
      </c>
      <c r="E74" s="47">
        <f t="shared" ref="E74:I74" si="32">E36</f>
        <v>116963.24082866135</v>
      </c>
      <c r="F74" s="47">
        <f t="shared" si="32"/>
        <v>35795.246090398257</v>
      </c>
      <c r="G74" s="47">
        <f t="shared" si="32"/>
        <v>43246.653116128073</v>
      </c>
      <c r="H74" s="47">
        <f t="shared" si="32"/>
        <v>763104.29252684431</v>
      </c>
      <c r="I74" s="27">
        <f t="shared" si="32"/>
        <v>5074.9066652037018</v>
      </c>
    </row>
    <row r="75" spans="2:9" x14ac:dyDescent="0.2">
      <c r="B75" s="11">
        <v>32</v>
      </c>
      <c r="C75" s="2" t="s">
        <v>33</v>
      </c>
      <c r="D75" s="25">
        <f t="shared" si="2"/>
        <v>193260.34480532547</v>
      </c>
      <c r="E75" s="47">
        <f t="shared" ref="E75:I75" si="33">E37</f>
        <v>4072.2523516585211</v>
      </c>
      <c r="F75" s="47">
        <f t="shared" si="33"/>
        <v>-130582.94968508305</v>
      </c>
      <c r="G75" s="47">
        <f t="shared" si="33"/>
        <v>93620.830489743777</v>
      </c>
      <c r="H75" s="47">
        <f t="shared" si="33"/>
        <v>-249979.68428152351</v>
      </c>
      <c r="I75" s="27">
        <f t="shared" si="33"/>
        <v>-76829.761077002593</v>
      </c>
    </row>
    <row r="76" spans="2:9" x14ac:dyDescent="0.2">
      <c r="B76" s="13">
        <v>33</v>
      </c>
      <c r="C76" s="14" t="s">
        <v>34</v>
      </c>
      <c r="D76" s="25">
        <f t="shared" si="2"/>
        <v>0</v>
      </c>
      <c r="E76" s="47">
        <f t="shared" ref="E76:I76" si="34">E38</f>
        <v>0</v>
      </c>
      <c r="F76" s="47">
        <f t="shared" si="34"/>
        <v>0</v>
      </c>
      <c r="G76" s="47">
        <f t="shared" si="34"/>
        <v>0</v>
      </c>
      <c r="H76" s="47">
        <f t="shared" si="34"/>
        <v>0</v>
      </c>
      <c r="I76" s="27">
        <f t="shared" si="34"/>
        <v>0</v>
      </c>
    </row>
    <row r="77" spans="2:9" x14ac:dyDescent="0.2">
      <c r="B77" s="16" t="s">
        <v>35</v>
      </c>
      <c r="C77" s="17"/>
      <c r="D77" s="28">
        <f t="shared" ref="D77:I77" si="35">SUM(D44:D76)</f>
        <v>-9739610.7783646546</v>
      </c>
      <c r="E77" s="29">
        <f t="shared" si="35"/>
        <v>-1154950.443063213</v>
      </c>
      <c r="F77" s="29">
        <f t="shared" si="35"/>
        <v>-2469042.1538095004</v>
      </c>
      <c r="G77" s="29">
        <f t="shared" si="35"/>
        <v>1128866.323239391</v>
      </c>
      <c r="H77" s="29">
        <f t="shared" si="35"/>
        <v>-1562117.5975467225</v>
      </c>
      <c r="I77" s="30">
        <f t="shared" si="35"/>
        <v>348593921.99521029</v>
      </c>
    </row>
    <row r="80" spans="2:9" x14ac:dyDescent="0.2">
      <c r="B80" s="3" t="s">
        <v>52</v>
      </c>
    </row>
    <row r="81" spans="2:16" x14ac:dyDescent="0.2">
      <c r="B81" s="21" t="s">
        <v>0</v>
      </c>
      <c r="C81" s="16"/>
      <c r="D81" s="22">
        <v>44378</v>
      </c>
      <c r="E81" s="23">
        <v>44409</v>
      </c>
      <c r="F81" s="23">
        <v>44440</v>
      </c>
      <c r="G81" s="23">
        <v>44470</v>
      </c>
      <c r="H81" s="23">
        <v>44501</v>
      </c>
      <c r="I81" s="24">
        <v>44531</v>
      </c>
    </row>
    <row r="82" spans="2:16" x14ac:dyDescent="0.2">
      <c r="B82" s="8">
        <v>1</v>
      </c>
      <c r="C82" s="9" t="s">
        <v>3</v>
      </c>
      <c r="D82" s="31">
        <f t="shared" ref="D82:I91" si="36">IF(D44&lt;0,-D44,0)</f>
        <v>0</v>
      </c>
      <c r="E82" s="32">
        <f t="shared" si="36"/>
        <v>0</v>
      </c>
      <c r="F82" s="32">
        <f t="shared" si="36"/>
        <v>0</v>
      </c>
      <c r="G82" s="32">
        <f t="shared" si="36"/>
        <v>0</v>
      </c>
      <c r="H82" s="32">
        <f t="shared" si="36"/>
        <v>0</v>
      </c>
      <c r="I82" s="33">
        <f t="shared" si="36"/>
        <v>0</v>
      </c>
      <c r="K82" s="110"/>
      <c r="L82" s="110"/>
      <c r="M82" s="110"/>
      <c r="N82" s="110"/>
      <c r="O82" s="110"/>
      <c r="P82" s="110"/>
    </row>
    <row r="83" spans="2:16" x14ac:dyDescent="0.2">
      <c r="B83" s="11">
        <v>2</v>
      </c>
      <c r="C83" s="2" t="s">
        <v>4</v>
      </c>
      <c r="D83" s="25">
        <f t="shared" si="36"/>
        <v>0</v>
      </c>
      <c r="E83" s="47">
        <f t="shared" si="36"/>
        <v>0</v>
      </c>
      <c r="F83" s="47">
        <f t="shared" si="36"/>
        <v>0</v>
      </c>
      <c r="G83" s="47">
        <f t="shared" si="36"/>
        <v>0</v>
      </c>
      <c r="H83" s="47">
        <f t="shared" si="36"/>
        <v>0</v>
      </c>
      <c r="I83" s="27">
        <f t="shared" si="36"/>
        <v>0</v>
      </c>
      <c r="K83" s="110"/>
      <c r="L83" s="110"/>
      <c r="M83" s="110"/>
      <c r="N83" s="110"/>
      <c r="O83" s="110"/>
      <c r="P83" s="110"/>
    </row>
    <row r="84" spans="2:16" x14ac:dyDescent="0.2">
      <c r="B84" s="11">
        <v>3</v>
      </c>
      <c r="C84" s="2" t="s">
        <v>5</v>
      </c>
      <c r="D84" s="25">
        <f t="shared" si="36"/>
        <v>0</v>
      </c>
      <c r="E84" s="47">
        <f t="shared" si="36"/>
        <v>0</v>
      </c>
      <c r="F84" s="47">
        <f t="shared" si="36"/>
        <v>0</v>
      </c>
      <c r="G84" s="47">
        <f t="shared" si="36"/>
        <v>0</v>
      </c>
      <c r="H84" s="47">
        <f t="shared" si="36"/>
        <v>0</v>
      </c>
      <c r="I84" s="27">
        <f t="shared" si="36"/>
        <v>0</v>
      </c>
      <c r="K84" s="110"/>
      <c r="L84" s="110"/>
      <c r="M84" s="110"/>
      <c r="N84" s="110"/>
      <c r="O84" s="110"/>
      <c r="P84" s="110"/>
    </row>
    <row r="85" spans="2:16" x14ac:dyDescent="0.2">
      <c r="B85" s="11">
        <v>4</v>
      </c>
      <c r="C85" s="2" t="s">
        <v>6</v>
      </c>
      <c r="D85" s="25">
        <f t="shared" si="36"/>
        <v>0</v>
      </c>
      <c r="E85" s="47">
        <f t="shared" si="36"/>
        <v>0</v>
      </c>
      <c r="F85" s="47">
        <f t="shared" si="36"/>
        <v>0</v>
      </c>
      <c r="G85" s="47">
        <f t="shared" si="36"/>
        <v>0</v>
      </c>
      <c r="H85" s="47">
        <f t="shared" si="36"/>
        <v>0</v>
      </c>
      <c r="I85" s="27">
        <f t="shared" si="36"/>
        <v>0</v>
      </c>
      <c r="K85" s="110"/>
      <c r="L85" s="110"/>
      <c r="M85" s="110"/>
      <c r="N85" s="110"/>
      <c r="O85" s="110"/>
      <c r="P85" s="110"/>
    </row>
    <row r="86" spans="2:16" x14ac:dyDescent="0.2">
      <c r="B86" s="11">
        <v>5</v>
      </c>
      <c r="C86" s="2" t="s">
        <v>7</v>
      </c>
      <c r="D86" s="25">
        <f t="shared" si="36"/>
        <v>5602721.0024287542</v>
      </c>
      <c r="E86" s="47">
        <f t="shared" si="36"/>
        <v>966266.80709743209</v>
      </c>
      <c r="F86" s="47">
        <f t="shared" si="36"/>
        <v>1369452.0572142648</v>
      </c>
      <c r="G86" s="47">
        <f t="shared" si="36"/>
        <v>0</v>
      </c>
      <c r="H86" s="47">
        <f t="shared" si="36"/>
        <v>2236729.53947342</v>
      </c>
      <c r="I86" s="27">
        <f t="shared" si="36"/>
        <v>995421.09252633702</v>
      </c>
      <c r="K86" s="110"/>
      <c r="L86" s="110"/>
      <c r="M86" s="110"/>
      <c r="N86" s="110"/>
      <c r="O86" s="110"/>
      <c r="P86" s="110"/>
    </row>
    <row r="87" spans="2:16" x14ac:dyDescent="0.2">
      <c r="B87" s="11">
        <v>6</v>
      </c>
      <c r="C87" s="2" t="s">
        <v>8</v>
      </c>
      <c r="D87" s="25">
        <f t="shared" si="36"/>
        <v>0</v>
      </c>
      <c r="E87" s="47">
        <f t="shared" si="36"/>
        <v>0</v>
      </c>
      <c r="F87" s="47">
        <f t="shared" si="36"/>
        <v>0</v>
      </c>
      <c r="G87" s="47">
        <f t="shared" si="36"/>
        <v>0</v>
      </c>
      <c r="H87" s="47">
        <f t="shared" si="36"/>
        <v>0</v>
      </c>
      <c r="I87" s="27">
        <f t="shared" si="36"/>
        <v>0</v>
      </c>
      <c r="K87" s="110"/>
      <c r="L87" s="110"/>
      <c r="M87" s="110"/>
      <c r="N87" s="110"/>
      <c r="O87" s="110"/>
      <c r="P87" s="110"/>
    </row>
    <row r="88" spans="2:16" x14ac:dyDescent="0.2">
      <c r="B88" s="11">
        <v>7</v>
      </c>
      <c r="C88" s="2" t="s">
        <v>9</v>
      </c>
      <c r="D88" s="25">
        <f t="shared" si="36"/>
        <v>89685.457632123158</v>
      </c>
      <c r="E88" s="47">
        <f t="shared" si="36"/>
        <v>0</v>
      </c>
      <c r="F88" s="47">
        <f t="shared" si="36"/>
        <v>209427.16022722496</v>
      </c>
      <c r="G88" s="47">
        <f t="shared" si="36"/>
        <v>120546.00222143219</v>
      </c>
      <c r="H88" s="47">
        <f t="shared" si="36"/>
        <v>0</v>
      </c>
      <c r="I88" s="27">
        <f t="shared" si="36"/>
        <v>37087.440706264206</v>
      </c>
      <c r="K88" s="110"/>
      <c r="L88" s="110"/>
      <c r="M88" s="110"/>
      <c r="N88" s="110"/>
      <c r="O88" s="110"/>
      <c r="P88" s="110"/>
    </row>
    <row r="89" spans="2:16" x14ac:dyDescent="0.2">
      <c r="B89" s="11">
        <v>8</v>
      </c>
      <c r="C89" s="2" t="s">
        <v>10</v>
      </c>
      <c r="D89" s="25">
        <f t="shared" si="36"/>
        <v>504399.55110378761</v>
      </c>
      <c r="E89" s="47">
        <f t="shared" si="36"/>
        <v>35858.625706077641</v>
      </c>
      <c r="F89" s="47">
        <f t="shared" si="36"/>
        <v>36309.960226744995</v>
      </c>
      <c r="G89" s="47">
        <f t="shared" si="36"/>
        <v>0</v>
      </c>
      <c r="H89" s="47">
        <f t="shared" si="36"/>
        <v>0</v>
      </c>
      <c r="I89" s="27">
        <f t="shared" si="36"/>
        <v>163708.43858171112</v>
      </c>
      <c r="K89" s="110"/>
      <c r="L89" s="110"/>
      <c r="M89" s="110"/>
      <c r="N89" s="110"/>
      <c r="O89" s="110"/>
      <c r="P89" s="110"/>
    </row>
    <row r="90" spans="2:16" x14ac:dyDescent="0.2">
      <c r="B90" s="11">
        <v>9</v>
      </c>
      <c r="C90" s="2" t="s">
        <v>11</v>
      </c>
      <c r="D90" s="25">
        <f t="shared" si="36"/>
        <v>23695.529819749354</v>
      </c>
      <c r="E90" s="47">
        <f t="shared" si="36"/>
        <v>39957.140215452993</v>
      </c>
      <c r="F90" s="47">
        <f t="shared" si="36"/>
        <v>78241.185465561241</v>
      </c>
      <c r="G90" s="47">
        <f t="shared" si="36"/>
        <v>82192.602357653581</v>
      </c>
      <c r="H90" s="47">
        <f t="shared" si="36"/>
        <v>0</v>
      </c>
      <c r="I90" s="27">
        <f t="shared" si="36"/>
        <v>11668.246633209363</v>
      </c>
      <c r="K90" s="110"/>
      <c r="L90" s="110"/>
      <c r="M90" s="110"/>
      <c r="N90" s="110"/>
      <c r="O90" s="110"/>
      <c r="P90" s="110"/>
    </row>
    <row r="91" spans="2:16" x14ac:dyDescent="0.2">
      <c r="B91" s="11">
        <v>10</v>
      </c>
      <c r="C91" s="2" t="s">
        <v>58</v>
      </c>
      <c r="D91" s="25">
        <f t="shared" si="36"/>
        <v>0</v>
      </c>
      <c r="E91" s="47">
        <f t="shared" si="36"/>
        <v>0</v>
      </c>
      <c r="F91" s="47">
        <f t="shared" si="36"/>
        <v>0</v>
      </c>
      <c r="G91" s="47">
        <f t="shared" si="36"/>
        <v>0</v>
      </c>
      <c r="H91" s="47">
        <f t="shared" si="36"/>
        <v>0</v>
      </c>
      <c r="I91" s="27">
        <f t="shared" si="36"/>
        <v>0</v>
      </c>
      <c r="K91" s="110"/>
      <c r="L91" s="110"/>
      <c r="M91" s="110"/>
      <c r="N91" s="110"/>
      <c r="O91" s="110"/>
      <c r="P91" s="110"/>
    </row>
    <row r="92" spans="2:16" x14ac:dyDescent="0.2">
      <c r="B92" s="11">
        <v>11</v>
      </c>
      <c r="C92" s="2" t="s">
        <v>12</v>
      </c>
      <c r="D92" s="25">
        <f t="shared" ref="D92:I101" si="37">IF(D54&lt;0,-D54,0)</f>
        <v>601397.22876557161</v>
      </c>
      <c r="E92" s="47">
        <f t="shared" si="37"/>
        <v>685704.70487741486</v>
      </c>
      <c r="F92" s="47">
        <f t="shared" si="37"/>
        <v>388170.56261311745</v>
      </c>
      <c r="G92" s="47">
        <f t="shared" si="37"/>
        <v>0</v>
      </c>
      <c r="H92" s="47">
        <f t="shared" si="37"/>
        <v>279770.11554243212</v>
      </c>
      <c r="I92" s="27">
        <f t="shared" si="37"/>
        <v>440024.85110852489</v>
      </c>
      <c r="K92" s="110"/>
      <c r="L92" s="110"/>
      <c r="M92" s="110"/>
      <c r="N92" s="110"/>
      <c r="O92" s="110"/>
      <c r="P92" s="110"/>
    </row>
    <row r="93" spans="2:16" x14ac:dyDescent="0.2">
      <c r="B93" s="11">
        <v>12</v>
      </c>
      <c r="C93" s="2" t="s">
        <v>13</v>
      </c>
      <c r="D93" s="25">
        <f t="shared" si="37"/>
        <v>5181.4903539017532</v>
      </c>
      <c r="E93" s="47">
        <f t="shared" si="37"/>
        <v>0</v>
      </c>
      <c r="F93" s="47">
        <f t="shared" si="37"/>
        <v>42995.817181662169</v>
      </c>
      <c r="G93" s="47">
        <f t="shared" si="37"/>
        <v>30973.439780638084</v>
      </c>
      <c r="H93" s="47">
        <f t="shared" si="37"/>
        <v>36081.928832216872</v>
      </c>
      <c r="I93" s="27">
        <f t="shared" si="37"/>
        <v>70289.244197640408</v>
      </c>
      <c r="K93" s="110"/>
      <c r="L93" s="110"/>
      <c r="M93" s="110"/>
      <c r="N93" s="110"/>
      <c r="O93" s="110"/>
      <c r="P93" s="110"/>
    </row>
    <row r="94" spans="2:16" x14ac:dyDescent="0.2">
      <c r="B94" s="11">
        <v>13</v>
      </c>
      <c r="C94" s="2" t="s">
        <v>14</v>
      </c>
      <c r="D94" s="25">
        <f t="shared" si="37"/>
        <v>0</v>
      </c>
      <c r="E94" s="47">
        <f t="shared" si="37"/>
        <v>2325.5664940462061</v>
      </c>
      <c r="F94" s="47">
        <f t="shared" si="37"/>
        <v>391541.47901371709</v>
      </c>
      <c r="G94" s="47">
        <f t="shared" si="37"/>
        <v>0</v>
      </c>
      <c r="H94" s="47">
        <f t="shared" si="37"/>
        <v>470.69105969162968</v>
      </c>
      <c r="I94" s="27">
        <f t="shared" si="37"/>
        <v>747.20435893602018</v>
      </c>
      <c r="K94" s="110"/>
      <c r="L94" s="110"/>
      <c r="M94" s="110"/>
      <c r="N94" s="110"/>
      <c r="O94" s="110"/>
      <c r="P94" s="110"/>
    </row>
    <row r="95" spans="2:16" x14ac:dyDescent="0.2">
      <c r="B95" s="11">
        <v>14</v>
      </c>
      <c r="C95" s="2" t="s">
        <v>15</v>
      </c>
      <c r="D95" s="25">
        <f t="shared" si="37"/>
        <v>0</v>
      </c>
      <c r="E95" s="47">
        <f t="shared" si="37"/>
        <v>0</v>
      </c>
      <c r="F95" s="47">
        <f t="shared" si="37"/>
        <v>0</v>
      </c>
      <c r="G95" s="47">
        <f t="shared" si="37"/>
        <v>0</v>
      </c>
      <c r="H95" s="47">
        <f t="shared" si="37"/>
        <v>0</v>
      </c>
      <c r="I95" s="27">
        <f t="shared" si="37"/>
        <v>0</v>
      </c>
      <c r="K95" s="110"/>
      <c r="L95" s="110"/>
      <c r="M95" s="110"/>
      <c r="N95" s="110"/>
      <c r="O95" s="110"/>
      <c r="P95" s="110"/>
    </row>
    <row r="96" spans="2:16" x14ac:dyDescent="0.2">
      <c r="B96" s="11">
        <v>15</v>
      </c>
      <c r="C96" s="2" t="s">
        <v>16</v>
      </c>
      <c r="D96" s="25">
        <f t="shared" si="37"/>
        <v>0</v>
      </c>
      <c r="E96" s="47">
        <f t="shared" si="37"/>
        <v>0</v>
      </c>
      <c r="F96" s="47">
        <f t="shared" si="37"/>
        <v>0</v>
      </c>
      <c r="G96" s="47">
        <f t="shared" si="37"/>
        <v>0</v>
      </c>
      <c r="H96" s="47">
        <f t="shared" si="37"/>
        <v>0</v>
      </c>
      <c r="I96" s="27">
        <f t="shared" si="37"/>
        <v>0</v>
      </c>
      <c r="K96" s="110"/>
      <c r="L96" s="110"/>
      <c r="M96" s="110"/>
      <c r="N96" s="110"/>
      <c r="O96" s="110"/>
      <c r="P96" s="110"/>
    </row>
    <row r="97" spans="2:16" x14ac:dyDescent="0.2">
      <c r="B97" s="11">
        <v>16</v>
      </c>
      <c r="C97" s="2" t="s">
        <v>17</v>
      </c>
      <c r="D97" s="25">
        <f t="shared" si="37"/>
        <v>0</v>
      </c>
      <c r="E97" s="47">
        <f t="shared" si="37"/>
        <v>0</v>
      </c>
      <c r="F97" s="47">
        <f t="shared" si="37"/>
        <v>0</v>
      </c>
      <c r="G97" s="47">
        <f t="shared" si="37"/>
        <v>0</v>
      </c>
      <c r="H97" s="47">
        <f t="shared" si="37"/>
        <v>0</v>
      </c>
      <c r="I97" s="27">
        <f t="shared" si="37"/>
        <v>0</v>
      </c>
      <c r="K97" s="110"/>
      <c r="L97" s="110"/>
      <c r="M97" s="110"/>
      <c r="N97" s="110"/>
      <c r="O97" s="110"/>
      <c r="P97" s="110"/>
    </row>
    <row r="98" spans="2:16" x14ac:dyDescent="0.2">
      <c r="B98" s="11">
        <v>17</v>
      </c>
      <c r="C98" s="2" t="s">
        <v>18</v>
      </c>
      <c r="D98" s="25">
        <f t="shared" si="37"/>
        <v>0</v>
      </c>
      <c r="E98" s="47">
        <f t="shared" si="37"/>
        <v>0</v>
      </c>
      <c r="F98" s="47">
        <f t="shared" si="37"/>
        <v>0</v>
      </c>
      <c r="G98" s="47">
        <f t="shared" si="37"/>
        <v>0</v>
      </c>
      <c r="H98" s="47">
        <f t="shared" si="37"/>
        <v>0</v>
      </c>
      <c r="I98" s="27">
        <f t="shared" si="37"/>
        <v>0</v>
      </c>
      <c r="K98" s="110"/>
      <c r="L98" s="110"/>
      <c r="M98" s="110"/>
      <c r="N98" s="110"/>
      <c r="O98" s="110"/>
      <c r="P98" s="110"/>
    </row>
    <row r="99" spans="2:16" x14ac:dyDescent="0.2">
      <c r="B99" s="11">
        <v>18</v>
      </c>
      <c r="C99" s="2" t="s">
        <v>19</v>
      </c>
      <c r="D99" s="25">
        <f t="shared" si="37"/>
        <v>0</v>
      </c>
      <c r="E99" s="47">
        <f t="shared" si="37"/>
        <v>0</v>
      </c>
      <c r="F99" s="47">
        <f t="shared" si="37"/>
        <v>0</v>
      </c>
      <c r="G99" s="47">
        <f t="shared" si="37"/>
        <v>0</v>
      </c>
      <c r="H99" s="47">
        <f t="shared" si="37"/>
        <v>0</v>
      </c>
      <c r="I99" s="27">
        <f t="shared" si="37"/>
        <v>0</v>
      </c>
      <c r="K99" s="110"/>
      <c r="L99" s="110"/>
      <c r="M99" s="110"/>
      <c r="N99" s="110"/>
      <c r="O99" s="110"/>
      <c r="P99" s="110"/>
    </row>
    <row r="100" spans="2:16" x14ac:dyDescent="0.2">
      <c r="B100" s="11">
        <v>19</v>
      </c>
      <c r="C100" s="2" t="s">
        <v>20</v>
      </c>
      <c r="D100" s="25">
        <f t="shared" si="37"/>
        <v>0</v>
      </c>
      <c r="E100" s="47">
        <f t="shared" si="37"/>
        <v>0</v>
      </c>
      <c r="F100" s="47">
        <f t="shared" si="37"/>
        <v>0</v>
      </c>
      <c r="G100" s="47">
        <f t="shared" si="37"/>
        <v>0</v>
      </c>
      <c r="H100" s="47">
        <f t="shared" si="37"/>
        <v>0</v>
      </c>
      <c r="I100" s="27">
        <f t="shared" si="37"/>
        <v>0</v>
      </c>
      <c r="K100" s="110"/>
      <c r="L100" s="110"/>
      <c r="M100" s="110"/>
      <c r="N100" s="110"/>
      <c r="O100" s="110"/>
      <c r="P100" s="110"/>
    </row>
    <row r="101" spans="2:16" x14ac:dyDescent="0.2">
      <c r="B101" s="11">
        <v>20</v>
      </c>
      <c r="C101" s="2" t="s">
        <v>21</v>
      </c>
      <c r="D101" s="25">
        <f t="shared" si="37"/>
        <v>0</v>
      </c>
      <c r="E101" s="47">
        <f t="shared" si="37"/>
        <v>0</v>
      </c>
      <c r="F101" s="47">
        <f t="shared" si="37"/>
        <v>0</v>
      </c>
      <c r="G101" s="47">
        <f t="shared" si="37"/>
        <v>0</v>
      </c>
      <c r="H101" s="47">
        <f t="shared" si="37"/>
        <v>0</v>
      </c>
      <c r="I101" s="27">
        <f t="shared" si="37"/>
        <v>0</v>
      </c>
      <c r="K101" s="110"/>
      <c r="L101" s="110"/>
      <c r="M101" s="110"/>
      <c r="N101" s="110"/>
      <c r="O101" s="110"/>
      <c r="P101" s="110"/>
    </row>
    <row r="102" spans="2:16" x14ac:dyDescent="0.2">
      <c r="B102" s="11">
        <v>21</v>
      </c>
      <c r="C102" s="2" t="s">
        <v>22</v>
      </c>
      <c r="D102" s="25">
        <f t="shared" ref="D102:I111" si="38">IF(D64&lt;0,-D64,0)</f>
        <v>0</v>
      </c>
      <c r="E102" s="47">
        <f t="shared" si="38"/>
        <v>0</v>
      </c>
      <c r="F102" s="47">
        <f t="shared" si="38"/>
        <v>0</v>
      </c>
      <c r="G102" s="47">
        <f t="shared" si="38"/>
        <v>0</v>
      </c>
      <c r="H102" s="47">
        <f t="shared" si="38"/>
        <v>0</v>
      </c>
      <c r="I102" s="27">
        <f t="shared" si="38"/>
        <v>0</v>
      </c>
      <c r="K102" s="110"/>
      <c r="L102" s="110"/>
      <c r="M102" s="110"/>
      <c r="N102" s="110"/>
      <c r="O102" s="110"/>
      <c r="P102" s="110"/>
    </row>
    <row r="103" spans="2:16" x14ac:dyDescent="0.2">
      <c r="B103" s="11">
        <v>22</v>
      </c>
      <c r="C103" s="2" t="s">
        <v>23</v>
      </c>
      <c r="D103" s="25">
        <f t="shared" si="38"/>
        <v>0</v>
      </c>
      <c r="E103" s="47">
        <f t="shared" si="38"/>
        <v>0</v>
      </c>
      <c r="F103" s="47">
        <f t="shared" si="38"/>
        <v>0</v>
      </c>
      <c r="G103" s="47">
        <f t="shared" si="38"/>
        <v>0</v>
      </c>
      <c r="H103" s="47">
        <f t="shared" si="38"/>
        <v>0</v>
      </c>
      <c r="I103" s="27">
        <f t="shared" si="38"/>
        <v>0</v>
      </c>
      <c r="K103" s="110"/>
      <c r="L103" s="110"/>
      <c r="M103" s="110"/>
      <c r="N103" s="110"/>
      <c r="O103" s="110"/>
      <c r="P103" s="110"/>
    </row>
    <row r="104" spans="2:16" x14ac:dyDescent="0.2">
      <c r="B104" s="11">
        <v>23</v>
      </c>
      <c r="C104" s="2" t="s">
        <v>24</v>
      </c>
      <c r="D104" s="25">
        <f t="shared" si="38"/>
        <v>0</v>
      </c>
      <c r="E104" s="47">
        <f t="shared" si="38"/>
        <v>0</v>
      </c>
      <c r="F104" s="47">
        <f t="shared" si="38"/>
        <v>0</v>
      </c>
      <c r="G104" s="47">
        <f t="shared" si="38"/>
        <v>0</v>
      </c>
      <c r="H104" s="47">
        <f t="shared" si="38"/>
        <v>0</v>
      </c>
      <c r="I104" s="27">
        <f t="shared" si="38"/>
        <v>0</v>
      </c>
      <c r="K104" s="110"/>
      <c r="L104" s="110"/>
      <c r="M104" s="110"/>
      <c r="N104" s="110"/>
      <c r="O104" s="110"/>
      <c r="P104" s="110"/>
    </row>
    <row r="105" spans="2:16" x14ac:dyDescent="0.2">
      <c r="B105" s="11">
        <v>24</v>
      </c>
      <c r="C105" s="2" t="s">
        <v>25</v>
      </c>
      <c r="D105" s="25">
        <f t="shared" si="38"/>
        <v>0</v>
      </c>
      <c r="E105" s="47">
        <f t="shared" si="38"/>
        <v>0</v>
      </c>
      <c r="F105" s="47">
        <f t="shared" si="38"/>
        <v>0</v>
      </c>
      <c r="G105" s="47">
        <f t="shared" si="38"/>
        <v>0</v>
      </c>
      <c r="H105" s="47">
        <f t="shared" si="38"/>
        <v>0</v>
      </c>
      <c r="I105" s="27">
        <f t="shared" si="38"/>
        <v>0</v>
      </c>
      <c r="K105" s="110"/>
      <c r="L105" s="110"/>
      <c r="M105" s="110"/>
      <c r="N105" s="110"/>
      <c r="O105" s="110"/>
      <c r="P105" s="110"/>
    </row>
    <row r="106" spans="2:16" x14ac:dyDescent="0.2">
      <c r="B106" s="11">
        <v>25</v>
      </c>
      <c r="C106" s="2" t="s">
        <v>26</v>
      </c>
      <c r="D106" s="25">
        <f t="shared" si="38"/>
        <v>0</v>
      </c>
      <c r="E106" s="47">
        <f t="shared" si="38"/>
        <v>0</v>
      </c>
      <c r="F106" s="47">
        <f t="shared" si="38"/>
        <v>0</v>
      </c>
      <c r="G106" s="47">
        <f t="shared" si="38"/>
        <v>0</v>
      </c>
      <c r="H106" s="47">
        <f t="shared" si="38"/>
        <v>0</v>
      </c>
      <c r="I106" s="27">
        <f t="shared" si="38"/>
        <v>0</v>
      </c>
      <c r="K106" s="110"/>
      <c r="L106" s="110"/>
      <c r="M106" s="110"/>
      <c r="N106" s="110"/>
      <c r="O106" s="110"/>
      <c r="P106" s="110"/>
    </row>
    <row r="107" spans="2:16" x14ac:dyDescent="0.2">
      <c r="B107" s="11">
        <v>26</v>
      </c>
      <c r="C107" s="2" t="s">
        <v>27</v>
      </c>
      <c r="D107" s="25">
        <f t="shared" si="38"/>
        <v>0</v>
      </c>
      <c r="E107" s="47">
        <f t="shared" si="38"/>
        <v>0</v>
      </c>
      <c r="F107" s="47">
        <f t="shared" si="38"/>
        <v>0</v>
      </c>
      <c r="G107" s="47">
        <f t="shared" si="38"/>
        <v>0</v>
      </c>
      <c r="H107" s="47">
        <f t="shared" si="38"/>
        <v>17696.964775159402</v>
      </c>
      <c r="I107" s="27">
        <f t="shared" si="38"/>
        <v>0</v>
      </c>
      <c r="K107" s="110"/>
      <c r="L107" s="110"/>
      <c r="M107" s="110"/>
      <c r="N107" s="110"/>
      <c r="O107" s="110"/>
      <c r="P107" s="110"/>
    </row>
    <row r="108" spans="2:16" x14ac:dyDescent="0.2">
      <c r="B108" s="11">
        <v>27</v>
      </c>
      <c r="C108" s="2" t="s">
        <v>28</v>
      </c>
      <c r="D108" s="25">
        <f t="shared" si="38"/>
        <v>0</v>
      </c>
      <c r="E108" s="47">
        <f t="shared" si="38"/>
        <v>2107.6295004552694</v>
      </c>
      <c r="F108" s="47">
        <f t="shared" si="38"/>
        <v>0</v>
      </c>
      <c r="G108" s="47">
        <f t="shared" si="38"/>
        <v>523.76692776719233</v>
      </c>
      <c r="H108" s="47">
        <f t="shared" si="38"/>
        <v>0</v>
      </c>
      <c r="I108" s="27">
        <f t="shared" si="38"/>
        <v>0</v>
      </c>
      <c r="K108" s="110"/>
      <c r="L108" s="110"/>
      <c r="M108" s="110"/>
      <c r="N108" s="110"/>
      <c r="O108" s="110"/>
      <c r="P108" s="110"/>
    </row>
    <row r="109" spans="2:16" x14ac:dyDescent="0.2">
      <c r="B109" s="11">
        <v>28</v>
      </c>
      <c r="C109" s="2" t="s">
        <v>29</v>
      </c>
      <c r="D109" s="25">
        <f t="shared" si="38"/>
        <v>0</v>
      </c>
      <c r="E109" s="47">
        <f t="shared" si="38"/>
        <v>0</v>
      </c>
      <c r="F109" s="47">
        <f t="shared" si="38"/>
        <v>0</v>
      </c>
      <c r="G109" s="47">
        <f t="shared" si="38"/>
        <v>0</v>
      </c>
      <c r="H109" s="47">
        <f t="shared" si="38"/>
        <v>0</v>
      </c>
      <c r="I109" s="27">
        <f t="shared" si="38"/>
        <v>0</v>
      </c>
      <c r="K109" s="110"/>
      <c r="L109" s="110"/>
      <c r="M109" s="110"/>
      <c r="N109" s="110"/>
      <c r="O109" s="110"/>
      <c r="P109" s="110"/>
    </row>
    <row r="110" spans="2:16" x14ac:dyDescent="0.2">
      <c r="B110" s="11">
        <v>29</v>
      </c>
      <c r="C110" s="2" t="s">
        <v>30</v>
      </c>
      <c r="D110" s="25">
        <f t="shared" si="38"/>
        <v>0</v>
      </c>
      <c r="E110" s="47">
        <f t="shared" si="38"/>
        <v>0</v>
      </c>
      <c r="F110" s="47">
        <f t="shared" si="38"/>
        <v>0</v>
      </c>
      <c r="G110" s="47">
        <f t="shared" si="38"/>
        <v>0</v>
      </c>
      <c r="H110" s="47">
        <f t="shared" si="38"/>
        <v>0</v>
      </c>
      <c r="I110" s="27">
        <f t="shared" si="38"/>
        <v>0</v>
      </c>
      <c r="K110" s="110"/>
      <c r="L110" s="110"/>
      <c r="M110" s="110"/>
      <c r="N110" s="110"/>
      <c r="O110" s="110"/>
      <c r="P110" s="110"/>
    </row>
    <row r="111" spans="2:16" x14ac:dyDescent="0.2">
      <c r="B111" s="11">
        <v>30</v>
      </c>
      <c r="C111" s="2" t="s">
        <v>31</v>
      </c>
      <c r="D111" s="25">
        <f t="shared" si="38"/>
        <v>3225972.6048162058</v>
      </c>
      <c r="E111" s="47">
        <f t="shared" si="38"/>
        <v>8669.7034168512455</v>
      </c>
      <c r="F111" s="47">
        <f t="shared" si="38"/>
        <v>746.25637545210304</v>
      </c>
      <c r="G111" s="47">
        <f t="shared" si="38"/>
        <v>0</v>
      </c>
      <c r="H111" s="47">
        <f t="shared" si="38"/>
        <v>15358.403931901787</v>
      </c>
      <c r="I111" s="27">
        <f t="shared" si="38"/>
        <v>8856.9754388263264</v>
      </c>
      <c r="K111" s="110"/>
      <c r="L111" s="110"/>
      <c r="M111" s="110"/>
      <c r="N111" s="110"/>
      <c r="O111" s="110"/>
      <c r="P111" s="110"/>
    </row>
    <row r="112" spans="2:16" x14ac:dyDescent="0.2">
      <c r="B112" s="11">
        <v>31</v>
      </c>
      <c r="C112" s="2" t="s">
        <v>32</v>
      </c>
      <c r="D112" s="25">
        <f t="shared" ref="D112:I114" si="39">IF(D74&lt;0,-D74,0)</f>
        <v>0</v>
      </c>
      <c r="E112" s="47">
        <f t="shared" si="39"/>
        <v>0</v>
      </c>
      <c r="F112" s="47">
        <f t="shared" si="39"/>
        <v>0</v>
      </c>
      <c r="G112" s="47">
        <f t="shared" si="39"/>
        <v>0</v>
      </c>
      <c r="H112" s="47">
        <f t="shared" si="39"/>
        <v>0</v>
      </c>
      <c r="I112" s="27">
        <f t="shared" si="39"/>
        <v>0</v>
      </c>
      <c r="K112" s="110"/>
      <c r="L112" s="110"/>
      <c r="M112" s="110"/>
      <c r="N112" s="110"/>
      <c r="O112" s="110"/>
      <c r="P112" s="110"/>
    </row>
    <row r="113" spans="2:16" x14ac:dyDescent="0.2">
      <c r="B113" s="11">
        <v>32</v>
      </c>
      <c r="C113" s="2" t="s">
        <v>33</v>
      </c>
      <c r="D113" s="25">
        <f t="shared" si="39"/>
        <v>0</v>
      </c>
      <c r="E113" s="47">
        <f t="shared" si="39"/>
        <v>0</v>
      </c>
      <c r="F113" s="47">
        <f t="shared" si="39"/>
        <v>130582.94968508305</v>
      </c>
      <c r="G113" s="47">
        <f t="shared" si="39"/>
        <v>0</v>
      </c>
      <c r="H113" s="47">
        <f t="shared" si="39"/>
        <v>249979.68428152351</v>
      </c>
      <c r="I113" s="27">
        <f t="shared" si="39"/>
        <v>76829.761077002593</v>
      </c>
      <c r="K113" s="110"/>
      <c r="L113" s="110"/>
      <c r="M113" s="110"/>
      <c r="N113" s="110"/>
      <c r="O113" s="110"/>
      <c r="P113" s="110"/>
    </row>
    <row r="114" spans="2:16" x14ac:dyDescent="0.2">
      <c r="B114" s="13">
        <v>33</v>
      </c>
      <c r="C114" s="14" t="s">
        <v>34</v>
      </c>
      <c r="D114" s="25">
        <f t="shared" si="39"/>
        <v>0</v>
      </c>
      <c r="E114" s="47">
        <f t="shared" si="39"/>
        <v>0</v>
      </c>
      <c r="F114" s="47">
        <f t="shared" si="39"/>
        <v>0</v>
      </c>
      <c r="G114" s="47">
        <f t="shared" si="39"/>
        <v>0</v>
      </c>
      <c r="H114" s="47">
        <f t="shared" si="39"/>
        <v>0</v>
      </c>
      <c r="I114" s="27">
        <f t="shared" si="39"/>
        <v>0</v>
      </c>
      <c r="K114" s="110"/>
      <c r="L114" s="110"/>
      <c r="M114" s="110"/>
      <c r="N114" s="110"/>
      <c r="O114" s="110"/>
      <c r="P114" s="110"/>
    </row>
    <row r="115" spans="2:16" x14ac:dyDescent="0.2">
      <c r="B115" s="16" t="s">
        <v>35</v>
      </c>
      <c r="C115" s="17"/>
      <c r="D115" s="28">
        <f t="shared" ref="D115:I115" si="40">SUM(D82:D114)</f>
        <v>10053052.864920095</v>
      </c>
      <c r="E115" s="29">
        <f t="shared" si="40"/>
        <v>1740890.1773077305</v>
      </c>
      <c r="F115" s="29">
        <f t="shared" si="40"/>
        <v>2647467.4280028283</v>
      </c>
      <c r="G115" s="29">
        <f t="shared" si="40"/>
        <v>234235.81128749106</v>
      </c>
      <c r="H115" s="29">
        <f t="shared" si="40"/>
        <v>2836087.3278963454</v>
      </c>
      <c r="I115" s="30">
        <f t="shared" si="40"/>
        <v>1804633.2546284518</v>
      </c>
      <c r="K115" s="110"/>
      <c r="L115" s="110"/>
      <c r="M115" s="110"/>
      <c r="N115" s="110"/>
      <c r="O115" s="110"/>
      <c r="P115" s="110"/>
    </row>
    <row r="116" spans="2:16" x14ac:dyDescent="0.2">
      <c r="B116" s="34" t="s">
        <v>53</v>
      </c>
    </row>
    <row r="118" spans="2:16" x14ac:dyDescent="0.2">
      <c r="B118" s="3" t="s">
        <v>54</v>
      </c>
    </row>
    <row r="119" spans="2:16" x14ac:dyDescent="0.2">
      <c r="B119" s="21" t="s">
        <v>0</v>
      </c>
      <c r="C119" s="16"/>
      <c r="D119" s="22">
        <v>44378</v>
      </c>
      <c r="E119" s="23">
        <v>44409</v>
      </c>
      <c r="F119" s="23">
        <v>44440</v>
      </c>
      <c r="G119" s="23">
        <v>44470</v>
      </c>
      <c r="H119" s="23">
        <v>44501</v>
      </c>
      <c r="I119" s="24">
        <v>44531</v>
      </c>
    </row>
    <row r="120" spans="2:16" x14ac:dyDescent="0.2">
      <c r="B120" s="8">
        <v>1</v>
      </c>
      <c r="C120" s="9" t="s">
        <v>3</v>
      </c>
      <c r="D120" s="31">
        <f t="shared" ref="D120:I129" si="41">IF(D44&gt;0,D44,0)</f>
        <v>0</v>
      </c>
      <c r="E120" s="32">
        <f t="shared" si="41"/>
        <v>0</v>
      </c>
      <c r="F120" s="32">
        <f t="shared" si="41"/>
        <v>0</v>
      </c>
      <c r="G120" s="32">
        <f t="shared" si="41"/>
        <v>0</v>
      </c>
      <c r="H120" s="32">
        <f t="shared" si="41"/>
        <v>0</v>
      </c>
      <c r="I120" s="33">
        <f t="shared" si="41"/>
        <v>0</v>
      </c>
    </row>
    <row r="121" spans="2:16" x14ac:dyDescent="0.2">
      <c r="B121" s="11">
        <v>2</v>
      </c>
      <c r="C121" s="2" t="s">
        <v>4</v>
      </c>
      <c r="D121" s="25">
        <f t="shared" si="41"/>
        <v>0</v>
      </c>
      <c r="E121" s="47">
        <f t="shared" si="41"/>
        <v>0</v>
      </c>
      <c r="F121" s="47">
        <f t="shared" si="41"/>
        <v>0</v>
      </c>
      <c r="G121" s="47">
        <f t="shared" si="41"/>
        <v>0</v>
      </c>
      <c r="H121" s="47">
        <f t="shared" si="41"/>
        <v>0</v>
      </c>
      <c r="I121" s="27">
        <f t="shared" si="41"/>
        <v>0</v>
      </c>
    </row>
    <row r="122" spans="2:16" x14ac:dyDescent="0.2">
      <c r="B122" s="11">
        <v>3</v>
      </c>
      <c r="C122" s="2" t="s">
        <v>5</v>
      </c>
      <c r="D122" s="25">
        <f t="shared" si="41"/>
        <v>0</v>
      </c>
      <c r="E122" s="47">
        <f t="shared" si="41"/>
        <v>0</v>
      </c>
      <c r="F122" s="47">
        <f t="shared" si="41"/>
        <v>0</v>
      </c>
      <c r="G122" s="47">
        <f t="shared" si="41"/>
        <v>0</v>
      </c>
      <c r="H122" s="47">
        <f t="shared" si="41"/>
        <v>0</v>
      </c>
      <c r="I122" s="27">
        <f t="shared" si="41"/>
        <v>0</v>
      </c>
    </row>
    <row r="123" spans="2:16" x14ac:dyDescent="0.2">
      <c r="B123" s="11">
        <v>4</v>
      </c>
      <c r="C123" s="2" t="s">
        <v>6</v>
      </c>
      <c r="D123" s="25">
        <f t="shared" si="41"/>
        <v>0</v>
      </c>
      <c r="E123" s="47">
        <f t="shared" si="41"/>
        <v>0</v>
      </c>
      <c r="F123" s="47">
        <f t="shared" si="41"/>
        <v>0</v>
      </c>
      <c r="G123" s="47">
        <f t="shared" si="41"/>
        <v>0</v>
      </c>
      <c r="H123" s="47">
        <f t="shared" si="41"/>
        <v>0</v>
      </c>
      <c r="I123" s="27">
        <f t="shared" si="41"/>
        <v>0</v>
      </c>
    </row>
    <row r="124" spans="2:16" x14ac:dyDescent="0.2">
      <c r="B124" s="11">
        <v>5</v>
      </c>
      <c r="C124" s="2" t="s">
        <v>7</v>
      </c>
      <c r="D124" s="25">
        <f t="shared" si="41"/>
        <v>0</v>
      </c>
      <c r="E124" s="47">
        <f t="shared" si="41"/>
        <v>0</v>
      </c>
      <c r="F124" s="47">
        <f t="shared" si="41"/>
        <v>0</v>
      </c>
      <c r="G124" s="47">
        <f t="shared" si="41"/>
        <v>757572.34098314494</v>
      </c>
      <c r="H124" s="47">
        <f t="shared" si="41"/>
        <v>0</v>
      </c>
      <c r="I124" s="27">
        <f t="shared" si="41"/>
        <v>0</v>
      </c>
    </row>
    <row r="125" spans="2:16" x14ac:dyDescent="0.2">
      <c r="B125" s="11">
        <v>6</v>
      </c>
      <c r="C125" s="2" t="s">
        <v>8</v>
      </c>
      <c r="D125" s="25">
        <f t="shared" si="41"/>
        <v>0</v>
      </c>
      <c r="E125" s="47">
        <f t="shared" si="41"/>
        <v>0</v>
      </c>
      <c r="F125" s="47">
        <f t="shared" si="41"/>
        <v>0</v>
      </c>
      <c r="G125" s="47">
        <f t="shared" si="41"/>
        <v>0</v>
      </c>
      <c r="H125" s="47">
        <f t="shared" si="41"/>
        <v>0</v>
      </c>
      <c r="I125" s="27">
        <f t="shared" si="41"/>
        <v>0</v>
      </c>
    </row>
    <row r="126" spans="2:16" x14ac:dyDescent="0.2">
      <c r="B126" s="11">
        <v>7</v>
      </c>
      <c r="C126" s="2" t="s">
        <v>9</v>
      </c>
      <c r="D126" s="25">
        <f t="shared" si="41"/>
        <v>0</v>
      </c>
      <c r="E126" s="47">
        <f t="shared" si="41"/>
        <v>62227.884074995447</v>
      </c>
      <c r="F126" s="47">
        <f t="shared" si="41"/>
        <v>0</v>
      </c>
      <c r="G126" s="47">
        <f t="shared" si="41"/>
        <v>0</v>
      </c>
      <c r="H126" s="47">
        <f t="shared" si="41"/>
        <v>234478.37678584451</v>
      </c>
      <c r="I126" s="27">
        <f t="shared" si="41"/>
        <v>0</v>
      </c>
    </row>
    <row r="127" spans="2:16" x14ac:dyDescent="0.2">
      <c r="B127" s="11">
        <v>8</v>
      </c>
      <c r="C127" s="2" t="s">
        <v>10</v>
      </c>
      <c r="D127" s="25">
        <f t="shared" si="41"/>
        <v>0</v>
      </c>
      <c r="E127" s="47">
        <f t="shared" si="41"/>
        <v>0</v>
      </c>
      <c r="F127" s="47">
        <f t="shared" si="41"/>
        <v>0</v>
      </c>
      <c r="G127" s="47">
        <f t="shared" si="41"/>
        <v>32199.424089629058</v>
      </c>
      <c r="H127" s="47">
        <f t="shared" si="41"/>
        <v>101274.54666576155</v>
      </c>
      <c r="I127" s="27">
        <f t="shared" si="41"/>
        <v>0</v>
      </c>
    </row>
    <row r="128" spans="2:16" x14ac:dyDescent="0.2">
      <c r="B128" s="11">
        <v>9</v>
      </c>
      <c r="C128" s="2" t="s">
        <v>11</v>
      </c>
      <c r="D128" s="25">
        <f t="shared" si="41"/>
        <v>0</v>
      </c>
      <c r="E128" s="47">
        <f t="shared" si="41"/>
        <v>0</v>
      </c>
      <c r="F128" s="47">
        <f t="shared" si="41"/>
        <v>0</v>
      </c>
      <c r="G128" s="47">
        <f t="shared" si="41"/>
        <v>0</v>
      </c>
      <c r="H128" s="47">
        <f t="shared" si="41"/>
        <v>27208.36601860365</v>
      </c>
      <c r="I128" s="27">
        <f t="shared" si="41"/>
        <v>0</v>
      </c>
    </row>
    <row r="129" spans="2:9" x14ac:dyDescent="0.2">
      <c r="B129" s="11">
        <v>10</v>
      </c>
      <c r="C129" s="2" t="s">
        <v>58</v>
      </c>
      <c r="D129" s="25">
        <f t="shared" si="41"/>
        <v>0</v>
      </c>
      <c r="E129" s="47">
        <f t="shared" si="41"/>
        <v>0</v>
      </c>
      <c r="F129" s="47">
        <f t="shared" si="41"/>
        <v>0</v>
      </c>
      <c r="G129" s="47">
        <f t="shared" si="41"/>
        <v>0</v>
      </c>
      <c r="H129" s="47">
        <f t="shared" si="41"/>
        <v>0</v>
      </c>
      <c r="I129" s="27">
        <f t="shared" si="41"/>
        <v>0</v>
      </c>
    </row>
    <row r="130" spans="2:9" x14ac:dyDescent="0.2">
      <c r="B130" s="11">
        <v>11</v>
      </c>
      <c r="C130" s="2" t="s">
        <v>12</v>
      </c>
      <c r="D130" s="25">
        <f t="shared" ref="D130:I139" si="42">IF(D54&gt;0,D54,0)</f>
        <v>0</v>
      </c>
      <c r="E130" s="47">
        <f t="shared" si="42"/>
        <v>0</v>
      </c>
      <c r="F130" s="47">
        <f t="shared" si="42"/>
        <v>0</v>
      </c>
      <c r="G130" s="47">
        <f t="shared" si="42"/>
        <v>324199.95073159249</v>
      </c>
      <c r="H130" s="47">
        <f t="shared" si="42"/>
        <v>0</v>
      </c>
      <c r="I130" s="27">
        <f t="shared" si="42"/>
        <v>0</v>
      </c>
    </row>
    <row r="131" spans="2:9" x14ac:dyDescent="0.2">
      <c r="B131" s="11">
        <v>12</v>
      </c>
      <c r="C131" s="2" t="s">
        <v>13</v>
      </c>
      <c r="D131" s="25">
        <f t="shared" si="42"/>
        <v>0</v>
      </c>
      <c r="E131" s="47">
        <f t="shared" si="42"/>
        <v>287490.940751485</v>
      </c>
      <c r="F131" s="47">
        <f t="shared" si="42"/>
        <v>0</v>
      </c>
      <c r="G131" s="47">
        <f t="shared" si="42"/>
        <v>0</v>
      </c>
      <c r="H131" s="47">
        <f t="shared" si="42"/>
        <v>0</v>
      </c>
      <c r="I131" s="27">
        <f t="shared" si="42"/>
        <v>0</v>
      </c>
    </row>
    <row r="132" spans="2:9" x14ac:dyDescent="0.2">
      <c r="B132" s="11">
        <v>13</v>
      </c>
      <c r="C132" s="2" t="s">
        <v>14</v>
      </c>
      <c r="D132" s="25">
        <f t="shared" si="42"/>
        <v>2407.2334334739307</v>
      </c>
      <c r="E132" s="47">
        <f t="shared" si="42"/>
        <v>0</v>
      </c>
      <c r="F132" s="47">
        <f t="shared" si="42"/>
        <v>0</v>
      </c>
      <c r="G132" s="47">
        <f t="shared" si="42"/>
        <v>9602.5247974692684</v>
      </c>
      <c r="H132" s="47">
        <f t="shared" si="42"/>
        <v>0</v>
      </c>
      <c r="I132" s="27">
        <f t="shared" si="42"/>
        <v>0</v>
      </c>
    </row>
    <row r="133" spans="2:9" x14ac:dyDescent="0.2">
      <c r="B133" s="11">
        <v>14</v>
      </c>
      <c r="C133" s="2" t="s">
        <v>15</v>
      </c>
      <c r="D133" s="25">
        <f t="shared" si="42"/>
        <v>0</v>
      </c>
      <c r="E133" s="47">
        <f t="shared" si="42"/>
        <v>0</v>
      </c>
      <c r="F133" s="47">
        <f t="shared" si="42"/>
        <v>0</v>
      </c>
      <c r="G133" s="47">
        <f t="shared" si="42"/>
        <v>0</v>
      </c>
      <c r="H133" s="47">
        <f t="shared" si="42"/>
        <v>0</v>
      </c>
      <c r="I133" s="27">
        <f t="shared" si="42"/>
        <v>0</v>
      </c>
    </row>
    <row r="134" spans="2:9" x14ac:dyDescent="0.2">
      <c r="B134" s="11">
        <v>15</v>
      </c>
      <c r="C134" s="2" t="s">
        <v>16</v>
      </c>
      <c r="D134" s="25">
        <f t="shared" si="42"/>
        <v>0</v>
      </c>
      <c r="E134" s="47">
        <f t="shared" si="42"/>
        <v>0</v>
      </c>
      <c r="F134" s="47">
        <f t="shared" si="42"/>
        <v>0</v>
      </c>
      <c r="G134" s="47">
        <f t="shared" si="42"/>
        <v>0</v>
      </c>
      <c r="H134" s="47">
        <f t="shared" si="42"/>
        <v>0</v>
      </c>
      <c r="I134" s="27">
        <f t="shared" si="42"/>
        <v>0</v>
      </c>
    </row>
    <row r="135" spans="2:9" x14ac:dyDescent="0.2">
      <c r="B135" s="11">
        <v>16</v>
      </c>
      <c r="C135" s="2" t="s">
        <v>17</v>
      </c>
      <c r="D135" s="25">
        <f t="shared" si="42"/>
        <v>0</v>
      </c>
      <c r="E135" s="47">
        <f t="shared" si="42"/>
        <v>0</v>
      </c>
      <c r="F135" s="47">
        <f t="shared" si="42"/>
        <v>0</v>
      </c>
      <c r="G135" s="47">
        <f t="shared" si="42"/>
        <v>0</v>
      </c>
      <c r="H135" s="47">
        <f t="shared" si="42"/>
        <v>0</v>
      </c>
      <c r="I135" s="27">
        <f t="shared" si="42"/>
        <v>0</v>
      </c>
    </row>
    <row r="136" spans="2:9" x14ac:dyDescent="0.2">
      <c r="B136" s="11">
        <v>17</v>
      </c>
      <c r="C136" s="2" t="s">
        <v>18</v>
      </c>
      <c r="D136" s="25">
        <f t="shared" si="42"/>
        <v>0</v>
      </c>
      <c r="E136" s="47">
        <f t="shared" si="42"/>
        <v>0</v>
      </c>
      <c r="F136" s="47">
        <f t="shared" si="42"/>
        <v>0</v>
      </c>
      <c r="G136" s="47">
        <f t="shared" si="42"/>
        <v>0</v>
      </c>
      <c r="H136" s="47">
        <f t="shared" si="42"/>
        <v>0</v>
      </c>
      <c r="I136" s="27">
        <f t="shared" si="42"/>
        <v>0</v>
      </c>
    </row>
    <row r="137" spans="2:9" x14ac:dyDescent="0.2">
      <c r="B137" s="11">
        <v>18</v>
      </c>
      <c r="C137" s="2" t="s">
        <v>19</v>
      </c>
      <c r="D137" s="25">
        <f t="shared" si="42"/>
        <v>0</v>
      </c>
      <c r="E137" s="47">
        <f t="shared" si="42"/>
        <v>0</v>
      </c>
      <c r="F137" s="47">
        <f t="shared" si="42"/>
        <v>0</v>
      </c>
      <c r="G137" s="47">
        <f t="shared" si="42"/>
        <v>0</v>
      </c>
      <c r="H137" s="47">
        <f t="shared" si="42"/>
        <v>0</v>
      </c>
      <c r="I137" s="27">
        <f t="shared" si="42"/>
        <v>0</v>
      </c>
    </row>
    <row r="138" spans="2:9" x14ac:dyDescent="0.2">
      <c r="B138" s="11">
        <v>19</v>
      </c>
      <c r="C138" s="2" t="s">
        <v>20</v>
      </c>
      <c r="D138" s="25">
        <f t="shared" si="42"/>
        <v>0</v>
      </c>
      <c r="E138" s="47">
        <f t="shared" si="42"/>
        <v>0</v>
      </c>
      <c r="F138" s="47">
        <f t="shared" si="42"/>
        <v>0</v>
      </c>
      <c r="G138" s="47">
        <f t="shared" si="42"/>
        <v>0</v>
      </c>
      <c r="H138" s="47">
        <f t="shared" si="42"/>
        <v>0</v>
      </c>
      <c r="I138" s="27">
        <f t="shared" si="42"/>
        <v>0</v>
      </c>
    </row>
    <row r="139" spans="2:9" x14ac:dyDescent="0.2">
      <c r="B139" s="11">
        <v>20</v>
      </c>
      <c r="C139" s="2" t="s">
        <v>21</v>
      </c>
      <c r="D139" s="25">
        <f t="shared" si="42"/>
        <v>0</v>
      </c>
      <c r="E139" s="47">
        <f t="shared" si="42"/>
        <v>0</v>
      </c>
      <c r="F139" s="47">
        <f t="shared" si="42"/>
        <v>0</v>
      </c>
      <c r="G139" s="47">
        <f t="shared" si="42"/>
        <v>0</v>
      </c>
      <c r="H139" s="47">
        <f t="shared" si="42"/>
        <v>0</v>
      </c>
      <c r="I139" s="27">
        <f t="shared" si="42"/>
        <v>0</v>
      </c>
    </row>
    <row r="140" spans="2:9" x14ac:dyDescent="0.2">
      <c r="B140" s="11">
        <v>21</v>
      </c>
      <c r="C140" s="2" t="s">
        <v>22</v>
      </c>
      <c r="D140" s="25">
        <f t="shared" ref="D140:I149" si="43">IF(D64&gt;0,D64,0)</f>
        <v>0</v>
      </c>
      <c r="E140" s="47">
        <f t="shared" si="43"/>
        <v>0</v>
      </c>
      <c r="F140" s="47">
        <f t="shared" si="43"/>
        <v>0</v>
      </c>
      <c r="G140" s="47">
        <f t="shared" si="43"/>
        <v>0</v>
      </c>
      <c r="H140" s="47">
        <f t="shared" si="43"/>
        <v>0</v>
      </c>
      <c r="I140" s="27">
        <f t="shared" si="43"/>
        <v>0</v>
      </c>
    </row>
    <row r="141" spans="2:9" x14ac:dyDescent="0.2">
      <c r="B141" s="11">
        <v>22</v>
      </c>
      <c r="C141" s="2" t="s">
        <v>23</v>
      </c>
      <c r="D141" s="25">
        <f t="shared" si="43"/>
        <v>0</v>
      </c>
      <c r="E141" s="47">
        <f t="shared" si="43"/>
        <v>0</v>
      </c>
      <c r="F141" s="47">
        <f t="shared" si="43"/>
        <v>0</v>
      </c>
      <c r="G141" s="47">
        <f t="shared" si="43"/>
        <v>0</v>
      </c>
      <c r="H141" s="47">
        <f t="shared" si="43"/>
        <v>0</v>
      </c>
      <c r="I141" s="27">
        <f t="shared" si="43"/>
        <v>0</v>
      </c>
    </row>
    <row r="142" spans="2:9" x14ac:dyDescent="0.2">
      <c r="B142" s="11">
        <v>23</v>
      </c>
      <c r="C142" s="2" t="s">
        <v>24</v>
      </c>
      <c r="D142" s="25">
        <f t="shared" si="43"/>
        <v>0</v>
      </c>
      <c r="E142" s="47">
        <f t="shared" si="43"/>
        <v>0</v>
      </c>
      <c r="F142" s="47">
        <f t="shared" si="43"/>
        <v>0</v>
      </c>
      <c r="G142" s="47">
        <f t="shared" si="43"/>
        <v>0</v>
      </c>
      <c r="H142" s="47">
        <f t="shared" si="43"/>
        <v>0</v>
      </c>
      <c r="I142" s="27">
        <f t="shared" si="43"/>
        <v>0</v>
      </c>
    </row>
    <row r="143" spans="2:9" x14ac:dyDescent="0.2">
      <c r="B143" s="11">
        <v>24</v>
      </c>
      <c r="C143" s="2" t="s">
        <v>25</v>
      </c>
      <c r="D143" s="25">
        <f t="shared" si="43"/>
        <v>38387.948221462371</v>
      </c>
      <c r="E143" s="47">
        <f t="shared" si="43"/>
        <v>73775.526591793343</v>
      </c>
      <c r="F143" s="47">
        <f t="shared" si="43"/>
        <v>125568.40349834473</v>
      </c>
      <c r="G143" s="47">
        <f t="shared" si="43"/>
        <v>73824.771192802422</v>
      </c>
      <c r="H143" s="47">
        <f t="shared" si="43"/>
        <v>146814.36020124081</v>
      </c>
      <c r="I143" s="27">
        <f t="shared" si="43"/>
        <v>254748.09763595936</v>
      </c>
    </row>
    <row r="144" spans="2:9" x14ac:dyDescent="0.2">
      <c r="B144" s="11">
        <v>25</v>
      </c>
      <c r="C144" s="2" t="s">
        <v>26</v>
      </c>
      <c r="D144" s="25">
        <f t="shared" si="43"/>
        <v>0</v>
      </c>
      <c r="E144" s="47">
        <f t="shared" si="43"/>
        <v>0</v>
      </c>
      <c r="F144" s="47">
        <f t="shared" si="43"/>
        <v>0</v>
      </c>
      <c r="G144" s="47">
        <f t="shared" si="43"/>
        <v>0</v>
      </c>
      <c r="H144" s="47">
        <f t="shared" si="43"/>
        <v>0</v>
      </c>
      <c r="I144" s="27">
        <f t="shared" si="43"/>
        <v>0</v>
      </c>
    </row>
    <row r="145" spans="2:9" x14ac:dyDescent="0.2">
      <c r="B145" s="11">
        <v>26</v>
      </c>
      <c r="C145" s="2" t="s">
        <v>27</v>
      </c>
      <c r="D145" s="25">
        <f t="shared" si="43"/>
        <v>24854.118294706157</v>
      </c>
      <c r="E145" s="47">
        <f t="shared" si="43"/>
        <v>7233.1224067581479</v>
      </c>
      <c r="F145" s="47">
        <f t="shared" si="43"/>
        <v>2096.8813805431864</v>
      </c>
      <c r="G145" s="47">
        <f t="shared" si="43"/>
        <v>22698.118159454061</v>
      </c>
      <c r="H145" s="47">
        <f t="shared" si="43"/>
        <v>0</v>
      </c>
      <c r="I145" s="27">
        <f t="shared" si="43"/>
        <v>349727604.99976701</v>
      </c>
    </row>
    <row r="146" spans="2:9" x14ac:dyDescent="0.2">
      <c r="B146" s="11">
        <v>27</v>
      </c>
      <c r="C146" s="2" t="s">
        <v>28</v>
      </c>
      <c r="D146" s="25">
        <f t="shared" si="43"/>
        <v>705.75118388025157</v>
      </c>
      <c r="E146" s="47">
        <f t="shared" si="43"/>
        <v>0</v>
      </c>
      <c r="F146" s="47">
        <f t="shared" si="43"/>
        <v>10192.113261679429</v>
      </c>
      <c r="G146" s="47">
        <f t="shared" si="43"/>
        <v>0</v>
      </c>
      <c r="H146" s="47">
        <f t="shared" si="43"/>
        <v>1049.1118235952713</v>
      </c>
      <c r="I146" s="27">
        <f t="shared" si="43"/>
        <v>411127.24577058729</v>
      </c>
    </row>
    <row r="147" spans="2:9" x14ac:dyDescent="0.2">
      <c r="B147" s="11">
        <v>28</v>
      </c>
      <c r="C147" s="2" t="s">
        <v>29</v>
      </c>
      <c r="D147" s="25">
        <f t="shared" si="43"/>
        <v>962.58326507801416</v>
      </c>
      <c r="E147" s="47">
        <f t="shared" si="43"/>
        <v>34176.767239165711</v>
      </c>
      <c r="F147" s="47">
        <f t="shared" si="43"/>
        <v>4772.6299623621599</v>
      </c>
      <c r="G147" s="47">
        <f t="shared" si="43"/>
        <v>5560.3573458875999</v>
      </c>
      <c r="H147" s="47">
        <f t="shared" si="43"/>
        <v>40.676327732741171</v>
      </c>
      <c r="I147" s="27">
        <f t="shared" si="43"/>
        <v>0</v>
      </c>
    </row>
    <row r="148" spans="2:9" x14ac:dyDescent="0.2">
      <c r="B148" s="11">
        <v>29</v>
      </c>
      <c r="C148" s="2" t="s">
        <v>30</v>
      </c>
      <c r="D148" s="25">
        <f t="shared" si="43"/>
        <v>0</v>
      </c>
      <c r="E148" s="47">
        <f t="shared" si="43"/>
        <v>0</v>
      </c>
      <c r="F148" s="47">
        <f t="shared" si="43"/>
        <v>0</v>
      </c>
      <c r="G148" s="47">
        <f t="shared" si="43"/>
        <v>0</v>
      </c>
      <c r="H148" s="47">
        <f t="shared" si="43"/>
        <v>0</v>
      </c>
      <c r="I148" s="27">
        <f t="shared" si="43"/>
        <v>0</v>
      </c>
    </row>
    <row r="149" spans="2:9" x14ac:dyDescent="0.2">
      <c r="B149" s="11">
        <v>30</v>
      </c>
      <c r="C149" s="2" t="s">
        <v>31</v>
      </c>
      <c r="D149" s="25">
        <f t="shared" si="43"/>
        <v>0</v>
      </c>
      <c r="E149" s="47">
        <f t="shared" si="43"/>
        <v>0</v>
      </c>
      <c r="F149" s="47">
        <f t="shared" si="43"/>
        <v>0</v>
      </c>
      <c r="G149" s="47">
        <f t="shared" si="43"/>
        <v>577.16362103025244</v>
      </c>
      <c r="H149" s="47">
        <f t="shared" si="43"/>
        <v>0</v>
      </c>
      <c r="I149" s="27">
        <f t="shared" si="43"/>
        <v>0</v>
      </c>
    </row>
    <row r="150" spans="2:9" x14ac:dyDescent="0.2">
      <c r="B150" s="11">
        <v>31</v>
      </c>
      <c r="C150" s="2" t="s">
        <v>32</v>
      </c>
      <c r="D150" s="25">
        <f t="shared" ref="D150:I152" si="44">IF(D74&gt;0,D74,0)</f>
        <v>52864.10735151235</v>
      </c>
      <c r="E150" s="47">
        <f t="shared" si="44"/>
        <v>116963.24082866135</v>
      </c>
      <c r="F150" s="47">
        <f t="shared" si="44"/>
        <v>35795.246090398257</v>
      </c>
      <c r="G150" s="47">
        <f t="shared" si="44"/>
        <v>43246.653116128073</v>
      </c>
      <c r="H150" s="47">
        <f t="shared" si="44"/>
        <v>763104.29252684431</v>
      </c>
      <c r="I150" s="27">
        <f t="shared" si="44"/>
        <v>5074.9066652037018</v>
      </c>
    </row>
    <row r="151" spans="2:9" x14ac:dyDescent="0.2">
      <c r="B151" s="11">
        <v>32</v>
      </c>
      <c r="C151" s="2" t="s">
        <v>33</v>
      </c>
      <c r="D151" s="25">
        <f t="shared" si="44"/>
        <v>193260.34480532547</v>
      </c>
      <c r="E151" s="47">
        <f t="shared" si="44"/>
        <v>4072.2523516585211</v>
      </c>
      <c r="F151" s="47">
        <f t="shared" si="44"/>
        <v>0</v>
      </c>
      <c r="G151" s="47">
        <f t="shared" si="44"/>
        <v>93620.830489743777</v>
      </c>
      <c r="H151" s="47">
        <f t="shared" si="44"/>
        <v>0</v>
      </c>
      <c r="I151" s="27">
        <f t="shared" si="44"/>
        <v>0</v>
      </c>
    </row>
    <row r="152" spans="2:9" x14ac:dyDescent="0.2">
      <c r="B152" s="13">
        <v>33</v>
      </c>
      <c r="C152" s="14" t="s">
        <v>34</v>
      </c>
      <c r="D152" s="25">
        <f t="shared" si="44"/>
        <v>0</v>
      </c>
      <c r="E152" s="47">
        <f t="shared" si="44"/>
        <v>0</v>
      </c>
      <c r="F152" s="47">
        <f t="shared" si="44"/>
        <v>0</v>
      </c>
      <c r="G152" s="47">
        <f t="shared" si="44"/>
        <v>0</v>
      </c>
      <c r="H152" s="47">
        <f t="shared" si="44"/>
        <v>0</v>
      </c>
      <c r="I152" s="27">
        <f t="shared" si="44"/>
        <v>0</v>
      </c>
    </row>
    <row r="153" spans="2:9" x14ac:dyDescent="0.2">
      <c r="B153" s="16" t="s">
        <v>35</v>
      </c>
      <c r="C153" s="17"/>
      <c r="D153" s="28">
        <f t="shared" ref="D153:I153" si="45">SUM(D120:D152)</f>
        <v>313442.08655543858</v>
      </c>
      <c r="E153" s="29">
        <f t="shared" si="45"/>
        <v>585939.73424451752</v>
      </c>
      <c r="F153" s="29">
        <f t="shared" si="45"/>
        <v>178425.27419332779</v>
      </c>
      <c r="G153" s="29">
        <f t="shared" si="45"/>
        <v>1363102.1345268821</v>
      </c>
      <c r="H153" s="29">
        <f t="shared" si="45"/>
        <v>1273969.7303496229</v>
      </c>
      <c r="I153" s="30">
        <f t="shared" si="45"/>
        <v>350398555.24983877</v>
      </c>
    </row>
    <row r="154" spans="2:9" x14ac:dyDescent="0.2">
      <c r="B154" s="34" t="s">
        <v>55</v>
      </c>
    </row>
    <row r="156" spans="2:9" x14ac:dyDescent="0.2">
      <c r="B156" s="16" t="s">
        <v>42</v>
      </c>
      <c r="C156" s="17"/>
      <c r="D156" s="28">
        <f t="shared" ref="D156:I156" si="46">IF(D115&lt;D153,D115,D153)</f>
        <v>313442.08655543858</v>
      </c>
      <c r="E156" s="29">
        <f t="shared" si="46"/>
        <v>585939.73424451752</v>
      </c>
      <c r="F156" s="29">
        <f t="shared" si="46"/>
        <v>178425.27419332779</v>
      </c>
      <c r="G156" s="29">
        <f t="shared" si="46"/>
        <v>234235.81128749106</v>
      </c>
      <c r="H156" s="29">
        <f t="shared" si="46"/>
        <v>1273969.7303496229</v>
      </c>
      <c r="I156" s="30">
        <f t="shared" si="46"/>
        <v>1804633.2546284518</v>
      </c>
    </row>
    <row r="157" spans="2:9" x14ac:dyDescent="0.2">
      <c r="B157" s="34" t="s">
        <v>43</v>
      </c>
    </row>
    <row r="159" spans="2:9" x14ac:dyDescent="0.2">
      <c r="B159" s="3" t="s">
        <v>92</v>
      </c>
    </row>
    <row r="160" spans="2:9" x14ac:dyDescent="0.2">
      <c r="B160" s="21" t="s">
        <v>0</v>
      </c>
      <c r="C160" s="16"/>
      <c r="D160" s="22">
        <v>44378</v>
      </c>
      <c r="E160" s="23">
        <v>44409</v>
      </c>
      <c r="F160" s="23">
        <v>44440</v>
      </c>
      <c r="G160" s="23">
        <v>44470</v>
      </c>
      <c r="H160" s="23">
        <v>44501</v>
      </c>
      <c r="I160" s="24">
        <v>44531</v>
      </c>
    </row>
    <row r="161" spans="2:24" x14ac:dyDescent="0.2">
      <c r="B161" s="8">
        <v>1</v>
      </c>
      <c r="C161" s="9" t="s">
        <v>3</v>
      </c>
      <c r="D161" s="31">
        <f>D82/D$115*D$156-D120/D$153*D$156</f>
        <v>0</v>
      </c>
      <c r="E161" s="32">
        <f t="shared" ref="E161:I161" si="47">E82/E$115*E$156-E120/E$153*E$156</f>
        <v>0</v>
      </c>
      <c r="F161" s="32">
        <f t="shared" si="47"/>
        <v>0</v>
      </c>
      <c r="G161" s="32">
        <f t="shared" si="47"/>
        <v>0</v>
      </c>
      <c r="H161" s="32">
        <f t="shared" si="47"/>
        <v>0</v>
      </c>
      <c r="I161" s="33">
        <f t="shared" si="47"/>
        <v>0</v>
      </c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</row>
    <row r="162" spans="2:24" x14ac:dyDescent="0.2">
      <c r="B162" s="11">
        <v>2</v>
      </c>
      <c r="C162" s="2" t="s">
        <v>4</v>
      </c>
      <c r="D162" s="25">
        <f t="shared" ref="D162:D193" si="48">D83/D$115*D$156-D121/D$153*D$156</f>
        <v>0</v>
      </c>
      <c r="E162" s="47">
        <f t="shared" ref="E162:I162" si="49">E83/E$115*E$156-E121/E$153*E$156</f>
        <v>0</v>
      </c>
      <c r="F162" s="47">
        <f t="shared" si="49"/>
        <v>0</v>
      </c>
      <c r="G162" s="47">
        <f t="shared" si="49"/>
        <v>0</v>
      </c>
      <c r="H162" s="47">
        <f t="shared" si="49"/>
        <v>0</v>
      </c>
      <c r="I162" s="27">
        <f t="shared" si="49"/>
        <v>0</v>
      </c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</row>
    <row r="163" spans="2:24" x14ac:dyDescent="0.2">
      <c r="B163" s="11">
        <v>3</v>
      </c>
      <c r="C163" s="2" t="s">
        <v>5</v>
      </c>
      <c r="D163" s="25">
        <f t="shared" si="48"/>
        <v>0</v>
      </c>
      <c r="E163" s="47">
        <f t="shared" ref="E163:I163" si="50">E84/E$115*E$156-E122/E$153*E$156</f>
        <v>0</v>
      </c>
      <c r="F163" s="47">
        <f t="shared" si="50"/>
        <v>0</v>
      </c>
      <c r="G163" s="47">
        <f t="shared" si="50"/>
        <v>0</v>
      </c>
      <c r="H163" s="47">
        <f t="shared" si="50"/>
        <v>0</v>
      </c>
      <c r="I163" s="27">
        <f t="shared" si="50"/>
        <v>0</v>
      </c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</row>
    <row r="164" spans="2:24" x14ac:dyDescent="0.2">
      <c r="B164" s="11">
        <v>4</v>
      </c>
      <c r="C164" s="2" t="s">
        <v>6</v>
      </c>
      <c r="D164" s="25">
        <f t="shared" si="48"/>
        <v>0</v>
      </c>
      <c r="E164" s="47">
        <f t="shared" ref="E164:I164" si="51">E85/E$115*E$156-E123/E$153*E$156</f>
        <v>0</v>
      </c>
      <c r="F164" s="47">
        <f t="shared" si="51"/>
        <v>0</v>
      </c>
      <c r="G164" s="47">
        <f t="shared" si="51"/>
        <v>0</v>
      </c>
      <c r="H164" s="47">
        <f t="shared" si="51"/>
        <v>0</v>
      </c>
      <c r="I164" s="27">
        <f t="shared" si="51"/>
        <v>0</v>
      </c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</row>
    <row r="165" spans="2:24" x14ac:dyDescent="0.2">
      <c r="B165" s="11">
        <v>5</v>
      </c>
      <c r="C165" s="2" t="s">
        <v>7</v>
      </c>
      <c r="D165" s="25">
        <f t="shared" si="48"/>
        <v>174686.09635160869</v>
      </c>
      <c r="E165" s="47">
        <f t="shared" ref="E165:I165" si="52">E86/E$115*E$156-E124/E$153*E$156</f>
        <v>325221.04124658258</v>
      </c>
      <c r="F165" s="47">
        <f t="shared" si="52"/>
        <v>92293.811141389029</v>
      </c>
      <c r="G165" s="47">
        <f t="shared" si="52"/>
        <v>-130181.42030915528</v>
      </c>
      <c r="H165" s="47">
        <f t="shared" si="52"/>
        <v>1004738.3591610388</v>
      </c>
      <c r="I165" s="27">
        <f t="shared" si="52"/>
        <v>995421.09252633702</v>
      </c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</row>
    <row r="166" spans="2:24" x14ac:dyDescent="0.2">
      <c r="B166" s="11">
        <v>6</v>
      </c>
      <c r="C166" s="2" t="s">
        <v>8</v>
      </c>
      <c r="D166" s="25">
        <f t="shared" si="48"/>
        <v>0</v>
      </c>
      <c r="E166" s="47">
        <f t="shared" ref="E166:I166" si="53">E87/E$115*E$156-E125/E$153*E$156</f>
        <v>0</v>
      </c>
      <c r="F166" s="47">
        <f t="shared" si="53"/>
        <v>0</v>
      </c>
      <c r="G166" s="47">
        <f t="shared" si="53"/>
        <v>0</v>
      </c>
      <c r="H166" s="47">
        <f t="shared" si="53"/>
        <v>0</v>
      </c>
      <c r="I166" s="27">
        <f t="shared" si="53"/>
        <v>0</v>
      </c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</row>
    <row r="167" spans="2:24" x14ac:dyDescent="0.2">
      <c r="B167" s="11">
        <v>7</v>
      </c>
      <c r="C167" s="2" t="s">
        <v>9</v>
      </c>
      <c r="D167" s="25">
        <f t="shared" si="48"/>
        <v>2796.2846064388527</v>
      </c>
      <c r="E167" s="47">
        <f t="shared" ref="E167:I167" si="54">E88/E$115*E$156-E126/E$153*E$156</f>
        <v>-62227.884074995447</v>
      </c>
      <c r="F167" s="47">
        <f t="shared" si="54"/>
        <v>14114.280724224527</v>
      </c>
      <c r="G167" s="47">
        <f t="shared" si="54"/>
        <v>120546.00222143219</v>
      </c>
      <c r="H167" s="47">
        <f t="shared" si="54"/>
        <v>-234478.37678584451</v>
      </c>
      <c r="I167" s="27">
        <f t="shared" si="54"/>
        <v>37087.440706264206</v>
      </c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</row>
    <row r="168" spans="2:24" x14ac:dyDescent="0.2">
      <c r="B168" s="11">
        <v>8</v>
      </c>
      <c r="C168" s="2" t="s">
        <v>10</v>
      </c>
      <c r="D168" s="25">
        <f t="shared" si="48"/>
        <v>15726.570811865953</v>
      </c>
      <c r="E168" s="47">
        <f t="shared" ref="E168:I168" si="55">E89/E$115*E$156-E127/E$153*E$156</f>
        <v>12069.109177860979</v>
      </c>
      <c r="F168" s="47">
        <f t="shared" si="55"/>
        <v>2447.0988918995231</v>
      </c>
      <c r="G168" s="47">
        <f t="shared" si="55"/>
        <v>-5533.1570786822085</v>
      </c>
      <c r="H168" s="47">
        <f t="shared" si="55"/>
        <v>-101274.54666576155</v>
      </c>
      <c r="I168" s="27">
        <f t="shared" si="55"/>
        <v>163708.43858171112</v>
      </c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</row>
    <row r="169" spans="2:24" x14ac:dyDescent="0.2">
      <c r="B169" s="11">
        <v>9</v>
      </c>
      <c r="C169" s="2" t="s">
        <v>11</v>
      </c>
      <c r="D169" s="25">
        <f t="shared" si="48"/>
        <v>738.7980953184699</v>
      </c>
      <c r="E169" s="47">
        <f t="shared" ref="E169:I169" si="56">E90/E$115*E$156-E128/E$153*E$156</f>
        <v>13448.565810866148</v>
      </c>
      <c r="F169" s="47">
        <f t="shared" si="56"/>
        <v>5273.0412552931557</v>
      </c>
      <c r="G169" s="47">
        <f t="shared" si="56"/>
        <v>82192.602357653581</v>
      </c>
      <c r="H169" s="47">
        <f t="shared" si="56"/>
        <v>-27208.36601860365</v>
      </c>
      <c r="I169" s="27">
        <f t="shared" si="56"/>
        <v>11668.246633209363</v>
      </c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</row>
    <row r="170" spans="2:24" x14ac:dyDescent="0.2">
      <c r="B170" s="11">
        <v>10</v>
      </c>
      <c r="C170" s="2" t="s">
        <v>58</v>
      </c>
      <c r="D170" s="25">
        <f t="shared" si="48"/>
        <v>0</v>
      </c>
      <c r="E170" s="47">
        <f t="shared" ref="E170:I170" si="57">E91/E$115*E$156-E129/E$153*E$156</f>
        <v>0</v>
      </c>
      <c r="F170" s="47">
        <f t="shared" si="57"/>
        <v>0</v>
      </c>
      <c r="G170" s="47">
        <f t="shared" si="57"/>
        <v>0</v>
      </c>
      <c r="H170" s="47">
        <f t="shared" si="57"/>
        <v>0</v>
      </c>
      <c r="I170" s="27">
        <f t="shared" si="57"/>
        <v>0</v>
      </c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</row>
    <row r="171" spans="2:24" x14ac:dyDescent="0.2">
      <c r="B171" s="11">
        <v>11</v>
      </c>
      <c r="C171" s="2" t="s">
        <v>12</v>
      </c>
      <c r="D171" s="25">
        <f t="shared" si="48"/>
        <v>18750.841636446272</v>
      </c>
      <c r="E171" s="47">
        <f t="shared" ref="E171:I171" si="58">E92/E$115*E$156-E130/E$153*E$156</f>
        <v>230790.91247871768</v>
      </c>
      <c r="F171" s="47">
        <f t="shared" si="58"/>
        <v>26160.638780840862</v>
      </c>
      <c r="G171" s="47">
        <f t="shared" si="58"/>
        <v>-55710.600515886421</v>
      </c>
      <c r="H171" s="47">
        <f t="shared" si="58"/>
        <v>125672.66711136395</v>
      </c>
      <c r="I171" s="27">
        <f t="shared" si="58"/>
        <v>440024.85110852489</v>
      </c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</row>
    <row r="172" spans="2:24" x14ac:dyDescent="0.2">
      <c r="B172" s="11">
        <v>12</v>
      </c>
      <c r="C172" s="2" t="s">
        <v>13</v>
      </c>
      <c r="D172" s="25">
        <f t="shared" si="48"/>
        <v>161.55263180412533</v>
      </c>
      <c r="E172" s="47">
        <f t="shared" ref="E172:I172" si="59">E93/E$115*E$156-E131/E$153*E$156</f>
        <v>-287490.940751485</v>
      </c>
      <c r="F172" s="47">
        <f t="shared" si="59"/>
        <v>2897.6902184558512</v>
      </c>
      <c r="G172" s="47">
        <f t="shared" si="59"/>
        <v>30973.439780638084</v>
      </c>
      <c r="H172" s="47">
        <f t="shared" si="59"/>
        <v>16207.993559552919</v>
      </c>
      <c r="I172" s="27">
        <f t="shared" si="59"/>
        <v>70289.244197640408</v>
      </c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</row>
    <row r="173" spans="2:24" x14ac:dyDescent="0.2">
      <c r="B173" s="11">
        <v>13</v>
      </c>
      <c r="C173" s="2" t="s">
        <v>14</v>
      </c>
      <c r="D173" s="25">
        <f t="shared" si="48"/>
        <v>-2407.2334334739307</v>
      </c>
      <c r="E173" s="47">
        <f t="shared" ref="E173:I173" si="60">E94/E$115*E$156-E132/E$153*E$156</f>
        <v>782.72703887427315</v>
      </c>
      <c r="F173" s="47">
        <f t="shared" si="60"/>
        <v>26387.82068181461</v>
      </c>
      <c r="G173" s="47">
        <f t="shared" si="60"/>
        <v>-1650.1002598196039</v>
      </c>
      <c r="H173" s="47">
        <f t="shared" si="60"/>
        <v>211.43430827925474</v>
      </c>
      <c r="I173" s="27">
        <f t="shared" si="60"/>
        <v>747.20435893602018</v>
      </c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</row>
    <row r="174" spans="2:24" x14ac:dyDescent="0.2">
      <c r="B174" s="11">
        <v>14</v>
      </c>
      <c r="C174" s="2" t="s">
        <v>15</v>
      </c>
      <c r="D174" s="25">
        <f t="shared" si="48"/>
        <v>0</v>
      </c>
      <c r="E174" s="47">
        <f t="shared" ref="E174:I174" si="61">E95/E$115*E$156-E133/E$153*E$156</f>
        <v>0</v>
      </c>
      <c r="F174" s="47">
        <f t="shared" si="61"/>
        <v>0</v>
      </c>
      <c r="G174" s="47">
        <f t="shared" si="61"/>
        <v>0</v>
      </c>
      <c r="H174" s="47">
        <f t="shared" si="61"/>
        <v>0</v>
      </c>
      <c r="I174" s="27">
        <f t="shared" si="61"/>
        <v>0</v>
      </c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</row>
    <row r="175" spans="2:24" x14ac:dyDescent="0.2">
      <c r="B175" s="11">
        <v>15</v>
      </c>
      <c r="C175" s="2" t="s">
        <v>16</v>
      </c>
      <c r="D175" s="25">
        <f t="shared" si="48"/>
        <v>0</v>
      </c>
      <c r="E175" s="47">
        <f t="shared" ref="E175:I175" si="62">E96/E$115*E$156-E134/E$153*E$156</f>
        <v>0</v>
      </c>
      <c r="F175" s="47">
        <f t="shared" si="62"/>
        <v>0</v>
      </c>
      <c r="G175" s="47">
        <f t="shared" si="62"/>
        <v>0</v>
      </c>
      <c r="H175" s="47">
        <f t="shared" si="62"/>
        <v>0</v>
      </c>
      <c r="I175" s="27">
        <f t="shared" si="62"/>
        <v>0</v>
      </c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</row>
    <row r="176" spans="2:24" x14ac:dyDescent="0.2">
      <c r="B176" s="11">
        <v>16</v>
      </c>
      <c r="C176" s="2" t="s">
        <v>17</v>
      </c>
      <c r="D176" s="25">
        <f t="shared" si="48"/>
        <v>0</v>
      </c>
      <c r="E176" s="47">
        <f t="shared" ref="E176:I176" si="63">E97/E$115*E$156-E135/E$153*E$156</f>
        <v>0</v>
      </c>
      <c r="F176" s="47">
        <f t="shared" si="63"/>
        <v>0</v>
      </c>
      <c r="G176" s="47">
        <f t="shared" si="63"/>
        <v>0</v>
      </c>
      <c r="H176" s="47">
        <f t="shared" si="63"/>
        <v>0</v>
      </c>
      <c r="I176" s="27">
        <f t="shared" si="63"/>
        <v>0</v>
      </c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</row>
    <row r="177" spans="2:24" x14ac:dyDescent="0.2">
      <c r="B177" s="11">
        <v>17</v>
      </c>
      <c r="C177" s="2" t="s">
        <v>18</v>
      </c>
      <c r="D177" s="25">
        <f t="shared" si="48"/>
        <v>0</v>
      </c>
      <c r="E177" s="47">
        <f t="shared" ref="E177:I177" si="64">E98/E$115*E$156-E136/E$153*E$156</f>
        <v>0</v>
      </c>
      <c r="F177" s="47">
        <f t="shared" si="64"/>
        <v>0</v>
      </c>
      <c r="G177" s="47">
        <f t="shared" si="64"/>
        <v>0</v>
      </c>
      <c r="H177" s="47">
        <f t="shared" si="64"/>
        <v>0</v>
      </c>
      <c r="I177" s="27">
        <f t="shared" si="64"/>
        <v>0</v>
      </c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</row>
    <row r="178" spans="2:24" x14ac:dyDescent="0.2">
      <c r="B178" s="11">
        <v>18</v>
      </c>
      <c r="C178" s="2" t="s">
        <v>19</v>
      </c>
      <c r="D178" s="25">
        <f t="shared" si="48"/>
        <v>0</v>
      </c>
      <c r="E178" s="47">
        <f t="shared" ref="E178:I178" si="65">E99/E$115*E$156-E137/E$153*E$156</f>
        <v>0</v>
      </c>
      <c r="F178" s="47">
        <f t="shared" si="65"/>
        <v>0</v>
      </c>
      <c r="G178" s="47">
        <f t="shared" si="65"/>
        <v>0</v>
      </c>
      <c r="H178" s="47">
        <f t="shared" si="65"/>
        <v>0</v>
      </c>
      <c r="I178" s="27">
        <f t="shared" si="65"/>
        <v>0</v>
      </c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</row>
    <row r="179" spans="2:24" x14ac:dyDescent="0.2">
      <c r="B179" s="11">
        <v>19</v>
      </c>
      <c r="C179" s="2" t="s">
        <v>20</v>
      </c>
      <c r="D179" s="25">
        <f t="shared" si="48"/>
        <v>0</v>
      </c>
      <c r="E179" s="47">
        <f t="shared" ref="E179:I179" si="66">E100/E$115*E$156-E138/E$153*E$156</f>
        <v>0</v>
      </c>
      <c r="F179" s="47">
        <f t="shared" si="66"/>
        <v>0</v>
      </c>
      <c r="G179" s="47">
        <f t="shared" si="66"/>
        <v>0</v>
      </c>
      <c r="H179" s="47">
        <f t="shared" si="66"/>
        <v>0</v>
      </c>
      <c r="I179" s="27">
        <f t="shared" si="66"/>
        <v>0</v>
      </c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</row>
    <row r="180" spans="2:24" x14ac:dyDescent="0.2">
      <c r="B180" s="11">
        <v>20</v>
      </c>
      <c r="C180" s="2" t="s">
        <v>21</v>
      </c>
      <c r="D180" s="25">
        <f t="shared" si="48"/>
        <v>0</v>
      </c>
      <c r="E180" s="47">
        <f t="shared" ref="E180:I180" si="67">E101/E$115*E$156-E139/E$153*E$156</f>
        <v>0</v>
      </c>
      <c r="F180" s="47">
        <f t="shared" si="67"/>
        <v>0</v>
      </c>
      <c r="G180" s="47">
        <f t="shared" si="67"/>
        <v>0</v>
      </c>
      <c r="H180" s="47">
        <f t="shared" si="67"/>
        <v>0</v>
      </c>
      <c r="I180" s="27">
        <f t="shared" si="67"/>
        <v>0</v>
      </c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</row>
    <row r="181" spans="2:24" x14ac:dyDescent="0.2">
      <c r="B181" s="11">
        <v>21</v>
      </c>
      <c r="C181" s="2" t="s">
        <v>22</v>
      </c>
      <c r="D181" s="25">
        <f t="shared" si="48"/>
        <v>0</v>
      </c>
      <c r="E181" s="47">
        <f t="shared" ref="E181:I181" si="68">E102/E$115*E$156-E140/E$153*E$156</f>
        <v>0</v>
      </c>
      <c r="F181" s="47">
        <f t="shared" si="68"/>
        <v>0</v>
      </c>
      <c r="G181" s="47">
        <f t="shared" si="68"/>
        <v>0</v>
      </c>
      <c r="H181" s="47">
        <f t="shared" si="68"/>
        <v>0</v>
      </c>
      <c r="I181" s="27">
        <f t="shared" si="68"/>
        <v>0</v>
      </c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</row>
    <row r="182" spans="2:24" x14ac:dyDescent="0.2">
      <c r="B182" s="11">
        <v>22</v>
      </c>
      <c r="C182" s="2" t="s">
        <v>23</v>
      </c>
      <c r="D182" s="25">
        <f t="shared" si="48"/>
        <v>0</v>
      </c>
      <c r="E182" s="47">
        <f t="shared" ref="E182:I182" si="69">E103/E$115*E$156-E141/E$153*E$156</f>
        <v>0</v>
      </c>
      <c r="F182" s="47">
        <f t="shared" si="69"/>
        <v>0</v>
      </c>
      <c r="G182" s="47">
        <f t="shared" si="69"/>
        <v>0</v>
      </c>
      <c r="H182" s="47">
        <f t="shared" si="69"/>
        <v>0</v>
      </c>
      <c r="I182" s="27">
        <f t="shared" si="69"/>
        <v>0</v>
      </c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</row>
    <row r="183" spans="2:24" x14ac:dyDescent="0.2">
      <c r="B183" s="11">
        <v>23</v>
      </c>
      <c r="C183" s="2" t="s">
        <v>24</v>
      </c>
      <c r="D183" s="25">
        <f t="shared" si="48"/>
        <v>0</v>
      </c>
      <c r="E183" s="47">
        <f t="shared" ref="E183:I183" si="70">E104/E$115*E$156-E142/E$153*E$156</f>
        <v>0</v>
      </c>
      <c r="F183" s="47">
        <f t="shared" si="70"/>
        <v>0</v>
      </c>
      <c r="G183" s="47">
        <f t="shared" si="70"/>
        <v>0</v>
      </c>
      <c r="H183" s="47">
        <f t="shared" si="70"/>
        <v>0</v>
      </c>
      <c r="I183" s="27">
        <f t="shared" si="70"/>
        <v>0</v>
      </c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</row>
    <row r="184" spans="2:24" x14ac:dyDescent="0.2">
      <c r="B184" s="11">
        <v>24</v>
      </c>
      <c r="C184" s="2" t="s">
        <v>25</v>
      </c>
      <c r="D184" s="25">
        <f t="shared" si="48"/>
        <v>-38387.948221462371</v>
      </c>
      <c r="E184" s="47">
        <f t="shared" ref="E184:I184" si="71">E105/E$115*E$156-E143/E$153*E$156</f>
        <v>-73775.526591793343</v>
      </c>
      <c r="F184" s="47">
        <f t="shared" si="71"/>
        <v>-125568.40349834473</v>
      </c>
      <c r="G184" s="47">
        <f t="shared" si="71"/>
        <v>-12686.067122520852</v>
      </c>
      <c r="H184" s="47">
        <f t="shared" si="71"/>
        <v>-146814.36020124081</v>
      </c>
      <c r="I184" s="27">
        <f t="shared" si="71"/>
        <v>-1312.0113700794132</v>
      </c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</row>
    <row r="185" spans="2:24" x14ac:dyDescent="0.2">
      <c r="B185" s="11">
        <v>25</v>
      </c>
      <c r="C185" s="2" t="s">
        <v>26</v>
      </c>
      <c r="D185" s="25">
        <f t="shared" si="48"/>
        <v>0</v>
      </c>
      <c r="E185" s="47">
        <f t="shared" ref="E185:I185" si="72">E106/E$115*E$156-E144/E$153*E$156</f>
        <v>0</v>
      </c>
      <c r="F185" s="47">
        <f t="shared" si="72"/>
        <v>0</v>
      </c>
      <c r="G185" s="47">
        <f t="shared" si="72"/>
        <v>0</v>
      </c>
      <c r="H185" s="47">
        <f t="shared" si="72"/>
        <v>0</v>
      </c>
      <c r="I185" s="27">
        <f t="shared" si="72"/>
        <v>0</v>
      </c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</row>
    <row r="186" spans="2:24" x14ac:dyDescent="0.2">
      <c r="B186" s="11">
        <v>26</v>
      </c>
      <c r="C186" s="2" t="s">
        <v>27</v>
      </c>
      <c r="D186" s="25">
        <f t="shared" si="48"/>
        <v>-24854.118294706157</v>
      </c>
      <c r="E186" s="47">
        <f t="shared" ref="E186:I186" si="73">E107/E$115*E$156-E145/E$153*E$156</f>
        <v>-7233.1224067581479</v>
      </c>
      <c r="F186" s="47">
        <f t="shared" si="73"/>
        <v>-2096.8813805431864</v>
      </c>
      <c r="G186" s="47">
        <f t="shared" si="73"/>
        <v>-3900.4502943019957</v>
      </c>
      <c r="H186" s="47">
        <f t="shared" si="73"/>
        <v>7949.4722256453015</v>
      </c>
      <c r="I186" s="27">
        <f t="shared" si="73"/>
        <v>-1801177.7063239862</v>
      </c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</row>
    <row r="187" spans="2:24" x14ac:dyDescent="0.2">
      <c r="B187" s="11">
        <v>27</v>
      </c>
      <c r="C187" s="2" t="s">
        <v>28</v>
      </c>
      <c r="D187" s="25">
        <f t="shared" si="48"/>
        <v>-705.75118388025157</v>
      </c>
      <c r="E187" s="47">
        <f t="shared" ref="E187:I187" si="74">E108/E$115*E$156-E146/E$153*E$156</f>
        <v>709.3749424748288</v>
      </c>
      <c r="F187" s="47">
        <f t="shared" si="74"/>
        <v>-10192.113261679429</v>
      </c>
      <c r="G187" s="47">
        <f t="shared" si="74"/>
        <v>523.76692776719233</v>
      </c>
      <c r="H187" s="47">
        <f t="shared" si="74"/>
        <v>-1049.1118235952713</v>
      </c>
      <c r="I187" s="27">
        <f t="shared" si="74"/>
        <v>-2117.3999963338824</v>
      </c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</row>
    <row r="188" spans="2:24" x14ac:dyDescent="0.2">
      <c r="B188" s="11">
        <v>28</v>
      </c>
      <c r="C188" s="2" t="s">
        <v>29</v>
      </c>
      <c r="D188" s="25">
        <f t="shared" si="48"/>
        <v>-962.58326507801416</v>
      </c>
      <c r="E188" s="47">
        <f t="shared" ref="E188:I188" si="75">E109/E$115*E$156-E147/E$153*E$156</f>
        <v>-34176.767239165711</v>
      </c>
      <c r="F188" s="47">
        <f t="shared" si="75"/>
        <v>-4772.6299623621599</v>
      </c>
      <c r="G188" s="47">
        <f t="shared" si="75"/>
        <v>-955.49319524351233</v>
      </c>
      <c r="H188" s="47">
        <f t="shared" si="75"/>
        <v>-40.676327732741171</v>
      </c>
      <c r="I188" s="27">
        <f t="shared" si="75"/>
        <v>0</v>
      </c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</row>
    <row r="189" spans="2:24" x14ac:dyDescent="0.2">
      <c r="B189" s="11">
        <v>29</v>
      </c>
      <c r="C189" s="2" t="s">
        <v>30</v>
      </c>
      <c r="D189" s="25">
        <f t="shared" si="48"/>
        <v>0</v>
      </c>
      <c r="E189" s="47">
        <f t="shared" ref="E189:I189" si="76">E110/E$115*E$156-E148/E$153*E$156</f>
        <v>0</v>
      </c>
      <c r="F189" s="47">
        <f t="shared" si="76"/>
        <v>0</v>
      </c>
      <c r="G189" s="47">
        <f t="shared" si="76"/>
        <v>0</v>
      </c>
      <c r="H189" s="47">
        <f t="shared" si="76"/>
        <v>0</v>
      </c>
      <c r="I189" s="27">
        <f t="shared" si="76"/>
        <v>0</v>
      </c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</row>
    <row r="190" spans="2:24" x14ac:dyDescent="0.2">
      <c r="B190" s="11">
        <v>30</v>
      </c>
      <c r="C190" s="2" t="s">
        <v>31</v>
      </c>
      <c r="D190" s="25">
        <f t="shared" si="48"/>
        <v>100581.94242195621</v>
      </c>
      <c r="E190" s="47">
        <f t="shared" ref="E190:I190" si="77">E111/E$115*E$156-E149/E$153*E$156</f>
        <v>2918.0035491409662</v>
      </c>
      <c r="F190" s="47">
        <f t="shared" si="77"/>
        <v>50.293724863314246</v>
      </c>
      <c r="G190" s="47">
        <f t="shared" si="77"/>
        <v>-99.179940808009235</v>
      </c>
      <c r="H190" s="47">
        <f t="shared" si="77"/>
        <v>6898.9912698628359</v>
      </c>
      <c r="I190" s="27">
        <f t="shared" si="77"/>
        <v>8856.9754388263264</v>
      </c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</row>
    <row r="191" spans="2:24" x14ac:dyDescent="0.2">
      <c r="B191" s="11">
        <v>31</v>
      </c>
      <c r="C191" s="2" t="s">
        <v>32</v>
      </c>
      <c r="D191" s="25">
        <f t="shared" si="48"/>
        <v>-52864.107351512343</v>
      </c>
      <c r="E191" s="47">
        <f t="shared" ref="E191:I191" si="78">E112/E$115*E$156-E150/E$153*E$156</f>
        <v>-116963.24082866135</v>
      </c>
      <c r="F191" s="47">
        <f t="shared" si="78"/>
        <v>-35795.246090398257</v>
      </c>
      <c r="G191" s="47">
        <f t="shared" si="78"/>
        <v>-7431.5156740921293</v>
      </c>
      <c r="H191" s="47">
        <f t="shared" si="78"/>
        <v>-763104.29252684442</v>
      </c>
      <c r="I191" s="27">
        <f t="shared" si="78"/>
        <v>-26.136938052247842</v>
      </c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</row>
    <row r="192" spans="2:24" x14ac:dyDescent="0.2">
      <c r="B192" s="11">
        <v>32</v>
      </c>
      <c r="C192" s="2" t="s">
        <v>33</v>
      </c>
      <c r="D192" s="25">
        <f t="shared" si="48"/>
        <v>-193260.34480532547</v>
      </c>
      <c r="E192" s="47">
        <f t="shared" ref="E192:I192" si="79">E113/E$115*E$156-E151/E$153*E$156</f>
        <v>-4072.2523516585211</v>
      </c>
      <c r="F192" s="47">
        <f t="shared" si="79"/>
        <v>8800.5987745468792</v>
      </c>
      <c r="G192" s="47">
        <f t="shared" si="79"/>
        <v>-16087.82689698102</v>
      </c>
      <c r="H192" s="47">
        <f t="shared" si="79"/>
        <v>112290.81271387982</v>
      </c>
      <c r="I192" s="27">
        <f t="shared" si="79"/>
        <v>76829.761077002593</v>
      </c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</row>
    <row r="193" spans="2:24" x14ac:dyDescent="0.2">
      <c r="B193" s="13">
        <v>33</v>
      </c>
      <c r="C193" s="14" t="s">
        <v>34</v>
      </c>
      <c r="D193" s="25">
        <f t="shared" si="48"/>
        <v>0</v>
      </c>
      <c r="E193" s="47">
        <f t="shared" ref="E193:I193" si="80">E114/E$115*E$156-E152/E$153*E$156</f>
        <v>0</v>
      </c>
      <c r="F193" s="47">
        <f t="shared" si="80"/>
        <v>0</v>
      </c>
      <c r="G193" s="47">
        <f t="shared" si="80"/>
        <v>0</v>
      </c>
      <c r="H193" s="47">
        <f t="shared" si="80"/>
        <v>0</v>
      </c>
      <c r="I193" s="27">
        <f t="shared" si="80"/>
        <v>0</v>
      </c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</row>
    <row r="194" spans="2:24" x14ac:dyDescent="0.2">
      <c r="B194" s="16" t="s">
        <v>35</v>
      </c>
      <c r="C194" s="17"/>
      <c r="D194" s="28">
        <f t="shared" ref="D194:I194" si="81">SUM(D161:D193)</f>
        <v>-2.9103830456733704E-11</v>
      </c>
      <c r="E194" s="29">
        <f t="shared" si="81"/>
        <v>-1.3142198440618813E-10</v>
      </c>
      <c r="F194" s="29">
        <f t="shared" si="81"/>
        <v>-1.2732925824820995E-11</v>
      </c>
      <c r="G194" s="29">
        <f t="shared" si="81"/>
        <v>1.8189894035458565E-11</v>
      </c>
      <c r="H194" s="29">
        <f t="shared" si="81"/>
        <v>7.2759576141834259E-11</v>
      </c>
      <c r="I194" s="30">
        <f t="shared" si="81"/>
        <v>1.4551915228366852E-10</v>
      </c>
    </row>
    <row r="197" spans="2:24" x14ac:dyDescent="0.2">
      <c r="B197" s="3" t="s">
        <v>114</v>
      </c>
    </row>
    <row r="198" spans="2:24" ht="15" x14ac:dyDescent="0.25">
      <c r="B198" s="21" t="s">
        <v>0</v>
      </c>
      <c r="C198" s="16"/>
      <c r="D198" s="22">
        <v>44348</v>
      </c>
      <c r="E198" s="23">
        <v>44378</v>
      </c>
      <c r="F198" s="23">
        <v>44409</v>
      </c>
      <c r="G198" s="23">
        <v>44440</v>
      </c>
      <c r="H198" s="23">
        <v>44470</v>
      </c>
      <c r="I198" s="23">
        <v>44501</v>
      </c>
      <c r="J198" s="24">
        <v>44531</v>
      </c>
      <c r="K198" s="45" t="s">
        <v>44</v>
      </c>
    </row>
    <row r="199" spans="2:24" x14ac:dyDescent="0.2">
      <c r="B199" s="8">
        <v>1</v>
      </c>
      <c r="C199" s="9" t="s">
        <v>3</v>
      </c>
      <c r="D199" s="31">
        <v>0</v>
      </c>
      <c r="E199" s="32">
        <f>D6+D161</f>
        <v>0</v>
      </c>
      <c r="F199" s="32">
        <f t="shared" ref="F199:J199" si="82">E6+E161</f>
        <v>0</v>
      </c>
      <c r="G199" s="32">
        <f t="shared" si="82"/>
        <v>0</v>
      </c>
      <c r="H199" s="32">
        <f t="shared" si="82"/>
        <v>0</v>
      </c>
      <c r="I199" s="32">
        <f t="shared" si="82"/>
        <v>0</v>
      </c>
      <c r="J199" s="32">
        <f t="shared" si="82"/>
        <v>0</v>
      </c>
      <c r="K199" s="36">
        <f>(SUM(E199:J199)-D199)*(1+$L$238)</f>
        <v>0</v>
      </c>
    </row>
    <row r="200" spans="2:24" x14ac:dyDescent="0.2">
      <c r="B200" s="11">
        <v>2</v>
      </c>
      <c r="C200" s="60" t="s">
        <v>4</v>
      </c>
      <c r="D200" s="25">
        <v>0</v>
      </c>
      <c r="E200" s="47">
        <f t="shared" ref="E200:E231" si="83">D7+D162</f>
        <v>0</v>
      </c>
      <c r="F200" s="47">
        <f t="shared" ref="F200:J200" si="84">E7+E162</f>
        <v>0</v>
      </c>
      <c r="G200" s="47">
        <f t="shared" si="84"/>
        <v>0</v>
      </c>
      <c r="H200" s="47">
        <f t="shared" si="84"/>
        <v>0</v>
      </c>
      <c r="I200" s="47">
        <f t="shared" si="84"/>
        <v>0</v>
      </c>
      <c r="J200" s="47">
        <f t="shared" si="84"/>
        <v>0</v>
      </c>
      <c r="K200" s="36">
        <f t="shared" ref="K200:K231" si="85">(SUM(E200:J200)-D200)*(1+$L$238)</f>
        <v>0</v>
      </c>
    </row>
    <row r="201" spans="2:24" x14ac:dyDescent="0.2">
      <c r="B201" s="11">
        <v>3</v>
      </c>
      <c r="C201" s="60" t="s">
        <v>5</v>
      </c>
      <c r="D201" s="25">
        <v>0</v>
      </c>
      <c r="E201" s="47">
        <f t="shared" si="83"/>
        <v>0</v>
      </c>
      <c r="F201" s="47">
        <f t="shared" ref="F201:J201" si="86">E8+E163</f>
        <v>0</v>
      </c>
      <c r="G201" s="47">
        <f t="shared" si="86"/>
        <v>0</v>
      </c>
      <c r="H201" s="47">
        <f t="shared" si="86"/>
        <v>0</v>
      </c>
      <c r="I201" s="47">
        <f t="shared" si="86"/>
        <v>0</v>
      </c>
      <c r="J201" s="47">
        <f t="shared" si="86"/>
        <v>0</v>
      </c>
      <c r="K201" s="36">
        <f t="shared" si="85"/>
        <v>0</v>
      </c>
    </row>
    <row r="202" spans="2:24" x14ac:dyDescent="0.2">
      <c r="B202" s="11">
        <v>4</v>
      </c>
      <c r="C202" s="60" t="s">
        <v>6</v>
      </c>
      <c r="D202" s="25">
        <v>0</v>
      </c>
      <c r="E202" s="47">
        <f t="shared" si="83"/>
        <v>0</v>
      </c>
      <c r="F202" s="47">
        <f t="shared" ref="F202:J202" si="87">E9+E164</f>
        <v>0</v>
      </c>
      <c r="G202" s="47">
        <f t="shared" si="87"/>
        <v>0</v>
      </c>
      <c r="H202" s="47">
        <f t="shared" si="87"/>
        <v>0</v>
      </c>
      <c r="I202" s="47">
        <f t="shared" si="87"/>
        <v>0</v>
      </c>
      <c r="J202" s="47">
        <f t="shared" si="87"/>
        <v>0</v>
      </c>
      <c r="K202" s="36">
        <f t="shared" si="85"/>
        <v>0</v>
      </c>
    </row>
    <row r="203" spans="2:24" x14ac:dyDescent="0.2">
      <c r="B203" s="11">
        <v>5</v>
      </c>
      <c r="C203" s="60" t="s">
        <v>7</v>
      </c>
      <c r="D203" s="25">
        <v>0</v>
      </c>
      <c r="E203" s="47">
        <f t="shared" si="83"/>
        <v>-5428034.9060771456</v>
      </c>
      <c r="F203" s="47">
        <f t="shared" ref="F203:J203" si="88">E10+E165</f>
        <v>-641045.76585084945</v>
      </c>
      <c r="G203" s="47">
        <f t="shared" si="88"/>
        <v>-1277158.2460728758</v>
      </c>
      <c r="H203" s="47">
        <f t="shared" si="88"/>
        <v>627390.92067398969</v>
      </c>
      <c r="I203" s="47">
        <f t="shared" si="88"/>
        <v>-1231991.1803123811</v>
      </c>
      <c r="J203" s="47">
        <f t="shared" si="88"/>
        <v>0</v>
      </c>
      <c r="K203" s="36">
        <f t="shared" si="85"/>
        <v>-8330773.3830959201</v>
      </c>
    </row>
    <row r="204" spans="2:24" x14ac:dyDescent="0.2">
      <c r="B204" s="11">
        <v>6</v>
      </c>
      <c r="C204" s="60" t="s">
        <v>8</v>
      </c>
      <c r="D204" s="25">
        <v>0</v>
      </c>
      <c r="E204" s="47">
        <f t="shared" si="83"/>
        <v>0</v>
      </c>
      <c r="F204" s="47">
        <f t="shared" ref="F204:J204" si="89">E11+E166</f>
        <v>0</v>
      </c>
      <c r="G204" s="47">
        <f t="shared" si="89"/>
        <v>0</v>
      </c>
      <c r="H204" s="47">
        <f t="shared" si="89"/>
        <v>0</v>
      </c>
      <c r="I204" s="47">
        <f t="shared" si="89"/>
        <v>0</v>
      </c>
      <c r="J204" s="47">
        <f t="shared" si="89"/>
        <v>0</v>
      </c>
      <c r="K204" s="36">
        <f t="shared" si="85"/>
        <v>0</v>
      </c>
    </row>
    <row r="205" spans="2:24" x14ac:dyDescent="0.2">
      <c r="B205" s="11">
        <v>7</v>
      </c>
      <c r="C205" s="60" t="s">
        <v>9</v>
      </c>
      <c r="D205" s="25">
        <v>0</v>
      </c>
      <c r="E205" s="47">
        <f t="shared" si="83"/>
        <v>-86889.1730256843</v>
      </c>
      <c r="F205" s="47">
        <f t="shared" ref="F205:J205" si="90">E12+E167</f>
        <v>0</v>
      </c>
      <c r="G205" s="47">
        <f t="shared" si="90"/>
        <v>-195312.87950300044</v>
      </c>
      <c r="H205" s="47">
        <f t="shared" si="90"/>
        <v>0</v>
      </c>
      <c r="I205" s="47">
        <f t="shared" si="90"/>
        <v>0</v>
      </c>
      <c r="J205" s="47">
        <f t="shared" si="90"/>
        <v>0</v>
      </c>
      <c r="K205" s="36">
        <f t="shared" si="85"/>
        <v>-295687.19670154911</v>
      </c>
    </row>
    <row r="206" spans="2:24" x14ac:dyDescent="0.2">
      <c r="B206" s="11">
        <v>8</v>
      </c>
      <c r="C206" s="60" t="s">
        <v>10</v>
      </c>
      <c r="D206" s="25">
        <v>0</v>
      </c>
      <c r="E206" s="47">
        <f t="shared" si="83"/>
        <v>-488672.98029192165</v>
      </c>
      <c r="F206" s="47">
        <f t="shared" ref="F206:J206" si="91">E13+E168</f>
        <v>-23789.516528216664</v>
      </c>
      <c r="G206" s="47">
        <f t="shared" si="91"/>
        <v>-33862.861334845475</v>
      </c>
      <c r="H206" s="47">
        <f t="shared" si="91"/>
        <v>26666.267010946849</v>
      </c>
      <c r="I206" s="47">
        <f t="shared" si="91"/>
        <v>0</v>
      </c>
      <c r="J206" s="47">
        <f t="shared" si="91"/>
        <v>0</v>
      </c>
      <c r="K206" s="36">
        <f t="shared" si="85"/>
        <v>-544491.22011696384</v>
      </c>
    </row>
    <row r="207" spans="2:24" x14ac:dyDescent="0.2">
      <c r="B207" s="11">
        <v>9</v>
      </c>
      <c r="C207" s="60" t="s">
        <v>11</v>
      </c>
      <c r="D207" s="25">
        <v>0</v>
      </c>
      <c r="E207" s="47">
        <f t="shared" si="83"/>
        <v>-22956.731724430883</v>
      </c>
      <c r="F207" s="47">
        <f t="shared" ref="F207:J207" si="92">E14+E169</f>
        <v>-26508.574404586845</v>
      </c>
      <c r="G207" s="47">
        <f t="shared" si="92"/>
        <v>-72968.144210268089</v>
      </c>
      <c r="H207" s="47">
        <f t="shared" si="92"/>
        <v>0</v>
      </c>
      <c r="I207" s="47">
        <f t="shared" si="92"/>
        <v>0</v>
      </c>
      <c r="J207" s="47">
        <f t="shared" si="92"/>
        <v>0</v>
      </c>
      <c r="K207" s="36">
        <f t="shared" si="85"/>
        <v>-128283.98443218962</v>
      </c>
    </row>
    <row r="208" spans="2:24" x14ac:dyDescent="0.2">
      <c r="B208" s="11">
        <v>10</v>
      </c>
      <c r="C208" s="60" t="s">
        <v>58</v>
      </c>
      <c r="D208" s="25">
        <v>0</v>
      </c>
      <c r="E208" s="47">
        <f t="shared" si="83"/>
        <v>0</v>
      </c>
      <c r="F208" s="47">
        <f t="shared" ref="F208:J208" si="93">E15+E170</f>
        <v>0</v>
      </c>
      <c r="G208" s="47">
        <f t="shared" si="93"/>
        <v>0</v>
      </c>
      <c r="H208" s="47">
        <f t="shared" si="93"/>
        <v>0</v>
      </c>
      <c r="I208" s="47">
        <f t="shared" si="93"/>
        <v>0</v>
      </c>
      <c r="J208" s="47">
        <f t="shared" si="93"/>
        <v>0</v>
      </c>
      <c r="K208" s="36">
        <f t="shared" si="85"/>
        <v>0</v>
      </c>
    </row>
    <row r="209" spans="2:11" x14ac:dyDescent="0.2">
      <c r="B209" s="11">
        <v>11</v>
      </c>
      <c r="C209" s="60" t="s">
        <v>12</v>
      </c>
      <c r="D209" s="25">
        <v>0</v>
      </c>
      <c r="E209" s="47">
        <f t="shared" si="83"/>
        <v>-582646.3871291253</v>
      </c>
      <c r="F209" s="47">
        <f t="shared" ref="F209:J209" si="94">E16+E171</f>
        <v>-454913.79239869717</v>
      </c>
      <c r="G209" s="47">
        <f t="shared" si="94"/>
        <v>-362009.9238322766</v>
      </c>
      <c r="H209" s="47">
        <f t="shared" si="94"/>
        <v>268489.35021570604</v>
      </c>
      <c r="I209" s="47">
        <f t="shared" si="94"/>
        <v>-154097.44843106816</v>
      </c>
      <c r="J209" s="47">
        <f t="shared" si="94"/>
        <v>0</v>
      </c>
      <c r="K209" s="36">
        <f t="shared" si="85"/>
        <v>-1346590.9842989533</v>
      </c>
    </row>
    <row r="210" spans="2:11" x14ac:dyDescent="0.2">
      <c r="B210" s="11">
        <v>12</v>
      </c>
      <c r="C210" s="60" t="s">
        <v>13</v>
      </c>
      <c r="D210" s="25">
        <v>0</v>
      </c>
      <c r="E210" s="47">
        <f t="shared" si="83"/>
        <v>-5019.9377220976276</v>
      </c>
      <c r="F210" s="47">
        <f t="shared" ref="F210:J210" si="95">E17+E172</f>
        <v>0</v>
      </c>
      <c r="G210" s="47">
        <f t="shared" si="95"/>
        <v>-40098.126963206319</v>
      </c>
      <c r="H210" s="47">
        <f t="shared" si="95"/>
        <v>0</v>
      </c>
      <c r="I210" s="47">
        <f t="shared" si="95"/>
        <v>-19873.935272663955</v>
      </c>
      <c r="J210" s="47">
        <f t="shared" si="95"/>
        <v>0</v>
      </c>
      <c r="K210" s="36">
        <f t="shared" si="85"/>
        <v>-68097.670103392898</v>
      </c>
    </row>
    <row r="211" spans="2:11" x14ac:dyDescent="0.2">
      <c r="B211" s="11">
        <v>13</v>
      </c>
      <c r="C211" s="60" t="s">
        <v>14</v>
      </c>
      <c r="D211" s="25">
        <v>0</v>
      </c>
      <c r="E211" s="47">
        <f t="shared" si="83"/>
        <v>0</v>
      </c>
      <c r="F211" s="47">
        <f t="shared" ref="F211:J211" si="96">E18+E173</f>
        <v>-1542.839455171933</v>
      </c>
      <c r="G211" s="47">
        <f t="shared" si="96"/>
        <v>-365153.65833190246</v>
      </c>
      <c r="H211" s="47">
        <f t="shared" si="96"/>
        <v>7952.4245376496647</v>
      </c>
      <c r="I211" s="47">
        <f t="shared" si="96"/>
        <v>-259.25675141237491</v>
      </c>
      <c r="J211" s="47">
        <f t="shared" si="96"/>
        <v>0</v>
      </c>
      <c r="K211" s="36">
        <f t="shared" si="85"/>
        <v>-376158.45562880399</v>
      </c>
    </row>
    <row r="212" spans="2:11" x14ac:dyDescent="0.2">
      <c r="B212" s="11">
        <v>14</v>
      </c>
      <c r="C212" s="60" t="s">
        <v>15</v>
      </c>
      <c r="D212" s="25">
        <v>0</v>
      </c>
      <c r="E212" s="47">
        <f t="shared" si="83"/>
        <v>0</v>
      </c>
      <c r="F212" s="47">
        <f t="shared" ref="F212:J212" si="97">E19+E174</f>
        <v>0</v>
      </c>
      <c r="G212" s="47">
        <f t="shared" si="97"/>
        <v>0</v>
      </c>
      <c r="H212" s="47">
        <f t="shared" si="97"/>
        <v>0</v>
      </c>
      <c r="I212" s="47">
        <f t="shared" si="97"/>
        <v>0</v>
      </c>
      <c r="J212" s="47">
        <f t="shared" si="97"/>
        <v>0</v>
      </c>
      <c r="K212" s="36">
        <f t="shared" si="85"/>
        <v>0</v>
      </c>
    </row>
    <row r="213" spans="2:11" x14ac:dyDescent="0.2">
      <c r="B213" s="11">
        <v>15</v>
      </c>
      <c r="C213" s="60" t="s">
        <v>16</v>
      </c>
      <c r="D213" s="25">
        <v>0</v>
      </c>
      <c r="E213" s="47">
        <f t="shared" si="83"/>
        <v>0</v>
      </c>
      <c r="F213" s="47">
        <f t="shared" ref="F213:J213" si="98">E20+E175</f>
        <v>0</v>
      </c>
      <c r="G213" s="47">
        <f t="shared" si="98"/>
        <v>0</v>
      </c>
      <c r="H213" s="47">
        <f t="shared" si="98"/>
        <v>0</v>
      </c>
      <c r="I213" s="47">
        <f t="shared" si="98"/>
        <v>0</v>
      </c>
      <c r="J213" s="47">
        <f t="shared" si="98"/>
        <v>0</v>
      </c>
      <c r="K213" s="36">
        <f t="shared" si="85"/>
        <v>0</v>
      </c>
    </row>
    <row r="214" spans="2:11" x14ac:dyDescent="0.2">
      <c r="B214" s="11">
        <v>16</v>
      </c>
      <c r="C214" s="60" t="s">
        <v>17</v>
      </c>
      <c r="D214" s="25">
        <v>0</v>
      </c>
      <c r="E214" s="47">
        <f t="shared" si="83"/>
        <v>0</v>
      </c>
      <c r="F214" s="47">
        <f t="shared" ref="F214:J214" si="99">E21+E176</f>
        <v>0</v>
      </c>
      <c r="G214" s="47">
        <f t="shared" si="99"/>
        <v>0</v>
      </c>
      <c r="H214" s="47">
        <f t="shared" si="99"/>
        <v>0</v>
      </c>
      <c r="I214" s="47">
        <f t="shared" si="99"/>
        <v>0</v>
      </c>
      <c r="J214" s="47">
        <f t="shared" si="99"/>
        <v>0</v>
      </c>
      <c r="K214" s="36">
        <f t="shared" si="85"/>
        <v>0</v>
      </c>
    </row>
    <row r="215" spans="2:11" x14ac:dyDescent="0.2">
      <c r="B215" s="11">
        <v>17</v>
      </c>
      <c r="C215" s="60" t="s">
        <v>18</v>
      </c>
      <c r="D215" s="25">
        <v>0</v>
      </c>
      <c r="E215" s="47">
        <f t="shared" si="83"/>
        <v>0</v>
      </c>
      <c r="F215" s="47">
        <f t="shared" ref="F215:J215" si="100">E22+E177</f>
        <v>0</v>
      </c>
      <c r="G215" s="47">
        <f t="shared" si="100"/>
        <v>0</v>
      </c>
      <c r="H215" s="47">
        <f t="shared" si="100"/>
        <v>0</v>
      </c>
      <c r="I215" s="47">
        <f t="shared" si="100"/>
        <v>0</v>
      </c>
      <c r="J215" s="47">
        <f t="shared" si="100"/>
        <v>0</v>
      </c>
      <c r="K215" s="36">
        <f t="shared" si="85"/>
        <v>0</v>
      </c>
    </row>
    <row r="216" spans="2:11" x14ac:dyDescent="0.2">
      <c r="B216" s="11">
        <v>18</v>
      </c>
      <c r="C216" s="60" t="s">
        <v>19</v>
      </c>
      <c r="D216" s="25">
        <v>0</v>
      </c>
      <c r="E216" s="47">
        <f t="shared" si="83"/>
        <v>0</v>
      </c>
      <c r="F216" s="47">
        <f t="shared" ref="F216:J216" si="101">E23+E178</f>
        <v>0</v>
      </c>
      <c r="G216" s="47">
        <f t="shared" si="101"/>
        <v>0</v>
      </c>
      <c r="H216" s="47">
        <f t="shared" si="101"/>
        <v>0</v>
      </c>
      <c r="I216" s="47">
        <f t="shared" si="101"/>
        <v>0</v>
      </c>
      <c r="J216" s="47">
        <f t="shared" si="101"/>
        <v>0</v>
      </c>
      <c r="K216" s="36">
        <f t="shared" si="85"/>
        <v>0</v>
      </c>
    </row>
    <row r="217" spans="2:11" x14ac:dyDescent="0.2">
      <c r="B217" s="11">
        <v>19</v>
      </c>
      <c r="C217" s="60" t="s">
        <v>20</v>
      </c>
      <c r="D217" s="25">
        <v>0</v>
      </c>
      <c r="E217" s="47">
        <f t="shared" si="83"/>
        <v>0</v>
      </c>
      <c r="F217" s="47">
        <f t="shared" ref="F217:J217" si="102">E24+E179</f>
        <v>0</v>
      </c>
      <c r="G217" s="47">
        <f t="shared" si="102"/>
        <v>0</v>
      </c>
      <c r="H217" s="47">
        <f t="shared" si="102"/>
        <v>0</v>
      </c>
      <c r="I217" s="47">
        <f t="shared" si="102"/>
        <v>0</v>
      </c>
      <c r="J217" s="47">
        <f t="shared" si="102"/>
        <v>0</v>
      </c>
      <c r="K217" s="36">
        <f t="shared" si="85"/>
        <v>0</v>
      </c>
    </row>
    <row r="218" spans="2:11" x14ac:dyDescent="0.2">
      <c r="B218" s="11">
        <v>20</v>
      </c>
      <c r="C218" s="60" t="s">
        <v>21</v>
      </c>
      <c r="D218" s="25">
        <v>0</v>
      </c>
      <c r="E218" s="47">
        <f t="shared" si="83"/>
        <v>0</v>
      </c>
      <c r="F218" s="47">
        <f t="shared" ref="F218:J218" si="103">E25+E180</f>
        <v>0</v>
      </c>
      <c r="G218" s="47">
        <f t="shared" si="103"/>
        <v>0</v>
      </c>
      <c r="H218" s="47">
        <f t="shared" si="103"/>
        <v>0</v>
      </c>
      <c r="I218" s="47">
        <f t="shared" si="103"/>
        <v>0</v>
      </c>
      <c r="J218" s="47">
        <f t="shared" si="103"/>
        <v>0</v>
      </c>
      <c r="K218" s="36">
        <f t="shared" si="85"/>
        <v>0</v>
      </c>
    </row>
    <row r="219" spans="2:11" x14ac:dyDescent="0.2">
      <c r="B219" s="11">
        <v>21</v>
      </c>
      <c r="C219" s="60" t="s">
        <v>22</v>
      </c>
      <c r="D219" s="25">
        <v>0</v>
      </c>
      <c r="E219" s="47">
        <f t="shared" si="83"/>
        <v>0</v>
      </c>
      <c r="F219" s="47">
        <f t="shared" ref="F219:J219" si="104">E26+E181</f>
        <v>0</v>
      </c>
      <c r="G219" s="47">
        <f t="shared" si="104"/>
        <v>0</v>
      </c>
      <c r="H219" s="47">
        <f t="shared" si="104"/>
        <v>0</v>
      </c>
      <c r="I219" s="47">
        <f t="shared" si="104"/>
        <v>0</v>
      </c>
      <c r="J219" s="47">
        <f t="shared" si="104"/>
        <v>0</v>
      </c>
      <c r="K219" s="36">
        <f t="shared" si="85"/>
        <v>0</v>
      </c>
    </row>
    <row r="220" spans="2:11" x14ac:dyDescent="0.2">
      <c r="B220" s="11">
        <v>22</v>
      </c>
      <c r="C220" s="60" t="s">
        <v>23</v>
      </c>
      <c r="D220" s="25">
        <v>0</v>
      </c>
      <c r="E220" s="47">
        <f t="shared" si="83"/>
        <v>0</v>
      </c>
      <c r="F220" s="47">
        <f t="shared" ref="F220:J220" si="105">E27+E182</f>
        <v>0</v>
      </c>
      <c r="G220" s="47">
        <f t="shared" si="105"/>
        <v>0</v>
      </c>
      <c r="H220" s="47">
        <f t="shared" si="105"/>
        <v>0</v>
      </c>
      <c r="I220" s="47">
        <f t="shared" si="105"/>
        <v>0</v>
      </c>
      <c r="J220" s="47">
        <f t="shared" si="105"/>
        <v>0</v>
      </c>
      <c r="K220" s="36">
        <f t="shared" si="85"/>
        <v>0</v>
      </c>
    </row>
    <row r="221" spans="2:11" x14ac:dyDescent="0.2">
      <c r="B221" s="11">
        <v>23</v>
      </c>
      <c r="C221" s="60" t="s">
        <v>24</v>
      </c>
      <c r="D221" s="25">
        <v>0</v>
      </c>
      <c r="E221" s="47">
        <f t="shared" si="83"/>
        <v>0</v>
      </c>
      <c r="F221" s="47">
        <f t="shared" ref="F221:J221" si="106">E28+E183</f>
        <v>0</v>
      </c>
      <c r="G221" s="47">
        <f t="shared" si="106"/>
        <v>0</v>
      </c>
      <c r="H221" s="47">
        <f t="shared" si="106"/>
        <v>0</v>
      </c>
      <c r="I221" s="47">
        <f t="shared" si="106"/>
        <v>0</v>
      </c>
      <c r="J221" s="47">
        <f t="shared" si="106"/>
        <v>0</v>
      </c>
      <c r="K221" s="36">
        <f t="shared" si="85"/>
        <v>0</v>
      </c>
    </row>
    <row r="222" spans="2:11" x14ac:dyDescent="0.2">
      <c r="B222" s="11">
        <v>24</v>
      </c>
      <c r="C222" s="60" t="s">
        <v>25</v>
      </c>
      <c r="D222" s="25">
        <v>0</v>
      </c>
      <c r="E222" s="47">
        <f t="shared" si="83"/>
        <v>0</v>
      </c>
      <c r="F222" s="47">
        <f t="shared" ref="F222:J222" si="107">E29+E184</f>
        <v>0</v>
      </c>
      <c r="G222" s="47">
        <f t="shared" si="107"/>
        <v>0</v>
      </c>
      <c r="H222" s="47">
        <f t="shared" si="107"/>
        <v>61138.704070281572</v>
      </c>
      <c r="I222" s="47">
        <f t="shared" si="107"/>
        <v>0</v>
      </c>
      <c r="J222" s="47">
        <f t="shared" si="107"/>
        <v>253436.08626587995</v>
      </c>
      <c r="K222" s="36">
        <f t="shared" si="85"/>
        <v>329606.8794468547</v>
      </c>
    </row>
    <row r="223" spans="2:11" x14ac:dyDescent="0.2">
      <c r="B223" s="11">
        <v>25</v>
      </c>
      <c r="C223" s="60" t="s">
        <v>26</v>
      </c>
      <c r="D223" s="25">
        <v>0</v>
      </c>
      <c r="E223" s="47">
        <f t="shared" si="83"/>
        <v>0</v>
      </c>
      <c r="F223" s="47">
        <f t="shared" ref="F223:J223" si="108">E30+E185</f>
        <v>0</v>
      </c>
      <c r="G223" s="47">
        <f t="shared" si="108"/>
        <v>0</v>
      </c>
      <c r="H223" s="47">
        <f t="shared" si="108"/>
        <v>0</v>
      </c>
      <c r="I223" s="47">
        <f t="shared" si="108"/>
        <v>0</v>
      </c>
      <c r="J223" s="47">
        <f t="shared" si="108"/>
        <v>0</v>
      </c>
      <c r="K223" s="36">
        <f t="shared" si="85"/>
        <v>0</v>
      </c>
    </row>
    <row r="224" spans="2:11" x14ac:dyDescent="0.2">
      <c r="B224" s="11">
        <v>26</v>
      </c>
      <c r="C224" s="60" t="s">
        <v>27</v>
      </c>
      <c r="D224" s="25">
        <v>0</v>
      </c>
      <c r="E224" s="47">
        <f t="shared" si="83"/>
        <v>0</v>
      </c>
      <c r="F224" s="47">
        <f t="shared" ref="F224:J224" si="109">E31+E186</f>
        <v>0</v>
      </c>
      <c r="G224" s="47">
        <f t="shared" si="109"/>
        <v>0</v>
      </c>
      <c r="H224" s="47">
        <f t="shared" si="109"/>
        <v>18797.667865152067</v>
      </c>
      <c r="I224" s="47">
        <f t="shared" si="109"/>
        <v>-9747.4925495140997</v>
      </c>
      <c r="J224" s="47">
        <f t="shared" si="109"/>
        <v>347926427.29344302</v>
      </c>
      <c r="K224" s="36">
        <f t="shared" si="85"/>
        <v>364561721.09270853</v>
      </c>
    </row>
    <row r="225" spans="2:12" x14ac:dyDescent="0.2">
      <c r="B225" s="11">
        <v>27</v>
      </c>
      <c r="C225" s="60" t="s">
        <v>28</v>
      </c>
      <c r="D225" s="25">
        <v>0</v>
      </c>
      <c r="E225" s="47">
        <f t="shared" si="83"/>
        <v>0</v>
      </c>
      <c r="F225" s="47">
        <f t="shared" ref="F225:J225" si="110">E32+E187</f>
        <v>-1398.2545579804405</v>
      </c>
      <c r="G225" s="47">
        <f t="shared" si="110"/>
        <v>0</v>
      </c>
      <c r="H225" s="47">
        <f t="shared" si="110"/>
        <v>0</v>
      </c>
      <c r="I225" s="47">
        <f t="shared" si="110"/>
        <v>0</v>
      </c>
      <c r="J225" s="47">
        <f t="shared" si="110"/>
        <v>409009.84577425342</v>
      </c>
      <c r="K225" s="36">
        <f t="shared" si="85"/>
        <v>427089.48311971111</v>
      </c>
    </row>
    <row r="226" spans="2:12" x14ac:dyDescent="0.2">
      <c r="B226" s="11">
        <v>28</v>
      </c>
      <c r="C226" s="60" t="s">
        <v>29</v>
      </c>
      <c r="D226" s="25">
        <v>0</v>
      </c>
      <c r="E226" s="47">
        <f t="shared" si="83"/>
        <v>0</v>
      </c>
      <c r="F226" s="47">
        <f t="shared" ref="F226:J226" si="111">E33+E188</f>
        <v>0</v>
      </c>
      <c r="G226" s="47">
        <f t="shared" si="111"/>
        <v>0</v>
      </c>
      <c r="H226" s="47">
        <f t="shared" si="111"/>
        <v>4604.8641506440872</v>
      </c>
      <c r="I226" s="47">
        <f t="shared" si="111"/>
        <v>0</v>
      </c>
      <c r="J226" s="47">
        <f t="shared" si="111"/>
        <v>0</v>
      </c>
      <c r="K226" s="36">
        <f t="shared" si="85"/>
        <v>4824.9095273926432</v>
      </c>
    </row>
    <row r="227" spans="2:12" x14ac:dyDescent="0.2">
      <c r="B227" s="11">
        <v>29</v>
      </c>
      <c r="C227" s="60" t="s">
        <v>30</v>
      </c>
      <c r="D227" s="25">
        <v>0</v>
      </c>
      <c r="E227" s="47">
        <f t="shared" si="83"/>
        <v>0</v>
      </c>
      <c r="F227" s="47">
        <f t="shared" ref="F227:J227" si="112">E34+E189</f>
        <v>0</v>
      </c>
      <c r="G227" s="47">
        <f t="shared" si="112"/>
        <v>0</v>
      </c>
      <c r="H227" s="47">
        <f t="shared" si="112"/>
        <v>0</v>
      </c>
      <c r="I227" s="47">
        <f t="shared" si="112"/>
        <v>0</v>
      </c>
      <c r="J227" s="47">
        <f t="shared" si="112"/>
        <v>0</v>
      </c>
      <c r="K227" s="36">
        <f t="shared" si="85"/>
        <v>0</v>
      </c>
    </row>
    <row r="228" spans="2:12" x14ac:dyDescent="0.2">
      <c r="B228" s="11">
        <v>30</v>
      </c>
      <c r="C228" s="60" t="s">
        <v>31</v>
      </c>
      <c r="D228" s="25">
        <v>0</v>
      </c>
      <c r="E228" s="47">
        <f t="shared" si="83"/>
        <v>-3125390.6623942498</v>
      </c>
      <c r="F228" s="47">
        <f t="shared" ref="F228:J228" si="113">E35+E190</f>
        <v>-5751.6998677102792</v>
      </c>
      <c r="G228" s="47">
        <f t="shared" si="113"/>
        <v>-695.96265058878885</v>
      </c>
      <c r="H228" s="47">
        <f t="shared" si="113"/>
        <v>477.98368022224321</v>
      </c>
      <c r="I228" s="47">
        <f t="shared" si="113"/>
        <v>-8459.4126620389507</v>
      </c>
      <c r="J228" s="47">
        <f t="shared" si="113"/>
        <v>0</v>
      </c>
      <c r="K228" s="36">
        <f t="shared" si="85"/>
        <v>-3289857.3658772525</v>
      </c>
    </row>
    <row r="229" spans="2:12" x14ac:dyDescent="0.2">
      <c r="B229" s="11">
        <v>31</v>
      </c>
      <c r="C229" s="60" t="s">
        <v>32</v>
      </c>
      <c r="D229" s="25">
        <v>0</v>
      </c>
      <c r="E229" s="47">
        <f t="shared" si="83"/>
        <v>0</v>
      </c>
      <c r="F229" s="47">
        <f t="shared" ref="F229:J229" si="114">E36+E191</f>
        <v>0</v>
      </c>
      <c r="G229" s="47">
        <f t="shared" si="114"/>
        <v>0</v>
      </c>
      <c r="H229" s="47">
        <f t="shared" si="114"/>
        <v>35815.137442035943</v>
      </c>
      <c r="I229" s="47">
        <f t="shared" si="114"/>
        <v>0</v>
      </c>
      <c r="J229" s="47">
        <f t="shared" si="114"/>
        <v>5048.7697271514535</v>
      </c>
      <c r="K229" s="36">
        <f t="shared" si="85"/>
        <v>42816.60621834483</v>
      </c>
    </row>
    <row r="230" spans="2:12" x14ac:dyDescent="0.2">
      <c r="B230" s="11">
        <v>32</v>
      </c>
      <c r="C230" s="60" t="s">
        <v>33</v>
      </c>
      <c r="D230" s="25">
        <v>0</v>
      </c>
      <c r="E230" s="47">
        <f t="shared" si="83"/>
        <v>0</v>
      </c>
      <c r="F230" s="47">
        <f t="shared" ref="F230:J230" si="115">E37+E192</f>
        <v>0</v>
      </c>
      <c r="G230" s="47">
        <f t="shared" si="115"/>
        <v>-121782.35091053617</v>
      </c>
      <c r="H230" s="47">
        <f t="shared" si="115"/>
        <v>77533.003592762761</v>
      </c>
      <c r="I230" s="47">
        <f t="shared" si="115"/>
        <v>-137688.87156764371</v>
      </c>
      <c r="J230" s="47">
        <f t="shared" si="115"/>
        <v>0</v>
      </c>
      <c r="K230" s="36">
        <f t="shared" si="85"/>
        <v>-190632.2134550513</v>
      </c>
    </row>
    <row r="231" spans="2:12" x14ac:dyDescent="0.2">
      <c r="B231" s="13">
        <v>33</v>
      </c>
      <c r="C231" s="14" t="s">
        <v>34</v>
      </c>
      <c r="D231" s="25">
        <v>0</v>
      </c>
      <c r="E231" s="47">
        <f t="shared" si="83"/>
        <v>0</v>
      </c>
      <c r="F231" s="47">
        <f t="shared" ref="F231:J231" si="116">E38+E193</f>
        <v>0</v>
      </c>
      <c r="G231" s="47">
        <f t="shared" si="116"/>
        <v>0</v>
      </c>
      <c r="H231" s="47">
        <f t="shared" si="116"/>
        <v>0</v>
      </c>
      <c r="I231" s="47">
        <f t="shared" si="116"/>
        <v>0</v>
      </c>
      <c r="J231" s="47">
        <f t="shared" si="116"/>
        <v>0</v>
      </c>
      <c r="K231" s="36">
        <f t="shared" si="85"/>
        <v>0</v>
      </c>
    </row>
    <row r="232" spans="2:12" x14ac:dyDescent="0.2">
      <c r="B232" s="16" t="s">
        <v>35</v>
      </c>
      <c r="C232" s="17"/>
      <c r="D232" s="28">
        <f t="shared" ref="D232:J232" si="117">SUM(D199:D231)</f>
        <v>0</v>
      </c>
      <c r="E232" s="29">
        <f t="shared" si="117"/>
        <v>-9739610.7783646546</v>
      </c>
      <c r="F232" s="29">
        <f t="shared" si="117"/>
        <v>-1154950.4430632128</v>
      </c>
      <c r="G232" s="29">
        <f t="shared" si="117"/>
        <v>-2469042.1538094999</v>
      </c>
      <c r="H232" s="29">
        <f t="shared" si="117"/>
        <v>1128866.323239391</v>
      </c>
      <c r="I232" s="29">
        <f t="shared" si="117"/>
        <v>-1562117.5975467225</v>
      </c>
      <c r="J232" s="30">
        <f t="shared" si="117"/>
        <v>348593921.99521029</v>
      </c>
      <c r="K232" s="46">
        <f t="shared" ref="K232" si="118">SUM(K199:K231)</f>
        <v>350795486.49731076</v>
      </c>
    </row>
    <row r="235" spans="2:12" x14ac:dyDescent="0.2">
      <c r="B235" s="20" t="s">
        <v>56</v>
      </c>
    </row>
    <row r="236" spans="2:12" x14ac:dyDescent="0.2">
      <c r="B236" s="38" t="s">
        <v>0</v>
      </c>
      <c r="C236" s="39"/>
      <c r="D236" s="22">
        <v>44348</v>
      </c>
      <c r="E236" s="23">
        <v>44378</v>
      </c>
      <c r="F236" s="23">
        <v>44409</v>
      </c>
      <c r="G236" s="23">
        <v>44440</v>
      </c>
      <c r="H236" s="23">
        <v>44470</v>
      </c>
      <c r="I236" s="23">
        <v>44501</v>
      </c>
      <c r="J236" s="23">
        <v>44531</v>
      </c>
      <c r="K236" s="24">
        <v>44531</v>
      </c>
    </row>
    <row r="237" spans="2:12" x14ac:dyDescent="0.2">
      <c r="B237" s="16" t="s">
        <v>46</v>
      </c>
      <c r="C237" s="17"/>
      <c r="D237" s="40">
        <v>108.88</v>
      </c>
      <c r="E237" s="41">
        <v>109.76</v>
      </c>
      <c r="F237" s="41">
        <v>110.15</v>
      </c>
      <c r="G237" s="41">
        <v>111.45</v>
      </c>
      <c r="H237" s="14">
        <v>112.94</v>
      </c>
      <c r="I237" s="107">
        <v>113.51</v>
      </c>
      <c r="J237" s="14">
        <v>114.39</v>
      </c>
      <c r="K237" s="14">
        <v>114.39</v>
      </c>
      <c r="L237" s="42" t="s">
        <v>47</v>
      </c>
    </row>
    <row r="238" spans="2:12" ht="15" x14ac:dyDescent="0.25">
      <c r="B238" s="16" t="s">
        <v>48</v>
      </c>
      <c r="C238" s="17"/>
      <c r="D238" s="43">
        <f t="shared" ref="D238:H238" si="119">E237/D237-1</f>
        <v>8.0822924320353984E-3</v>
      </c>
      <c r="E238" s="44">
        <f t="shared" si="119"/>
        <v>3.5532069970845015E-3</v>
      </c>
      <c r="F238" s="44">
        <f t="shared" si="119"/>
        <v>1.1802088061733995E-2</v>
      </c>
      <c r="G238" s="44">
        <f t="shared" si="119"/>
        <v>1.336922386720496E-2</v>
      </c>
      <c r="H238" s="44">
        <f t="shared" si="119"/>
        <v>5.0469275721622964E-3</v>
      </c>
      <c r="I238" s="106">
        <v>5.0469275721622964E-3</v>
      </c>
      <c r="J238" s="44">
        <f t="shared" ref="J238" si="120">K237/J237-1</f>
        <v>0</v>
      </c>
      <c r="K238" s="44"/>
      <c r="L238" s="109">
        <f>+(1+D238)*(1+E238)*(1+F238)*(1+G238)*(1+H238)*(1+I238)*(1+J238)-1</f>
        <v>4.7785422012455614E-2</v>
      </c>
    </row>
    <row r="241" spans="2:10" x14ac:dyDescent="0.2">
      <c r="B241" s="3" t="s">
        <v>57</v>
      </c>
    </row>
    <row r="242" spans="2:10" x14ac:dyDescent="0.2">
      <c r="B242" s="21" t="s">
        <v>0</v>
      </c>
      <c r="C242" s="16"/>
      <c r="D242" s="22">
        <v>44348</v>
      </c>
      <c r="E242" s="23">
        <v>44378</v>
      </c>
      <c r="F242" s="23">
        <v>44409</v>
      </c>
      <c r="G242" s="23">
        <v>44440</v>
      </c>
      <c r="H242" s="23">
        <v>44470</v>
      </c>
      <c r="I242" s="23">
        <v>44501</v>
      </c>
      <c r="J242" s="24">
        <v>44531</v>
      </c>
    </row>
    <row r="243" spans="2:10" x14ac:dyDescent="0.2">
      <c r="B243" s="8">
        <v>1</v>
      </c>
      <c r="C243" s="9" t="s">
        <v>3</v>
      </c>
      <c r="D243" s="31">
        <f>$D199*(1+D$238)</f>
        <v>0</v>
      </c>
      <c r="E243" s="32">
        <f t="shared" ref="E243:J243" si="121">$D199*(1+E$238)</f>
        <v>0</v>
      </c>
      <c r="F243" s="32">
        <f t="shared" si="121"/>
        <v>0</v>
      </c>
      <c r="G243" s="32">
        <f t="shared" si="121"/>
        <v>0</v>
      </c>
      <c r="H243" s="32">
        <f t="shared" si="121"/>
        <v>0</v>
      </c>
      <c r="I243" s="32">
        <f t="shared" si="121"/>
        <v>0</v>
      </c>
      <c r="J243" s="33">
        <f t="shared" si="121"/>
        <v>0</v>
      </c>
    </row>
    <row r="244" spans="2:10" x14ac:dyDescent="0.2">
      <c r="B244" s="11">
        <v>2</v>
      </c>
      <c r="C244" s="2" t="s">
        <v>4</v>
      </c>
      <c r="D244" s="25">
        <f t="shared" ref="D244:D275" si="122">$D200*(1+D$238)</f>
        <v>0</v>
      </c>
      <c r="E244" s="47">
        <f t="shared" ref="E244:J244" si="123">$D200*(1+E$238)</f>
        <v>0</v>
      </c>
      <c r="F244" s="47">
        <f t="shared" si="123"/>
        <v>0</v>
      </c>
      <c r="G244" s="47">
        <f t="shared" si="123"/>
        <v>0</v>
      </c>
      <c r="H244" s="47">
        <f t="shared" si="123"/>
        <v>0</v>
      </c>
      <c r="I244" s="47">
        <f t="shared" si="123"/>
        <v>0</v>
      </c>
      <c r="J244" s="27">
        <f t="shared" si="123"/>
        <v>0</v>
      </c>
    </row>
    <row r="245" spans="2:10" x14ac:dyDescent="0.2">
      <c r="B245" s="11">
        <v>3</v>
      </c>
      <c r="C245" s="2" t="s">
        <v>5</v>
      </c>
      <c r="D245" s="25">
        <f t="shared" si="122"/>
        <v>0</v>
      </c>
      <c r="E245" s="47">
        <f t="shared" ref="E245:J245" si="124">$D201*(1+E$238)</f>
        <v>0</v>
      </c>
      <c r="F245" s="47">
        <f t="shared" si="124"/>
        <v>0</v>
      </c>
      <c r="G245" s="47">
        <f t="shared" si="124"/>
        <v>0</v>
      </c>
      <c r="H245" s="47">
        <f t="shared" si="124"/>
        <v>0</v>
      </c>
      <c r="I245" s="47">
        <f t="shared" si="124"/>
        <v>0</v>
      </c>
      <c r="J245" s="27">
        <f t="shared" si="124"/>
        <v>0</v>
      </c>
    </row>
    <row r="246" spans="2:10" x14ac:dyDescent="0.2">
      <c r="B246" s="11">
        <v>4</v>
      </c>
      <c r="C246" s="2" t="s">
        <v>6</v>
      </c>
      <c r="D246" s="25">
        <f t="shared" si="122"/>
        <v>0</v>
      </c>
      <c r="E246" s="47">
        <f t="shared" ref="E246:J246" si="125">$D202*(1+E$238)</f>
        <v>0</v>
      </c>
      <c r="F246" s="47">
        <f t="shared" si="125"/>
        <v>0</v>
      </c>
      <c r="G246" s="47">
        <f t="shared" si="125"/>
        <v>0</v>
      </c>
      <c r="H246" s="47">
        <f t="shared" si="125"/>
        <v>0</v>
      </c>
      <c r="I246" s="47">
        <f t="shared" si="125"/>
        <v>0</v>
      </c>
      <c r="J246" s="27">
        <f t="shared" si="125"/>
        <v>0</v>
      </c>
    </row>
    <row r="247" spans="2:10" x14ac:dyDescent="0.2">
      <c r="B247" s="11">
        <v>5</v>
      </c>
      <c r="C247" s="2" t="s">
        <v>7</v>
      </c>
      <c r="D247" s="25">
        <f t="shared" si="122"/>
        <v>0</v>
      </c>
      <c r="E247" s="47">
        <f t="shared" ref="E247:J247" si="126">$D203*(1+E$238)</f>
        <v>0</v>
      </c>
      <c r="F247" s="47">
        <f t="shared" si="126"/>
        <v>0</v>
      </c>
      <c r="G247" s="47">
        <f t="shared" si="126"/>
        <v>0</v>
      </c>
      <c r="H247" s="47">
        <f t="shared" si="126"/>
        <v>0</v>
      </c>
      <c r="I247" s="47">
        <f t="shared" si="126"/>
        <v>0</v>
      </c>
      <c r="J247" s="27">
        <f t="shared" si="126"/>
        <v>0</v>
      </c>
    </row>
    <row r="248" spans="2:10" x14ac:dyDescent="0.2">
      <c r="B248" s="11">
        <v>6</v>
      </c>
      <c r="C248" s="2" t="s">
        <v>8</v>
      </c>
      <c r="D248" s="25">
        <f t="shared" si="122"/>
        <v>0</v>
      </c>
      <c r="E248" s="47">
        <f t="shared" ref="E248:J248" si="127">$D204*(1+E$238)</f>
        <v>0</v>
      </c>
      <c r="F248" s="47">
        <f t="shared" si="127"/>
        <v>0</v>
      </c>
      <c r="G248" s="47">
        <f t="shared" si="127"/>
        <v>0</v>
      </c>
      <c r="H248" s="47">
        <f t="shared" si="127"/>
        <v>0</v>
      </c>
      <c r="I248" s="47">
        <f t="shared" si="127"/>
        <v>0</v>
      </c>
      <c r="J248" s="27">
        <f t="shared" si="127"/>
        <v>0</v>
      </c>
    </row>
    <row r="249" spans="2:10" x14ac:dyDescent="0.2">
      <c r="B249" s="11">
        <v>7</v>
      </c>
      <c r="C249" s="2" t="s">
        <v>9</v>
      </c>
      <c r="D249" s="25">
        <f t="shared" si="122"/>
        <v>0</v>
      </c>
      <c r="E249" s="47">
        <f t="shared" ref="E249:J249" si="128">$D205*(1+E$238)</f>
        <v>0</v>
      </c>
      <c r="F249" s="47">
        <f t="shared" si="128"/>
        <v>0</v>
      </c>
      <c r="G249" s="47">
        <f t="shared" si="128"/>
        <v>0</v>
      </c>
      <c r="H249" s="47">
        <f t="shared" si="128"/>
        <v>0</v>
      </c>
      <c r="I249" s="47">
        <f t="shared" si="128"/>
        <v>0</v>
      </c>
      <c r="J249" s="27">
        <f t="shared" si="128"/>
        <v>0</v>
      </c>
    </row>
    <row r="250" spans="2:10" x14ac:dyDescent="0.2">
      <c r="B250" s="11">
        <v>8</v>
      </c>
      <c r="C250" s="2" t="s">
        <v>10</v>
      </c>
      <c r="D250" s="25">
        <f t="shared" si="122"/>
        <v>0</v>
      </c>
      <c r="E250" s="47">
        <f t="shared" ref="E250:J250" si="129">$D206*(1+E$238)</f>
        <v>0</v>
      </c>
      <c r="F250" s="47">
        <f t="shared" si="129"/>
        <v>0</v>
      </c>
      <c r="G250" s="47">
        <f t="shared" si="129"/>
        <v>0</v>
      </c>
      <c r="H250" s="47">
        <f t="shared" si="129"/>
        <v>0</v>
      </c>
      <c r="I250" s="47">
        <f t="shared" si="129"/>
        <v>0</v>
      </c>
      <c r="J250" s="27">
        <f t="shared" si="129"/>
        <v>0</v>
      </c>
    </row>
    <row r="251" spans="2:10" x14ac:dyDescent="0.2">
      <c r="B251" s="11">
        <v>9</v>
      </c>
      <c r="C251" s="2" t="s">
        <v>11</v>
      </c>
      <c r="D251" s="25">
        <f t="shared" si="122"/>
        <v>0</v>
      </c>
      <c r="E251" s="47">
        <f t="shared" ref="E251:J251" si="130">$D207*(1+E$238)</f>
        <v>0</v>
      </c>
      <c r="F251" s="47">
        <f t="shared" si="130"/>
        <v>0</v>
      </c>
      <c r="G251" s="47">
        <f t="shared" si="130"/>
        <v>0</v>
      </c>
      <c r="H251" s="47">
        <f t="shared" si="130"/>
        <v>0</v>
      </c>
      <c r="I251" s="47">
        <f t="shared" si="130"/>
        <v>0</v>
      </c>
      <c r="J251" s="27">
        <f t="shared" si="130"/>
        <v>0</v>
      </c>
    </row>
    <row r="252" spans="2:10" x14ac:dyDescent="0.2">
      <c r="B252" s="11">
        <v>10</v>
      </c>
      <c r="C252" s="2" t="s">
        <v>58</v>
      </c>
      <c r="D252" s="25">
        <f t="shared" si="122"/>
        <v>0</v>
      </c>
      <c r="E252" s="47">
        <f t="shared" ref="E252:J252" si="131">$D208*(1+E$238)</f>
        <v>0</v>
      </c>
      <c r="F252" s="47">
        <f t="shared" si="131"/>
        <v>0</v>
      </c>
      <c r="G252" s="47">
        <f t="shared" si="131"/>
        <v>0</v>
      </c>
      <c r="H252" s="47">
        <f t="shared" si="131"/>
        <v>0</v>
      </c>
      <c r="I252" s="47">
        <f t="shared" si="131"/>
        <v>0</v>
      </c>
      <c r="J252" s="27">
        <f t="shared" si="131"/>
        <v>0</v>
      </c>
    </row>
    <row r="253" spans="2:10" x14ac:dyDescent="0.2">
      <c r="B253" s="11">
        <v>11</v>
      </c>
      <c r="C253" s="2" t="s">
        <v>12</v>
      </c>
      <c r="D253" s="25">
        <f t="shared" si="122"/>
        <v>0</v>
      </c>
      <c r="E253" s="47">
        <f t="shared" ref="E253:J253" si="132">$D209*(1+E$238)</f>
        <v>0</v>
      </c>
      <c r="F253" s="47">
        <f t="shared" si="132"/>
        <v>0</v>
      </c>
      <c r="G253" s="47">
        <f t="shared" si="132"/>
        <v>0</v>
      </c>
      <c r="H253" s="47">
        <f t="shared" si="132"/>
        <v>0</v>
      </c>
      <c r="I253" s="47">
        <f t="shared" si="132"/>
        <v>0</v>
      </c>
      <c r="J253" s="27">
        <f t="shared" si="132"/>
        <v>0</v>
      </c>
    </row>
    <row r="254" spans="2:10" x14ac:dyDescent="0.2">
      <c r="B254" s="11">
        <v>12</v>
      </c>
      <c r="C254" s="2" t="s">
        <v>13</v>
      </c>
      <c r="D254" s="25">
        <f t="shared" si="122"/>
        <v>0</v>
      </c>
      <c r="E254" s="47">
        <f t="shared" ref="E254:J254" si="133">$D210*(1+E$238)</f>
        <v>0</v>
      </c>
      <c r="F254" s="47">
        <f t="shared" si="133"/>
        <v>0</v>
      </c>
      <c r="G254" s="47">
        <f t="shared" si="133"/>
        <v>0</v>
      </c>
      <c r="H254" s="47">
        <f t="shared" si="133"/>
        <v>0</v>
      </c>
      <c r="I254" s="47">
        <f t="shared" si="133"/>
        <v>0</v>
      </c>
      <c r="J254" s="27">
        <f t="shared" si="133"/>
        <v>0</v>
      </c>
    </row>
    <row r="255" spans="2:10" x14ac:dyDescent="0.2">
      <c r="B255" s="11">
        <v>13</v>
      </c>
      <c r="C255" s="2" t="s">
        <v>14</v>
      </c>
      <c r="D255" s="25">
        <f t="shared" si="122"/>
        <v>0</v>
      </c>
      <c r="E255" s="47">
        <f t="shared" ref="E255:J255" si="134">$D211*(1+E$238)</f>
        <v>0</v>
      </c>
      <c r="F255" s="47">
        <f t="shared" si="134"/>
        <v>0</v>
      </c>
      <c r="G255" s="47">
        <f t="shared" si="134"/>
        <v>0</v>
      </c>
      <c r="H255" s="47">
        <f t="shared" si="134"/>
        <v>0</v>
      </c>
      <c r="I255" s="47">
        <f t="shared" si="134"/>
        <v>0</v>
      </c>
      <c r="J255" s="27">
        <f t="shared" si="134"/>
        <v>0</v>
      </c>
    </row>
    <row r="256" spans="2:10" x14ac:dyDescent="0.2">
      <c r="B256" s="11">
        <v>14</v>
      </c>
      <c r="C256" s="2" t="s">
        <v>15</v>
      </c>
      <c r="D256" s="25">
        <f t="shared" si="122"/>
        <v>0</v>
      </c>
      <c r="E256" s="47">
        <f t="shared" ref="E256:J256" si="135">$D212*(1+E$238)</f>
        <v>0</v>
      </c>
      <c r="F256" s="47">
        <f t="shared" si="135"/>
        <v>0</v>
      </c>
      <c r="G256" s="47">
        <f t="shared" si="135"/>
        <v>0</v>
      </c>
      <c r="H256" s="47">
        <f t="shared" si="135"/>
        <v>0</v>
      </c>
      <c r="I256" s="47">
        <f t="shared" si="135"/>
        <v>0</v>
      </c>
      <c r="J256" s="27">
        <f t="shared" si="135"/>
        <v>0</v>
      </c>
    </row>
    <row r="257" spans="2:10" x14ac:dyDescent="0.2">
      <c r="B257" s="11">
        <v>15</v>
      </c>
      <c r="C257" s="2" t="s">
        <v>16</v>
      </c>
      <c r="D257" s="25">
        <f t="shared" si="122"/>
        <v>0</v>
      </c>
      <c r="E257" s="47">
        <f t="shared" ref="E257:J257" si="136">$D213*(1+E$238)</f>
        <v>0</v>
      </c>
      <c r="F257" s="47">
        <f t="shared" si="136"/>
        <v>0</v>
      </c>
      <c r="G257" s="47">
        <f t="shared" si="136"/>
        <v>0</v>
      </c>
      <c r="H257" s="47">
        <f t="shared" si="136"/>
        <v>0</v>
      </c>
      <c r="I257" s="47">
        <f t="shared" si="136"/>
        <v>0</v>
      </c>
      <c r="J257" s="27">
        <f t="shared" si="136"/>
        <v>0</v>
      </c>
    </row>
    <row r="258" spans="2:10" x14ac:dyDescent="0.2">
      <c r="B258" s="11">
        <v>16</v>
      </c>
      <c r="C258" s="2" t="s">
        <v>17</v>
      </c>
      <c r="D258" s="25">
        <f t="shared" si="122"/>
        <v>0</v>
      </c>
      <c r="E258" s="47">
        <f t="shared" ref="E258:J258" si="137">$D214*(1+E$238)</f>
        <v>0</v>
      </c>
      <c r="F258" s="47">
        <f t="shared" si="137"/>
        <v>0</v>
      </c>
      <c r="G258" s="47">
        <f t="shared" si="137"/>
        <v>0</v>
      </c>
      <c r="H258" s="47">
        <f t="shared" si="137"/>
        <v>0</v>
      </c>
      <c r="I258" s="47">
        <f t="shared" si="137"/>
        <v>0</v>
      </c>
      <c r="J258" s="27">
        <f t="shared" si="137"/>
        <v>0</v>
      </c>
    </row>
    <row r="259" spans="2:10" x14ac:dyDescent="0.2">
      <c r="B259" s="11">
        <v>17</v>
      </c>
      <c r="C259" s="2" t="s">
        <v>18</v>
      </c>
      <c r="D259" s="25">
        <f t="shared" si="122"/>
        <v>0</v>
      </c>
      <c r="E259" s="47">
        <f t="shared" ref="E259:J259" si="138">$D215*(1+E$238)</f>
        <v>0</v>
      </c>
      <c r="F259" s="47">
        <f t="shared" si="138"/>
        <v>0</v>
      </c>
      <c r="G259" s="47">
        <f t="shared" si="138"/>
        <v>0</v>
      </c>
      <c r="H259" s="47">
        <f t="shared" si="138"/>
        <v>0</v>
      </c>
      <c r="I259" s="47">
        <f t="shared" si="138"/>
        <v>0</v>
      </c>
      <c r="J259" s="27">
        <f t="shared" si="138"/>
        <v>0</v>
      </c>
    </row>
    <row r="260" spans="2:10" x14ac:dyDescent="0.2">
      <c r="B260" s="11">
        <v>18</v>
      </c>
      <c r="C260" s="2" t="s">
        <v>19</v>
      </c>
      <c r="D260" s="25">
        <f t="shared" si="122"/>
        <v>0</v>
      </c>
      <c r="E260" s="47">
        <f t="shared" ref="E260:J260" si="139">$D216*(1+E$238)</f>
        <v>0</v>
      </c>
      <c r="F260" s="47">
        <f t="shared" si="139"/>
        <v>0</v>
      </c>
      <c r="G260" s="47">
        <f t="shared" si="139"/>
        <v>0</v>
      </c>
      <c r="H260" s="47">
        <f t="shared" si="139"/>
        <v>0</v>
      </c>
      <c r="I260" s="47">
        <f t="shared" si="139"/>
        <v>0</v>
      </c>
      <c r="J260" s="27">
        <f t="shared" si="139"/>
        <v>0</v>
      </c>
    </row>
    <row r="261" spans="2:10" x14ac:dyDescent="0.2">
      <c r="B261" s="11">
        <v>19</v>
      </c>
      <c r="C261" s="2" t="s">
        <v>20</v>
      </c>
      <c r="D261" s="25">
        <f t="shared" si="122"/>
        <v>0</v>
      </c>
      <c r="E261" s="47">
        <f t="shared" ref="E261:J261" si="140">$D217*(1+E$238)</f>
        <v>0</v>
      </c>
      <c r="F261" s="47">
        <f t="shared" si="140"/>
        <v>0</v>
      </c>
      <c r="G261" s="47">
        <f t="shared" si="140"/>
        <v>0</v>
      </c>
      <c r="H261" s="47">
        <f t="shared" si="140"/>
        <v>0</v>
      </c>
      <c r="I261" s="47">
        <f t="shared" si="140"/>
        <v>0</v>
      </c>
      <c r="J261" s="27">
        <f t="shared" si="140"/>
        <v>0</v>
      </c>
    </row>
    <row r="262" spans="2:10" x14ac:dyDescent="0.2">
      <c r="B262" s="11">
        <v>20</v>
      </c>
      <c r="C262" s="2" t="s">
        <v>21</v>
      </c>
      <c r="D262" s="25">
        <f t="shared" si="122"/>
        <v>0</v>
      </c>
      <c r="E262" s="47">
        <f t="shared" ref="E262:J262" si="141">$D218*(1+E$238)</f>
        <v>0</v>
      </c>
      <c r="F262" s="47">
        <f t="shared" si="141"/>
        <v>0</v>
      </c>
      <c r="G262" s="47">
        <f t="shared" si="141"/>
        <v>0</v>
      </c>
      <c r="H262" s="47">
        <f t="shared" si="141"/>
        <v>0</v>
      </c>
      <c r="I262" s="47">
        <f t="shared" si="141"/>
        <v>0</v>
      </c>
      <c r="J262" s="27">
        <f t="shared" si="141"/>
        <v>0</v>
      </c>
    </row>
    <row r="263" spans="2:10" x14ac:dyDescent="0.2">
      <c r="B263" s="11">
        <v>21</v>
      </c>
      <c r="C263" s="2" t="s">
        <v>22</v>
      </c>
      <c r="D263" s="25">
        <f t="shared" si="122"/>
        <v>0</v>
      </c>
      <c r="E263" s="47">
        <f t="shared" ref="E263:J263" si="142">$D219*(1+E$238)</f>
        <v>0</v>
      </c>
      <c r="F263" s="47">
        <f t="shared" si="142"/>
        <v>0</v>
      </c>
      <c r="G263" s="47">
        <f t="shared" si="142"/>
        <v>0</v>
      </c>
      <c r="H263" s="47">
        <f t="shared" si="142"/>
        <v>0</v>
      </c>
      <c r="I263" s="47">
        <f t="shared" si="142"/>
        <v>0</v>
      </c>
      <c r="J263" s="27">
        <f t="shared" si="142"/>
        <v>0</v>
      </c>
    </row>
    <row r="264" spans="2:10" x14ac:dyDescent="0.2">
      <c r="B264" s="11">
        <v>22</v>
      </c>
      <c r="C264" s="2" t="s">
        <v>23</v>
      </c>
      <c r="D264" s="25">
        <f t="shared" si="122"/>
        <v>0</v>
      </c>
      <c r="E264" s="47">
        <f t="shared" ref="E264:J264" si="143">$D220*(1+E$238)</f>
        <v>0</v>
      </c>
      <c r="F264" s="47">
        <f t="shared" si="143"/>
        <v>0</v>
      </c>
      <c r="G264" s="47">
        <f t="shared" si="143"/>
        <v>0</v>
      </c>
      <c r="H264" s="47">
        <f t="shared" si="143"/>
        <v>0</v>
      </c>
      <c r="I264" s="47">
        <f t="shared" si="143"/>
        <v>0</v>
      </c>
      <c r="J264" s="27">
        <f t="shared" si="143"/>
        <v>0</v>
      </c>
    </row>
    <row r="265" spans="2:10" x14ac:dyDescent="0.2">
      <c r="B265" s="11">
        <v>23</v>
      </c>
      <c r="C265" s="2" t="s">
        <v>24</v>
      </c>
      <c r="D265" s="25">
        <f t="shared" si="122"/>
        <v>0</v>
      </c>
      <c r="E265" s="47">
        <f t="shared" ref="E265:J265" si="144">$D221*(1+E$238)</f>
        <v>0</v>
      </c>
      <c r="F265" s="47">
        <f t="shared" si="144"/>
        <v>0</v>
      </c>
      <c r="G265" s="47">
        <f t="shared" si="144"/>
        <v>0</v>
      </c>
      <c r="H265" s="47">
        <f t="shared" si="144"/>
        <v>0</v>
      </c>
      <c r="I265" s="47">
        <f t="shared" si="144"/>
        <v>0</v>
      </c>
      <c r="J265" s="27">
        <f t="shared" si="144"/>
        <v>0</v>
      </c>
    </row>
    <row r="266" spans="2:10" x14ac:dyDescent="0.2">
      <c r="B266" s="11">
        <v>24</v>
      </c>
      <c r="C266" s="2" t="s">
        <v>25</v>
      </c>
      <c r="D266" s="25">
        <f t="shared" si="122"/>
        <v>0</v>
      </c>
      <c r="E266" s="47">
        <f t="shared" ref="E266:J266" si="145">$D222*(1+E$238)</f>
        <v>0</v>
      </c>
      <c r="F266" s="47">
        <f t="shared" si="145"/>
        <v>0</v>
      </c>
      <c r="G266" s="47">
        <f t="shared" si="145"/>
        <v>0</v>
      </c>
      <c r="H266" s="47">
        <f t="shared" si="145"/>
        <v>0</v>
      </c>
      <c r="I266" s="47">
        <f t="shared" si="145"/>
        <v>0</v>
      </c>
      <c r="J266" s="27">
        <f t="shared" si="145"/>
        <v>0</v>
      </c>
    </row>
    <row r="267" spans="2:10" x14ac:dyDescent="0.2">
      <c r="B267" s="11">
        <v>25</v>
      </c>
      <c r="C267" s="2" t="s">
        <v>26</v>
      </c>
      <c r="D267" s="25">
        <f t="shared" si="122"/>
        <v>0</v>
      </c>
      <c r="E267" s="47">
        <f t="shared" ref="E267:J267" si="146">$D223*(1+E$238)</f>
        <v>0</v>
      </c>
      <c r="F267" s="47">
        <f t="shared" si="146"/>
        <v>0</v>
      </c>
      <c r="G267" s="47">
        <f t="shared" si="146"/>
        <v>0</v>
      </c>
      <c r="H267" s="47">
        <f t="shared" si="146"/>
        <v>0</v>
      </c>
      <c r="I267" s="47">
        <f t="shared" si="146"/>
        <v>0</v>
      </c>
      <c r="J267" s="27">
        <f t="shared" si="146"/>
        <v>0</v>
      </c>
    </row>
    <row r="268" spans="2:10" x14ac:dyDescent="0.2">
      <c r="B268" s="11">
        <v>26</v>
      </c>
      <c r="C268" s="2" t="s">
        <v>27</v>
      </c>
      <c r="D268" s="25">
        <f t="shared" si="122"/>
        <v>0</v>
      </c>
      <c r="E268" s="47">
        <f t="shared" ref="E268:J268" si="147">$D224*(1+E$238)</f>
        <v>0</v>
      </c>
      <c r="F268" s="47">
        <f t="shared" si="147"/>
        <v>0</v>
      </c>
      <c r="G268" s="47">
        <f t="shared" si="147"/>
        <v>0</v>
      </c>
      <c r="H268" s="47">
        <f t="shared" si="147"/>
        <v>0</v>
      </c>
      <c r="I268" s="47">
        <f t="shared" si="147"/>
        <v>0</v>
      </c>
      <c r="J268" s="27">
        <f t="shared" si="147"/>
        <v>0</v>
      </c>
    </row>
    <row r="269" spans="2:10" x14ac:dyDescent="0.2">
      <c r="B269" s="11">
        <v>27</v>
      </c>
      <c r="C269" s="2" t="s">
        <v>28</v>
      </c>
      <c r="D269" s="25">
        <f t="shared" si="122"/>
        <v>0</v>
      </c>
      <c r="E269" s="47">
        <f t="shared" ref="E269:J269" si="148">$D225*(1+E$238)</f>
        <v>0</v>
      </c>
      <c r="F269" s="47">
        <f t="shared" si="148"/>
        <v>0</v>
      </c>
      <c r="G269" s="47">
        <f t="shared" si="148"/>
        <v>0</v>
      </c>
      <c r="H269" s="47">
        <f t="shared" si="148"/>
        <v>0</v>
      </c>
      <c r="I269" s="47">
        <f t="shared" si="148"/>
        <v>0</v>
      </c>
      <c r="J269" s="27">
        <f t="shared" si="148"/>
        <v>0</v>
      </c>
    </row>
    <row r="270" spans="2:10" x14ac:dyDescent="0.2">
      <c r="B270" s="11">
        <v>28</v>
      </c>
      <c r="C270" s="2" t="s">
        <v>29</v>
      </c>
      <c r="D270" s="25">
        <f t="shared" si="122"/>
        <v>0</v>
      </c>
      <c r="E270" s="47">
        <f t="shared" ref="E270:J270" si="149">$D226*(1+E$238)</f>
        <v>0</v>
      </c>
      <c r="F270" s="47">
        <f t="shared" si="149"/>
        <v>0</v>
      </c>
      <c r="G270" s="47">
        <f t="shared" si="149"/>
        <v>0</v>
      </c>
      <c r="H270" s="47">
        <f t="shared" si="149"/>
        <v>0</v>
      </c>
      <c r="I270" s="47">
        <f t="shared" si="149"/>
        <v>0</v>
      </c>
      <c r="J270" s="27">
        <f t="shared" si="149"/>
        <v>0</v>
      </c>
    </row>
    <row r="271" spans="2:10" x14ac:dyDescent="0.2">
      <c r="B271" s="11">
        <v>29</v>
      </c>
      <c r="C271" s="2" t="s">
        <v>30</v>
      </c>
      <c r="D271" s="25">
        <f t="shared" si="122"/>
        <v>0</v>
      </c>
      <c r="E271" s="47">
        <f t="shared" ref="E271:J271" si="150">$D227*(1+E$238)</f>
        <v>0</v>
      </c>
      <c r="F271" s="47">
        <f t="shared" si="150"/>
        <v>0</v>
      </c>
      <c r="G271" s="47">
        <f t="shared" si="150"/>
        <v>0</v>
      </c>
      <c r="H271" s="47">
        <f t="shared" si="150"/>
        <v>0</v>
      </c>
      <c r="I271" s="47">
        <f t="shared" si="150"/>
        <v>0</v>
      </c>
      <c r="J271" s="27">
        <f t="shared" si="150"/>
        <v>0</v>
      </c>
    </row>
    <row r="272" spans="2:10" x14ac:dyDescent="0.2">
      <c r="B272" s="11">
        <v>30</v>
      </c>
      <c r="C272" s="2" t="s">
        <v>31</v>
      </c>
      <c r="D272" s="25">
        <f t="shared" si="122"/>
        <v>0</v>
      </c>
      <c r="E272" s="47">
        <f t="shared" ref="E272:J272" si="151">$D228*(1+E$238)</f>
        <v>0</v>
      </c>
      <c r="F272" s="47">
        <f t="shared" si="151"/>
        <v>0</v>
      </c>
      <c r="G272" s="47">
        <f t="shared" si="151"/>
        <v>0</v>
      </c>
      <c r="H272" s="47">
        <f t="shared" si="151"/>
        <v>0</v>
      </c>
      <c r="I272" s="47">
        <f t="shared" si="151"/>
        <v>0</v>
      </c>
      <c r="J272" s="27">
        <f t="shared" si="151"/>
        <v>0</v>
      </c>
    </row>
    <row r="273" spans="2:10" x14ac:dyDescent="0.2">
      <c r="B273" s="11">
        <v>31</v>
      </c>
      <c r="C273" s="2" t="s">
        <v>32</v>
      </c>
      <c r="D273" s="25">
        <f t="shared" si="122"/>
        <v>0</v>
      </c>
      <c r="E273" s="47">
        <f t="shared" ref="E273:J273" si="152">$D229*(1+E$238)</f>
        <v>0</v>
      </c>
      <c r="F273" s="47">
        <f t="shared" si="152"/>
        <v>0</v>
      </c>
      <c r="G273" s="47">
        <f t="shared" si="152"/>
        <v>0</v>
      </c>
      <c r="H273" s="47">
        <f t="shared" si="152"/>
        <v>0</v>
      </c>
      <c r="I273" s="47">
        <f t="shared" si="152"/>
        <v>0</v>
      </c>
      <c r="J273" s="27">
        <f t="shared" si="152"/>
        <v>0</v>
      </c>
    </row>
    <row r="274" spans="2:10" x14ac:dyDescent="0.2">
      <c r="B274" s="11">
        <v>32</v>
      </c>
      <c r="C274" s="2" t="s">
        <v>33</v>
      </c>
      <c r="D274" s="25">
        <f t="shared" si="122"/>
        <v>0</v>
      </c>
      <c r="E274" s="47">
        <f t="shared" ref="E274:J274" si="153">$D230*(1+E$238)</f>
        <v>0</v>
      </c>
      <c r="F274" s="47">
        <f t="shared" si="153"/>
        <v>0</v>
      </c>
      <c r="G274" s="47">
        <f t="shared" si="153"/>
        <v>0</v>
      </c>
      <c r="H274" s="47">
        <f t="shared" si="153"/>
        <v>0</v>
      </c>
      <c r="I274" s="47">
        <f t="shared" si="153"/>
        <v>0</v>
      </c>
      <c r="J274" s="27">
        <f t="shared" si="153"/>
        <v>0</v>
      </c>
    </row>
    <row r="275" spans="2:10" x14ac:dyDescent="0.2">
      <c r="B275" s="13">
        <v>33</v>
      </c>
      <c r="C275" s="14" t="s">
        <v>34</v>
      </c>
      <c r="D275" s="25">
        <f t="shared" si="122"/>
        <v>0</v>
      </c>
      <c r="E275" s="47">
        <f t="shared" ref="E275:J275" si="154">$D231*(1+E$238)</f>
        <v>0</v>
      </c>
      <c r="F275" s="47">
        <f t="shared" si="154"/>
        <v>0</v>
      </c>
      <c r="G275" s="47">
        <f t="shared" si="154"/>
        <v>0</v>
      </c>
      <c r="H275" s="47">
        <f t="shared" si="154"/>
        <v>0</v>
      </c>
      <c r="I275" s="47">
        <f t="shared" si="154"/>
        <v>0</v>
      </c>
      <c r="J275" s="27">
        <f t="shared" si="154"/>
        <v>0</v>
      </c>
    </row>
    <row r="276" spans="2:10" x14ac:dyDescent="0.2">
      <c r="B276" s="16" t="s">
        <v>35</v>
      </c>
      <c r="C276" s="17"/>
      <c r="D276" s="28">
        <f>SUM(D243:D275)</f>
        <v>0</v>
      </c>
      <c r="E276" s="29">
        <f>SUM(E243:E275)</f>
        <v>0</v>
      </c>
      <c r="F276" s="29">
        <f t="shared" ref="F276:J276" si="155">SUM(F243:F275)</f>
        <v>0</v>
      </c>
      <c r="G276" s="29">
        <f t="shared" si="155"/>
        <v>0</v>
      </c>
      <c r="H276" s="29">
        <f t="shared" si="155"/>
        <v>0</v>
      </c>
      <c r="I276" s="29">
        <f t="shared" si="155"/>
        <v>0</v>
      </c>
      <c r="J276" s="30">
        <f t="shared" si="155"/>
        <v>0</v>
      </c>
    </row>
  </sheetData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AEBEC-D416-469D-9999-C7BF70707E1B}">
  <sheetPr>
    <tabColor theme="8" tint="0.59999389629810485"/>
  </sheetPr>
  <dimension ref="B2:L248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3.5703125" style="2" customWidth="1"/>
    <col min="2" max="2" width="3.42578125" style="2" customWidth="1"/>
    <col min="3" max="3" width="18.7109375" style="2" customWidth="1"/>
    <col min="4" max="8" width="15" style="2" customWidth="1"/>
    <col min="9" max="14" width="12.85546875" style="2" bestFit="1" customWidth="1"/>
    <col min="15" max="17" width="13.28515625" style="2" bestFit="1" customWidth="1"/>
    <col min="18" max="22" width="12.85546875" style="2" bestFit="1" customWidth="1"/>
    <col min="23" max="250" width="11.42578125" style="2"/>
    <col min="251" max="251" width="3.5703125" style="2" customWidth="1"/>
    <col min="252" max="252" width="3.42578125" style="2" customWidth="1"/>
    <col min="253" max="253" width="18.7109375" style="2" customWidth="1"/>
    <col min="254" max="260" width="15" style="2" customWidth="1"/>
    <col min="261" max="261" width="14" style="2" customWidth="1"/>
    <col min="262" max="262" width="15.85546875" style="2" customWidth="1"/>
    <col min="263" max="263" width="13.28515625" style="2" customWidth="1"/>
    <col min="264" max="270" width="12.85546875" style="2" bestFit="1" customWidth="1"/>
    <col min="271" max="273" width="13.28515625" style="2" bestFit="1" customWidth="1"/>
    <col min="274" max="278" width="12.85546875" style="2" bestFit="1" customWidth="1"/>
    <col min="279" max="506" width="11.42578125" style="2"/>
    <col min="507" max="507" width="3.5703125" style="2" customWidth="1"/>
    <col min="508" max="508" width="3.42578125" style="2" customWidth="1"/>
    <col min="509" max="509" width="18.7109375" style="2" customWidth="1"/>
    <col min="510" max="516" width="15" style="2" customWidth="1"/>
    <col min="517" max="517" width="14" style="2" customWidth="1"/>
    <col min="518" max="518" width="15.85546875" style="2" customWidth="1"/>
    <col min="519" max="519" width="13.28515625" style="2" customWidth="1"/>
    <col min="520" max="526" width="12.85546875" style="2" bestFit="1" customWidth="1"/>
    <col min="527" max="529" width="13.28515625" style="2" bestFit="1" customWidth="1"/>
    <col min="530" max="534" width="12.85546875" style="2" bestFit="1" customWidth="1"/>
    <col min="535" max="762" width="11.42578125" style="2"/>
    <col min="763" max="763" width="3.5703125" style="2" customWidth="1"/>
    <col min="764" max="764" width="3.42578125" style="2" customWidth="1"/>
    <col min="765" max="765" width="18.7109375" style="2" customWidth="1"/>
    <col min="766" max="772" width="15" style="2" customWidth="1"/>
    <col min="773" max="773" width="14" style="2" customWidth="1"/>
    <col min="774" max="774" width="15.85546875" style="2" customWidth="1"/>
    <col min="775" max="775" width="13.28515625" style="2" customWidth="1"/>
    <col min="776" max="782" width="12.85546875" style="2" bestFit="1" customWidth="1"/>
    <col min="783" max="785" width="13.28515625" style="2" bestFit="1" customWidth="1"/>
    <col min="786" max="790" width="12.85546875" style="2" bestFit="1" customWidth="1"/>
    <col min="791" max="1018" width="11.42578125" style="2"/>
    <col min="1019" max="1019" width="3.5703125" style="2" customWidth="1"/>
    <col min="1020" max="1020" width="3.42578125" style="2" customWidth="1"/>
    <col min="1021" max="1021" width="18.7109375" style="2" customWidth="1"/>
    <col min="1022" max="1028" width="15" style="2" customWidth="1"/>
    <col min="1029" max="1029" width="14" style="2" customWidth="1"/>
    <col min="1030" max="1030" width="15.85546875" style="2" customWidth="1"/>
    <col min="1031" max="1031" width="13.28515625" style="2" customWidth="1"/>
    <col min="1032" max="1038" width="12.85546875" style="2" bestFit="1" customWidth="1"/>
    <col min="1039" max="1041" width="13.28515625" style="2" bestFit="1" customWidth="1"/>
    <col min="1042" max="1046" width="12.85546875" style="2" bestFit="1" customWidth="1"/>
    <col min="1047" max="1274" width="11.42578125" style="2"/>
    <col min="1275" max="1275" width="3.5703125" style="2" customWidth="1"/>
    <col min="1276" max="1276" width="3.42578125" style="2" customWidth="1"/>
    <col min="1277" max="1277" width="18.7109375" style="2" customWidth="1"/>
    <col min="1278" max="1284" width="15" style="2" customWidth="1"/>
    <col min="1285" max="1285" width="14" style="2" customWidth="1"/>
    <col min="1286" max="1286" width="15.85546875" style="2" customWidth="1"/>
    <col min="1287" max="1287" width="13.28515625" style="2" customWidth="1"/>
    <col min="1288" max="1294" width="12.85546875" style="2" bestFit="1" customWidth="1"/>
    <col min="1295" max="1297" width="13.28515625" style="2" bestFit="1" customWidth="1"/>
    <col min="1298" max="1302" width="12.85546875" style="2" bestFit="1" customWidth="1"/>
    <col min="1303" max="1530" width="11.42578125" style="2"/>
    <col min="1531" max="1531" width="3.5703125" style="2" customWidth="1"/>
    <col min="1532" max="1532" width="3.42578125" style="2" customWidth="1"/>
    <col min="1533" max="1533" width="18.7109375" style="2" customWidth="1"/>
    <col min="1534" max="1540" width="15" style="2" customWidth="1"/>
    <col min="1541" max="1541" width="14" style="2" customWidth="1"/>
    <col min="1542" max="1542" width="15.85546875" style="2" customWidth="1"/>
    <col min="1543" max="1543" width="13.28515625" style="2" customWidth="1"/>
    <col min="1544" max="1550" width="12.85546875" style="2" bestFit="1" customWidth="1"/>
    <col min="1551" max="1553" width="13.28515625" style="2" bestFit="1" customWidth="1"/>
    <col min="1554" max="1558" width="12.85546875" style="2" bestFit="1" customWidth="1"/>
    <col min="1559" max="1786" width="11.42578125" style="2"/>
    <col min="1787" max="1787" width="3.5703125" style="2" customWidth="1"/>
    <col min="1788" max="1788" width="3.42578125" style="2" customWidth="1"/>
    <col min="1789" max="1789" width="18.7109375" style="2" customWidth="1"/>
    <col min="1790" max="1796" width="15" style="2" customWidth="1"/>
    <col min="1797" max="1797" width="14" style="2" customWidth="1"/>
    <col min="1798" max="1798" width="15.85546875" style="2" customWidth="1"/>
    <col min="1799" max="1799" width="13.28515625" style="2" customWidth="1"/>
    <col min="1800" max="1806" width="12.85546875" style="2" bestFit="1" customWidth="1"/>
    <col min="1807" max="1809" width="13.28515625" style="2" bestFit="1" customWidth="1"/>
    <col min="1810" max="1814" width="12.85546875" style="2" bestFit="1" customWidth="1"/>
    <col min="1815" max="2042" width="11.42578125" style="2"/>
    <col min="2043" max="2043" width="3.5703125" style="2" customWidth="1"/>
    <col min="2044" max="2044" width="3.42578125" style="2" customWidth="1"/>
    <col min="2045" max="2045" width="18.7109375" style="2" customWidth="1"/>
    <col min="2046" max="2052" width="15" style="2" customWidth="1"/>
    <col min="2053" max="2053" width="14" style="2" customWidth="1"/>
    <col min="2054" max="2054" width="15.85546875" style="2" customWidth="1"/>
    <col min="2055" max="2055" width="13.28515625" style="2" customWidth="1"/>
    <col min="2056" max="2062" width="12.85546875" style="2" bestFit="1" customWidth="1"/>
    <col min="2063" max="2065" width="13.28515625" style="2" bestFit="1" customWidth="1"/>
    <col min="2066" max="2070" width="12.85546875" style="2" bestFit="1" customWidth="1"/>
    <col min="2071" max="2298" width="11.42578125" style="2"/>
    <col min="2299" max="2299" width="3.5703125" style="2" customWidth="1"/>
    <col min="2300" max="2300" width="3.42578125" style="2" customWidth="1"/>
    <col min="2301" max="2301" width="18.7109375" style="2" customWidth="1"/>
    <col min="2302" max="2308" width="15" style="2" customWidth="1"/>
    <col min="2309" max="2309" width="14" style="2" customWidth="1"/>
    <col min="2310" max="2310" width="15.85546875" style="2" customWidth="1"/>
    <col min="2311" max="2311" width="13.28515625" style="2" customWidth="1"/>
    <col min="2312" max="2318" width="12.85546875" style="2" bestFit="1" customWidth="1"/>
    <col min="2319" max="2321" width="13.28515625" style="2" bestFit="1" customWidth="1"/>
    <col min="2322" max="2326" width="12.85546875" style="2" bestFit="1" customWidth="1"/>
    <col min="2327" max="2554" width="11.42578125" style="2"/>
    <col min="2555" max="2555" width="3.5703125" style="2" customWidth="1"/>
    <col min="2556" max="2556" width="3.42578125" style="2" customWidth="1"/>
    <col min="2557" max="2557" width="18.7109375" style="2" customWidth="1"/>
    <col min="2558" max="2564" width="15" style="2" customWidth="1"/>
    <col min="2565" max="2565" width="14" style="2" customWidth="1"/>
    <col min="2566" max="2566" width="15.85546875" style="2" customWidth="1"/>
    <col min="2567" max="2567" width="13.28515625" style="2" customWidth="1"/>
    <col min="2568" max="2574" width="12.85546875" style="2" bestFit="1" customWidth="1"/>
    <col min="2575" max="2577" width="13.28515625" style="2" bestFit="1" customWidth="1"/>
    <col min="2578" max="2582" width="12.85546875" style="2" bestFit="1" customWidth="1"/>
    <col min="2583" max="2810" width="11.42578125" style="2"/>
    <col min="2811" max="2811" width="3.5703125" style="2" customWidth="1"/>
    <col min="2812" max="2812" width="3.42578125" style="2" customWidth="1"/>
    <col min="2813" max="2813" width="18.7109375" style="2" customWidth="1"/>
    <col min="2814" max="2820" width="15" style="2" customWidth="1"/>
    <col min="2821" max="2821" width="14" style="2" customWidth="1"/>
    <col min="2822" max="2822" width="15.85546875" style="2" customWidth="1"/>
    <col min="2823" max="2823" width="13.28515625" style="2" customWidth="1"/>
    <col min="2824" max="2830" width="12.85546875" style="2" bestFit="1" customWidth="1"/>
    <col min="2831" max="2833" width="13.28515625" style="2" bestFit="1" customWidth="1"/>
    <col min="2834" max="2838" width="12.85546875" style="2" bestFit="1" customWidth="1"/>
    <col min="2839" max="3066" width="11.42578125" style="2"/>
    <col min="3067" max="3067" width="3.5703125" style="2" customWidth="1"/>
    <col min="3068" max="3068" width="3.42578125" style="2" customWidth="1"/>
    <col min="3069" max="3069" width="18.7109375" style="2" customWidth="1"/>
    <col min="3070" max="3076" width="15" style="2" customWidth="1"/>
    <col min="3077" max="3077" width="14" style="2" customWidth="1"/>
    <col min="3078" max="3078" width="15.85546875" style="2" customWidth="1"/>
    <col min="3079" max="3079" width="13.28515625" style="2" customWidth="1"/>
    <col min="3080" max="3086" width="12.85546875" style="2" bestFit="1" customWidth="1"/>
    <col min="3087" max="3089" width="13.28515625" style="2" bestFit="1" customWidth="1"/>
    <col min="3090" max="3094" width="12.85546875" style="2" bestFit="1" customWidth="1"/>
    <col min="3095" max="3322" width="11.42578125" style="2"/>
    <col min="3323" max="3323" width="3.5703125" style="2" customWidth="1"/>
    <col min="3324" max="3324" width="3.42578125" style="2" customWidth="1"/>
    <col min="3325" max="3325" width="18.7109375" style="2" customWidth="1"/>
    <col min="3326" max="3332" width="15" style="2" customWidth="1"/>
    <col min="3333" max="3333" width="14" style="2" customWidth="1"/>
    <col min="3334" max="3334" width="15.85546875" style="2" customWidth="1"/>
    <col min="3335" max="3335" width="13.28515625" style="2" customWidth="1"/>
    <col min="3336" max="3342" width="12.85546875" style="2" bestFit="1" customWidth="1"/>
    <col min="3343" max="3345" width="13.28515625" style="2" bestFit="1" customWidth="1"/>
    <col min="3346" max="3350" width="12.85546875" style="2" bestFit="1" customWidth="1"/>
    <col min="3351" max="3578" width="11.42578125" style="2"/>
    <col min="3579" max="3579" width="3.5703125" style="2" customWidth="1"/>
    <col min="3580" max="3580" width="3.42578125" style="2" customWidth="1"/>
    <col min="3581" max="3581" width="18.7109375" style="2" customWidth="1"/>
    <col min="3582" max="3588" width="15" style="2" customWidth="1"/>
    <col min="3589" max="3589" width="14" style="2" customWidth="1"/>
    <col min="3590" max="3590" width="15.85546875" style="2" customWidth="1"/>
    <col min="3591" max="3591" width="13.28515625" style="2" customWidth="1"/>
    <col min="3592" max="3598" width="12.85546875" style="2" bestFit="1" customWidth="1"/>
    <col min="3599" max="3601" width="13.28515625" style="2" bestFit="1" customWidth="1"/>
    <col min="3602" max="3606" width="12.85546875" style="2" bestFit="1" customWidth="1"/>
    <col min="3607" max="3834" width="11.42578125" style="2"/>
    <col min="3835" max="3835" width="3.5703125" style="2" customWidth="1"/>
    <col min="3836" max="3836" width="3.42578125" style="2" customWidth="1"/>
    <col min="3837" max="3837" width="18.7109375" style="2" customWidth="1"/>
    <col min="3838" max="3844" width="15" style="2" customWidth="1"/>
    <col min="3845" max="3845" width="14" style="2" customWidth="1"/>
    <col min="3846" max="3846" width="15.85546875" style="2" customWidth="1"/>
    <col min="3847" max="3847" width="13.28515625" style="2" customWidth="1"/>
    <col min="3848" max="3854" width="12.85546875" style="2" bestFit="1" customWidth="1"/>
    <col min="3855" max="3857" width="13.28515625" style="2" bestFit="1" customWidth="1"/>
    <col min="3858" max="3862" width="12.85546875" style="2" bestFit="1" customWidth="1"/>
    <col min="3863" max="4090" width="11.42578125" style="2"/>
    <col min="4091" max="4091" width="3.5703125" style="2" customWidth="1"/>
    <col min="4092" max="4092" width="3.42578125" style="2" customWidth="1"/>
    <col min="4093" max="4093" width="18.7109375" style="2" customWidth="1"/>
    <col min="4094" max="4100" width="15" style="2" customWidth="1"/>
    <col min="4101" max="4101" width="14" style="2" customWidth="1"/>
    <col min="4102" max="4102" width="15.85546875" style="2" customWidth="1"/>
    <col min="4103" max="4103" width="13.28515625" style="2" customWidth="1"/>
    <col min="4104" max="4110" width="12.85546875" style="2" bestFit="1" customWidth="1"/>
    <col min="4111" max="4113" width="13.28515625" style="2" bestFit="1" customWidth="1"/>
    <col min="4114" max="4118" width="12.85546875" style="2" bestFit="1" customWidth="1"/>
    <col min="4119" max="4346" width="11.42578125" style="2"/>
    <col min="4347" max="4347" width="3.5703125" style="2" customWidth="1"/>
    <col min="4348" max="4348" width="3.42578125" style="2" customWidth="1"/>
    <col min="4349" max="4349" width="18.7109375" style="2" customWidth="1"/>
    <col min="4350" max="4356" width="15" style="2" customWidth="1"/>
    <col min="4357" max="4357" width="14" style="2" customWidth="1"/>
    <col min="4358" max="4358" width="15.85546875" style="2" customWidth="1"/>
    <col min="4359" max="4359" width="13.28515625" style="2" customWidth="1"/>
    <col min="4360" max="4366" width="12.85546875" style="2" bestFit="1" customWidth="1"/>
    <col min="4367" max="4369" width="13.28515625" style="2" bestFit="1" customWidth="1"/>
    <col min="4370" max="4374" width="12.85546875" style="2" bestFit="1" customWidth="1"/>
    <col min="4375" max="4602" width="11.42578125" style="2"/>
    <col min="4603" max="4603" width="3.5703125" style="2" customWidth="1"/>
    <col min="4604" max="4604" width="3.42578125" style="2" customWidth="1"/>
    <col min="4605" max="4605" width="18.7109375" style="2" customWidth="1"/>
    <col min="4606" max="4612" width="15" style="2" customWidth="1"/>
    <col min="4613" max="4613" width="14" style="2" customWidth="1"/>
    <col min="4614" max="4614" width="15.85546875" style="2" customWidth="1"/>
    <col min="4615" max="4615" width="13.28515625" style="2" customWidth="1"/>
    <col min="4616" max="4622" width="12.85546875" style="2" bestFit="1" customWidth="1"/>
    <col min="4623" max="4625" width="13.28515625" style="2" bestFit="1" customWidth="1"/>
    <col min="4626" max="4630" width="12.85546875" style="2" bestFit="1" customWidth="1"/>
    <col min="4631" max="4858" width="11.42578125" style="2"/>
    <col min="4859" max="4859" width="3.5703125" style="2" customWidth="1"/>
    <col min="4860" max="4860" width="3.42578125" style="2" customWidth="1"/>
    <col min="4861" max="4861" width="18.7109375" style="2" customWidth="1"/>
    <col min="4862" max="4868" width="15" style="2" customWidth="1"/>
    <col min="4869" max="4869" width="14" style="2" customWidth="1"/>
    <col min="4870" max="4870" width="15.85546875" style="2" customWidth="1"/>
    <col min="4871" max="4871" width="13.28515625" style="2" customWidth="1"/>
    <col min="4872" max="4878" width="12.85546875" style="2" bestFit="1" customWidth="1"/>
    <col min="4879" max="4881" width="13.28515625" style="2" bestFit="1" customWidth="1"/>
    <col min="4882" max="4886" width="12.85546875" style="2" bestFit="1" customWidth="1"/>
    <col min="4887" max="5114" width="11.42578125" style="2"/>
    <col min="5115" max="5115" width="3.5703125" style="2" customWidth="1"/>
    <col min="5116" max="5116" width="3.42578125" style="2" customWidth="1"/>
    <col min="5117" max="5117" width="18.7109375" style="2" customWidth="1"/>
    <col min="5118" max="5124" width="15" style="2" customWidth="1"/>
    <col min="5125" max="5125" width="14" style="2" customWidth="1"/>
    <col min="5126" max="5126" width="15.85546875" style="2" customWidth="1"/>
    <col min="5127" max="5127" width="13.28515625" style="2" customWidth="1"/>
    <col min="5128" max="5134" width="12.85546875" style="2" bestFit="1" customWidth="1"/>
    <col min="5135" max="5137" width="13.28515625" style="2" bestFit="1" customWidth="1"/>
    <col min="5138" max="5142" width="12.85546875" style="2" bestFit="1" customWidth="1"/>
    <col min="5143" max="5370" width="11.42578125" style="2"/>
    <col min="5371" max="5371" width="3.5703125" style="2" customWidth="1"/>
    <col min="5372" max="5372" width="3.42578125" style="2" customWidth="1"/>
    <col min="5373" max="5373" width="18.7109375" style="2" customWidth="1"/>
    <col min="5374" max="5380" width="15" style="2" customWidth="1"/>
    <col min="5381" max="5381" width="14" style="2" customWidth="1"/>
    <col min="5382" max="5382" width="15.85546875" style="2" customWidth="1"/>
    <col min="5383" max="5383" width="13.28515625" style="2" customWidth="1"/>
    <col min="5384" max="5390" width="12.85546875" style="2" bestFit="1" customWidth="1"/>
    <col min="5391" max="5393" width="13.28515625" style="2" bestFit="1" customWidth="1"/>
    <col min="5394" max="5398" width="12.85546875" style="2" bestFit="1" customWidth="1"/>
    <col min="5399" max="5626" width="11.42578125" style="2"/>
    <col min="5627" max="5627" width="3.5703125" style="2" customWidth="1"/>
    <col min="5628" max="5628" width="3.42578125" style="2" customWidth="1"/>
    <col min="5629" max="5629" width="18.7109375" style="2" customWidth="1"/>
    <col min="5630" max="5636" width="15" style="2" customWidth="1"/>
    <col min="5637" max="5637" width="14" style="2" customWidth="1"/>
    <col min="5638" max="5638" width="15.85546875" style="2" customWidth="1"/>
    <col min="5639" max="5639" width="13.28515625" style="2" customWidth="1"/>
    <col min="5640" max="5646" width="12.85546875" style="2" bestFit="1" customWidth="1"/>
    <col min="5647" max="5649" width="13.28515625" style="2" bestFit="1" customWidth="1"/>
    <col min="5650" max="5654" width="12.85546875" style="2" bestFit="1" customWidth="1"/>
    <col min="5655" max="5882" width="11.42578125" style="2"/>
    <col min="5883" max="5883" width="3.5703125" style="2" customWidth="1"/>
    <col min="5884" max="5884" width="3.42578125" style="2" customWidth="1"/>
    <col min="5885" max="5885" width="18.7109375" style="2" customWidth="1"/>
    <col min="5886" max="5892" width="15" style="2" customWidth="1"/>
    <col min="5893" max="5893" width="14" style="2" customWidth="1"/>
    <col min="5894" max="5894" width="15.85546875" style="2" customWidth="1"/>
    <col min="5895" max="5895" width="13.28515625" style="2" customWidth="1"/>
    <col min="5896" max="5902" width="12.85546875" style="2" bestFit="1" customWidth="1"/>
    <col min="5903" max="5905" width="13.28515625" style="2" bestFit="1" customWidth="1"/>
    <col min="5906" max="5910" width="12.85546875" style="2" bestFit="1" customWidth="1"/>
    <col min="5911" max="6138" width="11.42578125" style="2"/>
    <col min="6139" max="6139" width="3.5703125" style="2" customWidth="1"/>
    <col min="6140" max="6140" width="3.42578125" style="2" customWidth="1"/>
    <col min="6141" max="6141" width="18.7109375" style="2" customWidth="1"/>
    <col min="6142" max="6148" width="15" style="2" customWidth="1"/>
    <col min="6149" max="6149" width="14" style="2" customWidth="1"/>
    <col min="6150" max="6150" width="15.85546875" style="2" customWidth="1"/>
    <col min="6151" max="6151" width="13.28515625" style="2" customWidth="1"/>
    <col min="6152" max="6158" width="12.85546875" style="2" bestFit="1" customWidth="1"/>
    <col min="6159" max="6161" width="13.28515625" style="2" bestFit="1" customWidth="1"/>
    <col min="6162" max="6166" width="12.85546875" style="2" bestFit="1" customWidth="1"/>
    <col min="6167" max="6394" width="11.42578125" style="2"/>
    <col min="6395" max="6395" width="3.5703125" style="2" customWidth="1"/>
    <col min="6396" max="6396" width="3.42578125" style="2" customWidth="1"/>
    <col min="6397" max="6397" width="18.7109375" style="2" customWidth="1"/>
    <col min="6398" max="6404" width="15" style="2" customWidth="1"/>
    <col min="6405" max="6405" width="14" style="2" customWidth="1"/>
    <col min="6406" max="6406" width="15.85546875" style="2" customWidth="1"/>
    <col min="6407" max="6407" width="13.28515625" style="2" customWidth="1"/>
    <col min="6408" max="6414" width="12.85546875" style="2" bestFit="1" customWidth="1"/>
    <col min="6415" max="6417" width="13.28515625" style="2" bestFit="1" customWidth="1"/>
    <col min="6418" max="6422" width="12.85546875" style="2" bestFit="1" customWidth="1"/>
    <col min="6423" max="6650" width="11.42578125" style="2"/>
    <col min="6651" max="6651" width="3.5703125" style="2" customWidth="1"/>
    <col min="6652" max="6652" width="3.42578125" style="2" customWidth="1"/>
    <col min="6653" max="6653" width="18.7109375" style="2" customWidth="1"/>
    <col min="6654" max="6660" width="15" style="2" customWidth="1"/>
    <col min="6661" max="6661" width="14" style="2" customWidth="1"/>
    <col min="6662" max="6662" width="15.85546875" style="2" customWidth="1"/>
    <col min="6663" max="6663" width="13.28515625" style="2" customWidth="1"/>
    <col min="6664" max="6670" width="12.85546875" style="2" bestFit="1" customWidth="1"/>
    <col min="6671" max="6673" width="13.28515625" style="2" bestFit="1" customWidth="1"/>
    <col min="6674" max="6678" width="12.85546875" style="2" bestFit="1" customWidth="1"/>
    <col min="6679" max="6906" width="11.42578125" style="2"/>
    <col min="6907" max="6907" width="3.5703125" style="2" customWidth="1"/>
    <col min="6908" max="6908" width="3.42578125" style="2" customWidth="1"/>
    <col min="6909" max="6909" width="18.7109375" style="2" customWidth="1"/>
    <col min="6910" max="6916" width="15" style="2" customWidth="1"/>
    <col min="6917" max="6917" width="14" style="2" customWidth="1"/>
    <col min="6918" max="6918" width="15.85546875" style="2" customWidth="1"/>
    <col min="6919" max="6919" width="13.28515625" style="2" customWidth="1"/>
    <col min="6920" max="6926" width="12.85546875" style="2" bestFit="1" customWidth="1"/>
    <col min="6927" max="6929" width="13.28515625" style="2" bestFit="1" customWidth="1"/>
    <col min="6930" max="6934" width="12.85546875" style="2" bestFit="1" customWidth="1"/>
    <col min="6935" max="7162" width="11.42578125" style="2"/>
    <col min="7163" max="7163" width="3.5703125" style="2" customWidth="1"/>
    <col min="7164" max="7164" width="3.42578125" style="2" customWidth="1"/>
    <col min="7165" max="7165" width="18.7109375" style="2" customWidth="1"/>
    <col min="7166" max="7172" width="15" style="2" customWidth="1"/>
    <col min="7173" max="7173" width="14" style="2" customWidth="1"/>
    <col min="7174" max="7174" width="15.85546875" style="2" customWidth="1"/>
    <col min="7175" max="7175" width="13.28515625" style="2" customWidth="1"/>
    <col min="7176" max="7182" width="12.85546875" style="2" bestFit="1" customWidth="1"/>
    <col min="7183" max="7185" width="13.28515625" style="2" bestFit="1" customWidth="1"/>
    <col min="7186" max="7190" width="12.85546875" style="2" bestFit="1" customWidth="1"/>
    <col min="7191" max="7418" width="11.42578125" style="2"/>
    <col min="7419" max="7419" width="3.5703125" style="2" customWidth="1"/>
    <col min="7420" max="7420" width="3.42578125" style="2" customWidth="1"/>
    <col min="7421" max="7421" width="18.7109375" style="2" customWidth="1"/>
    <col min="7422" max="7428" width="15" style="2" customWidth="1"/>
    <col min="7429" max="7429" width="14" style="2" customWidth="1"/>
    <col min="7430" max="7430" width="15.85546875" style="2" customWidth="1"/>
    <col min="7431" max="7431" width="13.28515625" style="2" customWidth="1"/>
    <col min="7432" max="7438" width="12.85546875" style="2" bestFit="1" customWidth="1"/>
    <col min="7439" max="7441" width="13.28515625" style="2" bestFit="1" customWidth="1"/>
    <col min="7442" max="7446" width="12.85546875" style="2" bestFit="1" customWidth="1"/>
    <col min="7447" max="7674" width="11.42578125" style="2"/>
    <col min="7675" max="7675" width="3.5703125" style="2" customWidth="1"/>
    <col min="7676" max="7676" width="3.42578125" style="2" customWidth="1"/>
    <col min="7677" max="7677" width="18.7109375" style="2" customWidth="1"/>
    <col min="7678" max="7684" width="15" style="2" customWidth="1"/>
    <col min="7685" max="7685" width="14" style="2" customWidth="1"/>
    <col min="7686" max="7686" width="15.85546875" style="2" customWidth="1"/>
    <col min="7687" max="7687" width="13.28515625" style="2" customWidth="1"/>
    <col min="7688" max="7694" width="12.85546875" style="2" bestFit="1" customWidth="1"/>
    <col min="7695" max="7697" width="13.28515625" style="2" bestFit="1" customWidth="1"/>
    <col min="7698" max="7702" width="12.85546875" style="2" bestFit="1" customWidth="1"/>
    <col min="7703" max="7930" width="11.42578125" style="2"/>
    <col min="7931" max="7931" width="3.5703125" style="2" customWidth="1"/>
    <col min="7932" max="7932" width="3.42578125" style="2" customWidth="1"/>
    <col min="7933" max="7933" width="18.7109375" style="2" customWidth="1"/>
    <col min="7934" max="7940" width="15" style="2" customWidth="1"/>
    <col min="7941" max="7941" width="14" style="2" customWidth="1"/>
    <col min="7942" max="7942" width="15.85546875" style="2" customWidth="1"/>
    <col min="7943" max="7943" width="13.28515625" style="2" customWidth="1"/>
    <col min="7944" max="7950" width="12.85546875" style="2" bestFit="1" customWidth="1"/>
    <col min="7951" max="7953" width="13.28515625" style="2" bestFit="1" customWidth="1"/>
    <col min="7954" max="7958" width="12.85546875" style="2" bestFit="1" customWidth="1"/>
    <col min="7959" max="8186" width="11.42578125" style="2"/>
    <col min="8187" max="8187" width="3.5703125" style="2" customWidth="1"/>
    <col min="8188" max="8188" width="3.42578125" style="2" customWidth="1"/>
    <col min="8189" max="8189" width="18.7109375" style="2" customWidth="1"/>
    <col min="8190" max="8196" width="15" style="2" customWidth="1"/>
    <col min="8197" max="8197" width="14" style="2" customWidth="1"/>
    <col min="8198" max="8198" width="15.85546875" style="2" customWidth="1"/>
    <col min="8199" max="8199" width="13.28515625" style="2" customWidth="1"/>
    <col min="8200" max="8206" width="12.85546875" style="2" bestFit="1" customWidth="1"/>
    <col min="8207" max="8209" width="13.28515625" style="2" bestFit="1" customWidth="1"/>
    <col min="8210" max="8214" width="12.85546875" style="2" bestFit="1" customWidth="1"/>
    <col min="8215" max="8442" width="11.42578125" style="2"/>
    <col min="8443" max="8443" width="3.5703125" style="2" customWidth="1"/>
    <col min="8444" max="8444" width="3.42578125" style="2" customWidth="1"/>
    <col min="8445" max="8445" width="18.7109375" style="2" customWidth="1"/>
    <col min="8446" max="8452" width="15" style="2" customWidth="1"/>
    <col min="8453" max="8453" width="14" style="2" customWidth="1"/>
    <col min="8454" max="8454" width="15.85546875" style="2" customWidth="1"/>
    <col min="8455" max="8455" width="13.28515625" style="2" customWidth="1"/>
    <col min="8456" max="8462" width="12.85546875" style="2" bestFit="1" customWidth="1"/>
    <col min="8463" max="8465" width="13.28515625" style="2" bestFit="1" customWidth="1"/>
    <col min="8466" max="8470" width="12.85546875" style="2" bestFit="1" customWidth="1"/>
    <col min="8471" max="8698" width="11.42578125" style="2"/>
    <col min="8699" max="8699" width="3.5703125" style="2" customWidth="1"/>
    <col min="8700" max="8700" width="3.42578125" style="2" customWidth="1"/>
    <col min="8701" max="8701" width="18.7109375" style="2" customWidth="1"/>
    <col min="8702" max="8708" width="15" style="2" customWidth="1"/>
    <col min="8709" max="8709" width="14" style="2" customWidth="1"/>
    <col min="8710" max="8710" width="15.85546875" style="2" customWidth="1"/>
    <col min="8711" max="8711" width="13.28515625" style="2" customWidth="1"/>
    <col min="8712" max="8718" width="12.85546875" style="2" bestFit="1" customWidth="1"/>
    <col min="8719" max="8721" width="13.28515625" style="2" bestFit="1" customWidth="1"/>
    <col min="8722" max="8726" width="12.85546875" style="2" bestFit="1" customWidth="1"/>
    <col min="8727" max="8954" width="11.42578125" style="2"/>
    <col min="8955" max="8955" width="3.5703125" style="2" customWidth="1"/>
    <col min="8956" max="8956" width="3.42578125" style="2" customWidth="1"/>
    <col min="8957" max="8957" width="18.7109375" style="2" customWidth="1"/>
    <col min="8958" max="8964" width="15" style="2" customWidth="1"/>
    <col min="8965" max="8965" width="14" style="2" customWidth="1"/>
    <col min="8966" max="8966" width="15.85546875" style="2" customWidth="1"/>
    <col min="8967" max="8967" width="13.28515625" style="2" customWidth="1"/>
    <col min="8968" max="8974" width="12.85546875" style="2" bestFit="1" customWidth="1"/>
    <col min="8975" max="8977" width="13.28515625" style="2" bestFit="1" customWidth="1"/>
    <col min="8978" max="8982" width="12.85546875" style="2" bestFit="1" customWidth="1"/>
    <col min="8983" max="9210" width="11.42578125" style="2"/>
    <col min="9211" max="9211" width="3.5703125" style="2" customWidth="1"/>
    <col min="9212" max="9212" width="3.42578125" style="2" customWidth="1"/>
    <col min="9213" max="9213" width="18.7109375" style="2" customWidth="1"/>
    <col min="9214" max="9220" width="15" style="2" customWidth="1"/>
    <col min="9221" max="9221" width="14" style="2" customWidth="1"/>
    <col min="9222" max="9222" width="15.85546875" style="2" customWidth="1"/>
    <col min="9223" max="9223" width="13.28515625" style="2" customWidth="1"/>
    <col min="9224" max="9230" width="12.85546875" style="2" bestFit="1" customWidth="1"/>
    <col min="9231" max="9233" width="13.28515625" style="2" bestFit="1" customWidth="1"/>
    <col min="9234" max="9238" width="12.85546875" style="2" bestFit="1" customWidth="1"/>
    <col min="9239" max="9466" width="11.42578125" style="2"/>
    <col min="9467" max="9467" width="3.5703125" style="2" customWidth="1"/>
    <col min="9468" max="9468" width="3.42578125" style="2" customWidth="1"/>
    <col min="9469" max="9469" width="18.7109375" style="2" customWidth="1"/>
    <col min="9470" max="9476" width="15" style="2" customWidth="1"/>
    <col min="9477" max="9477" width="14" style="2" customWidth="1"/>
    <col min="9478" max="9478" width="15.85546875" style="2" customWidth="1"/>
    <col min="9479" max="9479" width="13.28515625" style="2" customWidth="1"/>
    <col min="9480" max="9486" width="12.85546875" style="2" bestFit="1" customWidth="1"/>
    <col min="9487" max="9489" width="13.28515625" style="2" bestFit="1" customWidth="1"/>
    <col min="9490" max="9494" width="12.85546875" style="2" bestFit="1" customWidth="1"/>
    <col min="9495" max="9722" width="11.42578125" style="2"/>
    <col min="9723" max="9723" width="3.5703125" style="2" customWidth="1"/>
    <col min="9724" max="9724" width="3.42578125" style="2" customWidth="1"/>
    <col min="9725" max="9725" width="18.7109375" style="2" customWidth="1"/>
    <col min="9726" max="9732" width="15" style="2" customWidth="1"/>
    <col min="9733" max="9733" width="14" style="2" customWidth="1"/>
    <col min="9734" max="9734" width="15.85546875" style="2" customWidth="1"/>
    <col min="9735" max="9735" width="13.28515625" style="2" customWidth="1"/>
    <col min="9736" max="9742" width="12.85546875" style="2" bestFit="1" customWidth="1"/>
    <col min="9743" max="9745" width="13.28515625" style="2" bestFit="1" customWidth="1"/>
    <col min="9746" max="9750" width="12.85546875" style="2" bestFit="1" customWidth="1"/>
    <col min="9751" max="9978" width="11.42578125" style="2"/>
    <col min="9979" max="9979" width="3.5703125" style="2" customWidth="1"/>
    <col min="9980" max="9980" width="3.42578125" style="2" customWidth="1"/>
    <col min="9981" max="9981" width="18.7109375" style="2" customWidth="1"/>
    <col min="9982" max="9988" width="15" style="2" customWidth="1"/>
    <col min="9989" max="9989" width="14" style="2" customWidth="1"/>
    <col min="9990" max="9990" width="15.85546875" style="2" customWidth="1"/>
    <col min="9991" max="9991" width="13.28515625" style="2" customWidth="1"/>
    <col min="9992" max="9998" width="12.85546875" style="2" bestFit="1" customWidth="1"/>
    <col min="9999" max="10001" width="13.28515625" style="2" bestFit="1" customWidth="1"/>
    <col min="10002" max="10006" width="12.85546875" style="2" bestFit="1" customWidth="1"/>
    <col min="10007" max="10234" width="11.42578125" style="2"/>
    <col min="10235" max="10235" width="3.5703125" style="2" customWidth="1"/>
    <col min="10236" max="10236" width="3.42578125" style="2" customWidth="1"/>
    <col min="10237" max="10237" width="18.7109375" style="2" customWidth="1"/>
    <col min="10238" max="10244" width="15" style="2" customWidth="1"/>
    <col min="10245" max="10245" width="14" style="2" customWidth="1"/>
    <col min="10246" max="10246" width="15.85546875" style="2" customWidth="1"/>
    <col min="10247" max="10247" width="13.28515625" style="2" customWidth="1"/>
    <col min="10248" max="10254" width="12.85546875" style="2" bestFit="1" customWidth="1"/>
    <col min="10255" max="10257" width="13.28515625" style="2" bestFit="1" customWidth="1"/>
    <col min="10258" max="10262" width="12.85546875" style="2" bestFit="1" customWidth="1"/>
    <col min="10263" max="10490" width="11.42578125" style="2"/>
    <col min="10491" max="10491" width="3.5703125" style="2" customWidth="1"/>
    <col min="10492" max="10492" width="3.42578125" style="2" customWidth="1"/>
    <col min="10493" max="10493" width="18.7109375" style="2" customWidth="1"/>
    <col min="10494" max="10500" width="15" style="2" customWidth="1"/>
    <col min="10501" max="10501" width="14" style="2" customWidth="1"/>
    <col min="10502" max="10502" width="15.85546875" style="2" customWidth="1"/>
    <col min="10503" max="10503" width="13.28515625" style="2" customWidth="1"/>
    <col min="10504" max="10510" width="12.85546875" style="2" bestFit="1" customWidth="1"/>
    <col min="10511" max="10513" width="13.28515625" style="2" bestFit="1" customWidth="1"/>
    <col min="10514" max="10518" width="12.85546875" style="2" bestFit="1" customWidth="1"/>
    <col min="10519" max="10746" width="11.42578125" style="2"/>
    <col min="10747" max="10747" width="3.5703125" style="2" customWidth="1"/>
    <col min="10748" max="10748" width="3.42578125" style="2" customWidth="1"/>
    <col min="10749" max="10749" width="18.7109375" style="2" customWidth="1"/>
    <col min="10750" max="10756" width="15" style="2" customWidth="1"/>
    <col min="10757" max="10757" width="14" style="2" customWidth="1"/>
    <col min="10758" max="10758" width="15.85546875" style="2" customWidth="1"/>
    <col min="10759" max="10759" width="13.28515625" style="2" customWidth="1"/>
    <col min="10760" max="10766" width="12.85546875" style="2" bestFit="1" customWidth="1"/>
    <col min="10767" max="10769" width="13.28515625" style="2" bestFit="1" customWidth="1"/>
    <col min="10770" max="10774" width="12.85546875" style="2" bestFit="1" customWidth="1"/>
    <col min="10775" max="11002" width="11.42578125" style="2"/>
    <col min="11003" max="11003" width="3.5703125" style="2" customWidth="1"/>
    <col min="11004" max="11004" width="3.42578125" style="2" customWidth="1"/>
    <col min="11005" max="11005" width="18.7109375" style="2" customWidth="1"/>
    <col min="11006" max="11012" width="15" style="2" customWidth="1"/>
    <col min="11013" max="11013" width="14" style="2" customWidth="1"/>
    <col min="11014" max="11014" width="15.85546875" style="2" customWidth="1"/>
    <col min="11015" max="11015" width="13.28515625" style="2" customWidth="1"/>
    <col min="11016" max="11022" width="12.85546875" style="2" bestFit="1" customWidth="1"/>
    <col min="11023" max="11025" width="13.28515625" style="2" bestFit="1" customWidth="1"/>
    <col min="11026" max="11030" width="12.85546875" style="2" bestFit="1" customWidth="1"/>
    <col min="11031" max="11258" width="11.42578125" style="2"/>
    <col min="11259" max="11259" width="3.5703125" style="2" customWidth="1"/>
    <col min="11260" max="11260" width="3.42578125" style="2" customWidth="1"/>
    <col min="11261" max="11261" width="18.7109375" style="2" customWidth="1"/>
    <col min="11262" max="11268" width="15" style="2" customWidth="1"/>
    <col min="11269" max="11269" width="14" style="2" customWidth="1"/>
    <col min="11270" max="11270" width="15.85546875" style="2" customWidth="1"/>
    <col min="11271" max="11271" width="13.28515625" style="2" customWidth="1"/>
    <col min="11272" max="11278" width="12.85546875" style="2" bestFit="1" customWidth="1"/>
    <col min="11279" max="11281" width="13.28515625" style="2" bestFit="1" customWidth="1"/>
    <col min="11282" max="11286" width="12.85546875" style="2" bestFit="1" customWidth="1"/>
    <col min="11287" max="11514" width="11.42578125" style="2"/>
    <col min="11515" max="11515" width="3.5703125" style="2" customWidth="1"/>
    <col min="11516" max="11516" width="3.42578125" style="2" customWidth="1"/>
    <col min="11517" max="11517" width="18.7109375" style="2" customWidth="1"/>
    <col min="11518" max="11524" width="15" style="2" customWidth="1"/>
    <col min="11525" max="11525" width="14" style="2" customWidth="1"/>
    <col min="11526" max="11526" width="15.85546875" style="2" customWidth="1"/>
    <col min="11527" max="11527" width="13.28515625" style="2" customWidth="1"/>
    <col min="11528" max="11534" width="12.85546875" style="2" bestFit="1" customWidth="1"/>
    <col min="11535" max="11537" width="13.28515625" style="2" bestFit="1" customWidth="1"/>
    <col min="11538" max="11542" width="12.85546875" style="2" bestFit="1" customWidth="1"/>
    <col min="11543" max="11770" width="11.42578125" style="2"/>
    <col min="11771" max="11771" width="3.5703125" style="2" customWidth="1"/>
    <col min="11772" max="11772" width="3.42578125" style="2" customWidth="1"/>
    <col min="11773" max="11773" width="18.7109375" style="2" customWidth="1"/>
    <col min="11774" max="11780" width="15" style="2" customWidth="1"/>
    <col min="11781" max="11781" width="14" style="2" customWidth="1"/>
    <col min="11782" max="11782" width="15.85546875" style="2" customWidth="1"/>
    <col min="11783" max="11783" width="13.28515625" style="2" customWidth="1"/>
    <col min="11784" max="11790" width="12.85546875" style="2" bestFit="1" customWidth="1"/>
    <col min="11791" max="11793" width="13.28515625" style="2" bestFit="1" customWidth="1"/>
    <col min="11794" max="11798" width="12.85546875" style="2" bestFit="1" customWidth="1"/>
    <col min="11799" max="12026" width="11.42578125" style="2"/>
    <col min="12027" max="12027" width="3.5703125" style="2" customWidth="1"/>
    <col min="12028" max="12028" width="3.42578125" style="2" customWidth="1"/>
    <col min="12029" max="12029" width="18.7109375" style="2" customWidth="1"/>
    <col min="12030" max="12036" width="15" style="2" customWidth="1"/>
    <col min="12037" max="12037" width="14" style="2" customWidth="1"/>
    <col min="12038" max="12038" width="15.85546875" style="2" customWidth="1"/>
    <col min="12039" max="12039" width="13.28515625" style="2" customWidth="1"/>
    <col min="12040" max="12046" width="12.85546875" style="2" bestFit="1" customWidth="1"/>
    <col min="12047" max="12049" width="13.28515625" style="2" bestFit="1" customWidth="1"/>
    <col min="12050" max="12054" width="12.85546875" style="2" bestFit="1" customWidth="1"/>
    <col min="12055" max="12282" width="11.42578125" style="2"/>
    <col min="12283" max="12283" width="3.5703125" style="2" customWidth="1"/>
    <col min="12284" max="12284" width="3.42578125" style="2" customWidth="1"/>
    <col min="12285" max="12285" width="18.7109375" style="2" customWidth="1"/>
    <col min="12286" max="12292" width="15" style="2" customWidth="1"/>
    <col min="12293" max="12293" width="14" style="2" customWidth="1"/>
    <col min="12294" max="12294" width="15.85546875" style="2" customWidth="1"/>
    <col min="12295" max="12295" width="13.28515625" style="2" customWidth="1"/>
    <col min="12296" max="12302" width="12.85546875" style="2" bestFit="1" customWidth="1"/>
    <col min="12303" max="12305" width="13.28515625" style="2" bestFit="1" customWidth="1"/>
    <col min="12306" max="12310" width="12.85546875" style="2" bestFit="1" customWidth="1"/>
    <col min="12311" max="12538" width="11.42578125" style="2"/>
    <col min="12539" max="12539" width="3.5703125" style="2" customWidth="1"/>
    <col min="12540" max="12540" width="3.42578125" style="2" customWidth="1"/>
    <col min="12541" max="12541" width="18.7109375" style="2" customWidth="1"/>
    <col min="12542" max="12548" width="15" style="2" customWidth="1"/>
    <col min="12549" max="12549" width="14" style="2" customWidth="1"/>
    <col min="12550" max="12550" width="15.85546875" style="2" customWidth="1"/>
    <col min="12551" max="12551" width="13.28515625" style="2" customWidth="1"/>
    <col min="12552" max="12558" width="12.85546875" style="2" bestFit="1" customWidth="1"/>
    <col min="12559" max="12561" width="13.28515625" style="2" bestFit="1" customWidth="1"/>
    <col min="12562" max="12566" width="12.85546875" style="2" bestFit="1" customWidth="1"/>
    <col min="12567" max="12794" width="11.42578125" style="2"/>
    <col min="12795" max="12795" width="3.5703125" style="2" customWidth="1"/>
    <col min="12796" max="12796" width="3.42578125" style="2" customWidth="1"/>
    <col min="12797" max="12797" width="18.7109375" style="2" customWidth="1"/>
    <col min="12798" max="12804" width="15" style="2" customWidth="1"/>
    <col min="12805" max="12805" width="14" style="2" customWidth="1"/>
    <col min="12806" max="12806" width="15.85546875" style="2" customWidth="1"/>
    <col min="12807" max="12807" width="13.28515625" style="2" customWidth="1"/>
    <col min="12808" max="12814" width="12.85546875" style="2" bestFit="1" customWidth="1"/>
    <col min="12815" max="12817" width="13.28515625" style="2" bestFit="1" customWidth="1"/>
    <col min="12818" max="12822" width="12.85546875" style="2" bestFit="1" customWidth="1"/>
    <col min="12823" max="13050" width="11.42578125" style="2"/>
    <col min="13051" max="13051" width="3.5703125" style="2" customWidth="1"/>
    <col min="13052" max="13052" width="3.42578125" style="2" customWidth="1"/>
    <col min="13053" max="13053" width="18.7109375" style="2" customWidth="1"/>
    <col min="13054" max="13060" width="15" style="2" customWidth="1"/>
    <col min="13061" max="13061" width="14" style="2" customWidth="1"/>
    <col min="13062" max="13062" width="15.85546875" style="2" customWidth="1"/>
    <col min="13063" max="13063" width="13.28515625" style="2" customWidth="1"/>
    <col min="13064" max="13070" width="12.85546875" style="2" bestFit="1" customWidth="1"/>
    <col min="13071" max="13073" width="13.28515625" style="2" bestFit="1" customWidth="1"/>
    <col min="13074" max="13078" width="12.85546875" style="2" bestFit="1" customWidth="1"/>
    <col min="13079" max="13306" width="11.42578125" style="2"/>
    <col min="13307" max="13307" width="3.5703125" style="2" customWidth="1"/>
    <col min="13308" max="13308" width="3.42578125" style="2" customWidth="1"/>
    <col min="13309" max="13309" width="18.7109375" style="2" customWidth="1"/>
    <col min="13310" max="13316" width="15" style="2" customWidth="1"/>
    <col min="13317" max="13317" width="14" style="2" customWidth="1"/>
    <col min="13318" max="13318" width="15.85546875" style="2" customWidth="1"/>
    <col min="13319" max="13319" width="13.28515625" style="2" customWidth="1"/>
    <col min="13320" max="13326" width="12.85546875" style="2" bestFit="1" customWidth="1"/>
    <col min="13327" max="13329" width="13.28515625" style="2" bestFit="1" customWidth="1"/>
    <col min="13330" max="13334" width="12.85546875" style="2" bestFit="1" customWidth="1"/>
    <col min="13335" max="13562" width="11.42578125" style="2"/>
    <col min="13563" max="13563" width="3.5703125" style="2" customWidth="1"/>
    <col min="13564" max="13564" width="3.42578125" style="2" customWidth="1"/>
    <col min="13565" max="13565" width="18.7109375" style="2" customWidth="1"/>
    <col min="13566" max="13572" width="15" style="2" customWidth="1"/>
    <col min="13573" max="13573" width="14" style="2" customWidth="1"/>
    <col min="13574" max="13574" width="15.85546875" style="2" customWidth="1"/>
    <col min="13575" max="13575" width="13.28515625" style="2" customWidth="1"/>
    <col min="13576" max="13582" width="12.85546875" style="2" bestFit="1" customWidth="1"/>
    <col min="13583" max="13585" width="13.28515625" style="2" bestFit="1" customWidth="1"/>
    <col min="13586" max="13590" width="12.85546875" style="2" bestFit="1" customWidth="1"/>
    <col min="13591" max="13818" width="11.42578125" style="2"/>
    <col min="13819" max="13819" width="3.5703125" style="2" customWidth="1"/>
    <col min="13820" max="13820" width="3.42578125" style="2" customWidth="1"/>
    <col min="13821" max="13821" width="18.7109375" style="2" customWidth="1"/>
    <col min="13822" max="13828" width="15" style="2" customWidth="1"/>
    <col min="13829" max="13829" width="14" style="2" customWidth="1"/>
    <col min="13830" max="13830" width="15.85546875" style="2" customWidth="1"/>
    <col min="13831" max="13831" width="13.28515625" style="2" customWidth="1"/>
    <col min="13832" max="13838" width="12.85546875" style="2" bestFit="1" customWidth="1"/>
    <col min="13839" max="13841" width="13.28515625" style="2" bestFit="1" customWidth="1"/>
    <col min="13842" max="13846" width="12.85546875" style="2" bestFit="1" customWidth="1"/>
    <col min="13847" max="14074" width="11.42578125" style="2"/>
    <col min="14075" max="14075" width="3.5703125" style="2" customWidth="1"/>
    <col min="14076" max="14076" width="3.42578125" style="2" customWidth="1"/>
    <col min="14077" max="14077" width="18.7109375" style="2" customWidth="1"/>
    <col min="14078" max="14084" width="15" style="2" customWidth="1"/>
    <col min="14085" max="14085" width="14" style="2" customWidth="1"/>
    <col min="14086" max="14086" width="15.85546875" style="2" customWidth="1"/>
    <col min="14087" max="14087" width="13.28515625" style="2" customWidth="1"/>
    <col min="14088" max="14094" width="12.85546875" style="2" bestFit="1" customWidth="1"/>
    <col min="14095" max="14097" width="13.28515625" style="2" bestFit="1" customWidth="1"/>
    <col min="14098" max="14102" width="12.85546875" style="2" bestFit="1" customWidth="1"/>
    <col min="14103" max="14330" width="11.42578125" style="2"/>
    <col min="14331" max="14331" width="3.5703125" style="2" customWidth="1"/>
    <col min="14332" max="14332" width="3.42578125" style="2" customWidth="1"/>
    <col min="14333" max="14333" width="18.7109375" style="2" customWidth="1"/>
    <col min="14334" max="14340" width="15" style="2" customWidth="1"/>
    <col min="14341" max="14341" width="14" style="2" customWidth="1"/>
    <col min="14342" max="14342" width="15.85546875" style="2" customWidth="1"/>
    <col min="14343" max="14343" width="13.28515625" style="2" customWidth="1"/>
    <col min="14344" max="14350" width="12.85546875" style="2" bestFit="1" customWidth="1"/>
    <col min="14351" max="14353" width="13.28515625" style="2" bestFit="1" customWidth="1"/>
    <col min="14354" max="14358" width="12.85546875" style="2" bestFit="1" customWidth="1"/>
    <col min="14359" max="14586" width="11.42578125" style="2"/>
    <col min="14587" max="14587" width="3.5703125" style="2" customWidth="1"/>
    <col min="14588" max="14588" width="3.42578125" style="2" customWidth="1"/>
    <col min="14589" max="14589" width="18.7109375" style="2" customWidth="1"/>
    <col min="14590" max="14596" width="15" style="2" customWidth="1"/>
    <col min="14597" max="14597" width="14" style="2" customWidth="1"/>
    <col min="14598" max="14598" width="15.85546875" style="2" customWidth="1"/>
    <col min="14599" max="14599" width="13.28515625" style="2" customWidth="1"/>
    <col min="14600" max="14606" width="12.85546875" style="2" bestFit="1" customWidth="1"/>
    <col min="14607" max="14609" width="13.28515625" style="2" bestFit="1" customWidth="1"/>
    <col min="14610" max="14614" width="12.85546875" style="2" bestFit="1" customWidth="1"/>
    <col min="14615" max="14842" width="11.42578125" style="2"/>
    <col min="14843" max="14843" width="3.5703125" style="2" customWidth="1"/>
    <col min="14844" max="14844" width="3.42578125" style="2" customWidth="1"/>
    <col min="14845" max="14845" width="18.7109375" style="2" customWidth="1"/>
    <col min="14846" max="14852" width="15" style="2" customWidth="1"/>
    <col min="14853" max="14853" width="14" style="2" customWidth="1"/>
    <col min="14854" max="14854" width="15.85546875" style="2" customWidth="1"/>
    <col min="14855" max="14855" width="13.28515625" style="2" customWidth="1"/>
    <col min="14856" max="14862" width="12.85546875" style="2" bestFit="1" customWidth="1"/>
    <col min="14863" max="14865" width="13.28515625" style="2" bestFit="1" customWidth="1"/>
    <col min="14866" max="14870" width="12.85546875" style="2" bestFit="1" customWidth="1"/>
    <col min="14871" max="15098" width="11.42578125" style="2"/>
    <col min="15099" max="15099" width="3.5703125" style="2" customWidth="1"/>
    <col min="15100" max="15100" width="3.42578125" style="2" customWidth="1"/>
    <col min="15101" max="15101" width="18.7109375" style="2" customWidth="1"/>
    <col min="15102" max="15108" width="15" style="2" customWidth="1"/>
    <col min="15109" max="15109" width="14" style="2" customWidth="1"/>
    <col min="15110" max="15110" width="15.85546875" style="2" customWidth="1"/>
    <col min="15111" max="15111" width="13.28515625" style="2" customWidth="1"/>
    <col min="15112" max="15118" width="12.85546875" style="2" bestFit="1" customWidth="1"/>
    <col min="15119" max="15121" width="13.28515625" style="2" bestFit="1" customWidth="1"/>
    <col min="15122" max="15126" width="12.85546875" style="2" bestFit="1" customWidth="1"/>
    <col min="15127" max="15354" width="11.42578125" style="2"/>
    <col min="15355" max="15355" width="3.5703125" style="2" customWidth="1"/>
    <col min="15356" max="15356" width="3.42578125" style="2" customWidth="1"/>
    <col min="15357" max="15357" width="18.7109375" style="2" customWidth="1"/>
    <col min="15358" max="15364" width="15" style="2" customWidth="1"/>
    <col min="15365" max="15365" width="14" style="2" customWidth="1"/>
    <col min="15366" max="15366" width="15.85546875" style="2" customWidth="1"/>
    <col min="15367" max="15367" width="13.28515625" style="2" customWidth="1"/>
    <col min="15368" max="15374" width="12.85546875" style="2" bestFit="1" customWidth="1"/>
    <col min="15375" max="15377" width="13.28515625" style="2" bestFit="1" customWidth="1"/>
    <col min="15378" max="15382" width="12.85546875" style="2" bestFit="1" customWidth="1"/>
    <col min="15383" max="15610" width="11.42578125" style="2"/>
    <col min="15611" max="15611" width="3.5703125" style="2" customWidth="1"/>
    <col min="15612" max="15612" width="3.42578125" style="2" customWidth="1"/>
    <col min="15613" max="15613" width="18.7109375" style="2" customWidth="1"/>
    <col min="15614" max="15620" width="15" style="2" customWidth="1"/>
    <col min="15621" max="15621" width="14" style="2" customWidth="1"/>
    <col min="15622" max="15622" width="15.85546875" style="2" customWidth="1"/>
    <col min="15623" max="15623" width="13.28515625" style="2" customWidth="1"/>
    <col min="15624" max="15630" width="12.85546875" style="2" bestFit="1" customWidth="1"/>
    <col min="15631" max="15633" width="13.28515625" style="2" bestFit="1" customWidth="1"/>
    <col min="15634" max="15638" width="12.85546875" style="2" bestFit="1" customWidth="1"/>
    <col min="15639" max="15866" width="11.42578125" style="2"/>
    <col min="15867" max="15867" width="3.5703125" style="2" customWidth="1"/>
    <col min="15868" max="15868" width="3.42578125" style="2" customWidth="1"/>
    <col min="15869" max="15869" width="18.7109375" style="2" customWidth="1"/>
    <col min="15870" max="15876" width="15" style="2" customWidth="1"/>
    <col min="15877" max="15877" width="14" style="2" customWidth="1"/>
    <col min="15878" max="15878" width="15.85546875" style="2" customWidth="1"/>
    <col min="15879" max="15879" width="13.28515625" style="2" customWidth="1"/>
    <col min="15880" max="15886" width="12.85546875" style="2" bestFit="1" customWidth="1"/>
    <col min="15887" max="15889" width="13.28515625" style="2" bestFit="1" customWidth="1"/>
    <col min="15890" max="15894" width="12.85546875" style="2" bestFit="1" customWidth="1"/>
    <col min="15895" max="16122" width="11.42578125" style="2"/>
    <col min="16123" max="16123" width="3.5703125" style="2" customWidth="1"/>
    <col min="16124" max="16124" width="3.42578125" style="2" customWidth="1"/>
    <col min="16125" max="16125" width="18.7109375" style="2" customWidth="1"/>
    <col min="16126" max="16132" width="15" style="2" customWidth="1"/>
    <col min="16133" max="16133" width="14" style="2" customWidth="1"/>
    <col min="16134" max="16134" width="15.85546875" style="2" customWidth="1"/>
    <col min="16135" max="16135" width="13.28515625" style="2" customWidth="1"/>
    <col min="16136" max="16142" width="12.85546875" style="2" bestFit="1" customWidth="1"/>
    <col min="16143" max="16145" width="13.28515625" style="2" bestFit="1" customWidth="1"/>
    <col min="16146" max="16150" width="12.85546875" style="2" bestFit="1" customWidth="1"/>
    <col min="16151" max="16384" width="11.42578125" style="2"/>
  </cols>
  <sheetData>
    <row r="2" spans="2:9" x14ac:dyDescent="0.2">
      <c r="B2" s="3" t="s">
        <v>97</v>
      </c>
    </row>
    <row r="4" spans="2:9" x14ac:dyDescent="0.2">
      <c r="B4" s="20" t="s">
        <v>36</v>
      </c>
    </row>
    <row r="5" spans="2:9" x14ac:dyDescent="0.2">
      <c r="B5" s="21" t="s">
        <v>0</v>
      </c>
      <c r="C5" s="16"/>
      <c r="D5" s="22">
        <v>44378</v>
      </c>
      <c r="E5" s="23">
        <v>44409</v>
      </c>
      <c r="F5" s="23">
        <v>44440</v>
      </c>
      <c r="G5" s="23">
        <v>44470</v>
      </c>
      <c r="H5" s="23">
        <v>44501</v>
      </c>
      <c r="I5" s="24">
        <v>44531</v>
      </c>
    </row>
    <row r="6" spans="2:9" x14ac:dyDescent="0.2">
      <c r="B6" s="8">
        <v>1</v>
      </c>
      <c r="C6" s="9" t="s">
        <v>3</v>
      </c>
      <c r="D6" s="25">
        <v>0</v>
      </c>
      <c r="E6" s="47">
        <v>0</v>
      </c>
      <c r="F6" s="47">
        <v>0</v>
      </c>
      <c r="G6" s="47">
        <v>0</v>
      </c>
      <c r="H6" s="47">
        <v>0</v>
      </c>
      <c r="I6" s="27">
        <v>0</v>
      </c>
    </row>
    <row r="7" spans="2:9" x14ac:dyDescent="0.2">
      <c r="B7" s="11">
        <v>2</v>
      </c>
      <c r="C7" s="2" t="s">
        <v>4</v>
      </c>
      <c r="D7" s="25">
        <v>0</v>
      </c>
      <c r="E7" s="47">
        <v>0</v>
      </c>
      <c r="F7" s="47">
        <v>0</v>
      </c>
      <c r="G7" s="47">
        <v>0</v>
      </c>
      <c r="H7" s="47">
        <v>0</v>
      </c>
      <c r="I7" s="27">
        <v>0</v>
      </c>
    </row>
    <row r="8" spans="2:9" x14ac:dyDescent="0.2">
      <c r="B8" s="11">
        <v>3</v>
      </c>
      <c r="C8" s="2" t="s">
        <v>5</v>
      </c>
      <c r="D8" s="25">
        <v>0</v>
      </c>
      <c r="E8" s="47">
        <v>0</v>
      </c>
      <c r="F8" s="47">
        <v>0</v>
      </c>
      <c r="G8" s="47">
        <v>0</v>
      </c>
      <c r="H8" s="47">
        <v>0</v>
      </c>
      <c r="I8" s="27">
        <v>0</v>
      </c>
    </row>
    <row r="9" spans="2:9" x14ac:dyDescent="0.2">
      <c r="B9" s="11">
        <v>4</v>
      </c>
      <c r="C9" s="2" t="s">
        <v>6</v>
      </c>
      <c r="D9" s="25">
        <v>0</v>
      </c>
      <c r="E9" s="47">
        <v>0</v>
      </c>
      <c r="F9" s="47">
        <v>0</v>
      </c>
      <c r="G9" s="47">
        <v>0</v>
      </c>
      <c r="H9" s="47">
        <v>0</v>
      </c>
      <c r="I9" s="27">
        <v>0</v>
      </c>
    </row>
    <row r="10" spans="2:9" x14ac:dyDescent="0.2">
      <c r="B10" s="11">
        <v>5</v>
      </c>
      <c r="C10" s="2" t="s">
        <v>7</v>
      </c>
      <c r="D10" s="25">
        <v>1349.2595914783233</v>
      </c>
      <c r="E10" s="47">
        <v>83916.587172703905</v>
      </c>
      <c r="F10" s="47">
        <v>20752.108444090834</v>
      </c>
      <c r="G10" s="47">
        <v>64347.605077617889</v>
      </c>
      <c r="H10" s="47">
        <v>-25745.716922772051</v>
      </c>
      <c r="I10" s="27">
        <v>40741.755502759086</v>
      </c>
    </row>
    <row r="11" spans="2:9" x14ac:dyDescent="0.2">
      <c r="B11" s="11">
        <v>6</v>
      </c>
      <c r="C11" s="2" t="s">
        <v>8</v>
      </c>
      <c r="D11" s="25">
        <v>0</v>
      </c>
      <c r="E11" s="47">
        <v>0</v>
      </c>
      <c r="F11" s="47">
        <v>0</v>
      </c>
      <c r="G11" s="47">
        <v>0</v>
      </c>
      <c r="H11" s="47">
        <v>0</v>
      </c>
      <c r="I11" s="27">
        <v>0</v>
      </c>
    </row>
    <row r="12" spans="2:9" x14ac:dyDescent="0.2">
      <c r="B12" s="11">
        <v>7</v>
      </c>
      <c r="C12" s="2" t="s">
        <v>9</v>
      </c>
      <c r="D12" s="25">
        <v>4125.1181413175036</v>
      </c>
      <c r="E12" s="47">
        <v>6731.4238222002359</v>
      </c>
      <c r="F12" s="47">
        <v>1577.682485064</v>
      </c>
      <c r="G12" s="47">
        <v>27328.426359200861</v>
      </c>
      <c r="H12" s="47">
        <v>1423.532309686186</v>
      </c>
      <c r="I12" s="27">
        <v>0</v>
      </c>
    </row>
    <row r="13" spans="2:9" x14ac:dyDescent="0.2">
      <c r="B13" s="11">
        <v>8</v>
      </c>
      <c r="C13" s="2" t="s">
        <v>10</v>
      </c>
      <c r="D13" s="25">
        <v>108.36895287875448</v>
      </c>
      <c r="E13" s="47">
        <v>0</v>
      </c>
      <c r="F13" s="47">
        <v>0</v>
      </c>
      <c r="G13" s="47">
        <v>0</v>
      </c>
      <c r="H13" s="47">
        <v>0</v>
      </c>
      <c r="I13" s="27">
        <v>3.8146501955890799</v>
      </c>
    </row>
    <row r="14" spans="2:9" x14ac:dyDescent="0.2">
      <c r="B14" s="11">
        <v>9</v>
      </c>
      <c r="C14" s="2" t="s">
        <v>11</v>
      </c>
      <c r="D14" s="25">
        <v>0</v>
      </c>
      <c r="E14" s="47">
        <v>0</v>
      </c>
      <c r="F14" s="47">
        <v>0</v>
      </c>
      <c r="G14" s="47">
        <v>0</v>
      </c>
      <c r="H14" s="47">
        <v>0</v>
      </c>
      <c r="I14" s="27">
        <v>0</v>
      </c>
    </row>
    <row r="15" spans="2:9" x14ac:dyDescent="0.2">
      <c r="B15" s="11">
        <v>10</v>
      </c>
      <c r="C15" s="2" t="s">
        <v>58</v>
      </c>
      <c r="D15" s="25">
        <v>0</v>
      </c>
      <c r="E15" s="47">
        <v>0</v>
      </c>
      <c r="F15" s="47">
        <v>0</v>
      </c>
      <c r="G15" s="47">
        <v>0</v>
      </c>
      <c r="H15" s="47">
        <v>0</v>
      </c>
      <c r="I15" s="27">
        <v>0</v>
      </c>
    </row>
    <row r="16" spans="2:9" x14ac:dyDescent="0.2">
      <c r="B16" s="11">
        <v>11</v>
      </c>
      <c r="C16" s="2" t="s">
        <v>12</v>
      </c>
      <c r="D16" s="25">
        <v>9831.5143194076227</v>
      </c>
      <c r="E16" s="47">
        <v>0</v>
      </c>
      <c r="F16" s="47">
        <v>-19227.357345823664</v>
      </c>
      <c r="G16" s="47">
        <v>-19723.707476139316</v>
      </c>
      <c r="H16" s="47">
        <v>0</v>
      </c>
      <c r="I16" s="27">
        <v>-2427.0620623379996</v>
      </c>
    </row>
    <row r="17" spans="2:9" x14ac:dyDescent="0.2">
      <c r="B17" s="11">
        <v>12</v>
      </c>
      <c r="C17" s="2" t="s">
        <v>13</v>
      </c>
      <c r="D17" s="25">
        <v>0</v>
      </c>
      <c r="E17" s="47">
        <v>0</v>
      </c>
      <c r="F17" s="47">
        <v>0</v>
      </c>
      <c r="G17" s="47">
        <v>0</v>
      </c>
      <c r="H17" s="47">
        <v>0</v>
      </c>
      <c r="I17" s="27">
        <v>0</v>
      </c>
    </row>
    <row r="18" spans="2:9" x14ac:dyDescent="0.2">
      <c r="B18" s="11">
        <v>13</v>
      </c>
      <c r="C18" s="2" t="s">
        <v>14</v>
      </c>
      <c r="D18" s="25">
        <v>0</v>
      </c>
      <c r="E18" s="47">
        <v>0</v>
      </c>
      <c r="F18" s="47">
        <v>0</v>
      </c>
      <c r="G18" s="47">
        <v>0</v>
      </c>
      <c r="H18" s="47">
        <v>0</v>
      </c>
      <c r="I18" s="27">
        <v>0</v>
      </c>
    </row>
    <row r="19" spans="2:9" x14ac:dyDescent="0.2">
      <c r="B19" s="11">
        <v>14</v>
      </c>
      <c r="C19" s="2" t="s">
        <v>15</v>
      </c>
      <c r="D19" s="25">
        <v>0</v>
      </c>
      <c r="E19" s="47">
        <v>0</v>
      </c>
      <c r="F19" s="47">
        <v>0</v>
      </c>
      <c r="G19" s="47">
        <v>0</v>
      </c>
      <c r="H19" s="47">
        <v>0</v>
      </c>
      <c r="I19" s="27">
        <v>0</v>
      </c>
    </row>
    <row r="20" spans="2:9" x14ac:dyDescent="0.2">
      <c r="B20" s="11">
        <v>15</v>
      </c>
      <c r="C20" s="2" t="s">
        <v>16</v>
      </c>
      <c r="D20" s="25">
        <v>0</v>
      </c>
      <c r="E20" s="47">
        <v>0</v>
      </c>
      <c r="F20" s="47">
        <v>0</v>
      </c>
      <c r="G20" s="47">
        <v>0</v>
      </c>
      <c r="H20" s="47">
        <v>0</v>
      </c>
      <c r="I20" s="27">
        <v>0</v>
      </c>
    </row>
    <row r="21" spans="2:9" x14ac:dyDescent="0.2">
      <c r="B21" s="11">
        <v>16</v>
      </c>
      <c r="C21" s="2" t="s">
        <v>17</v>
      </c>
      <c r="D21" s="25">
        <v>0</v>
      </c>
      <c r="E21" s="47">
        <v>0</v>
      </c>
      <c r="F21" s="47">
        <v>0</v>
      </c>
      <c r="G21" s="47">
        <v>0</v>
      </c>
      <c r="H21" s="47">
        <v>0</v>
      </c>
      <c r="I21" s="27">
        <v>0</v>
      </c>
    </row>
    <row r="22" spans="2:9" x14ac:dyDescent="0.2">
      <c r="B22" s="11">
        <v>17</v>
      </c>
      <c r="C22" s="2" t="s">
        <v>18</v>
      </c>
      <c r="D22" s="25">
        <v>0</v>
      </c>
      <c r="E22" s="47">
        <v>0</v>
      </c>
      <c r="F22" s="47">
        <v>0</v>
      </c>
      <c r="G22" s="47">
        <v>0</v>
      </c>
      <c r="H22" s="47">
        <v>0</v>
      </c>
      <c r="I22" s="27">
        <v>0</v>
      </c>
    </row>
    <row r="23" spans="2:9" x14ac:dyDescent="0.2">
      <c r="B23" s="11">
        <v>18</v>
      </c>
      <c r="C23" s="2" t="s">
        <v>19</v>
      </c>
      <c r="D23" s="25">
        <v>0</v>
      </c>
      <c r="E23" s="47">
        <v>0</v>
      </c>
      <c r="F23" s="47">
        <v>0</v>
      </c>
      <c r="G23" s="47">
        <v>0</v>
      </c>
      <c r="H23" s="47">
        <v>0</v>
      </c>
      <c r="I23" s="27">
        <v>0</v>
      </c>
    </row>
    <row r="24" spans="2:9" x14ac:dyDescent="0.2">
      <c r="B24" s="11">
        <v>19</v>
      </c>
      <c r="C24" s="2" t="s">
        <v>20</v>
      </c>
      <c r="D24" s="25">
        <v>0</v>
      </c>
      <c r="E24" s="47">
        <v>0</v>
      </c>
      <c r="F24" s="47">
        <v>0</v>
      </c>
      <c r="G24" s="47">
        <v>0</v>
      </c>
      <c r="H24" s="47">
        <v>0</v>
      </c>
      <c r="I24" s="27">
        <v>0</v>
      </c>
    </row>
    <row r="25" spans="2:9" x14ac:dyDescent="0.2">
      <c r="B25" s="11">
        <v>20</v>
      </c>
      <c r="C25" s="2" t="s">
        <v>21</v>
      </c>
      <c r="D25" s="25">
        <v>0</v>
      </c>
      <c r="E25" s="47">
        <v>0</v>
      </c>
      <c r="F25" s="47">
        <v>0</v>
      </c>
      <c r="G25" s="47">
        <v>0</v>
      </c>
      <c r="H25" s="47">
        <v>0</v>
      </c>
      <c r="I25" s="27">
        <v>0</v>
      </c>
    </row>
    <row r="26" spans="2:9" x14ac:dyDescent="0.2">
      <c r="B26" s="11">
        <v>21</v>
      </c>
      <c r="C26" s="2" t="s">
        <v>22</v>
      </c>
      <c r="D26" s="25">
        <v>0</v>
      </c>
      <c r="E26" s="47">
        <v>0</v>
      </c>
      <c r="F26" s="47">
        <v>0</v>
      </c>
      <c r="G26" s="47">
        <v>0</v>
      </c>
      <c r="H26" s="47">
        <v>0</v>
      </c>
      <c r="I26" s="27">
        <v>0</v>
      </c>
    </row>
    <row r="27" spans="2:9" x14ac:dyDescent="0.2">
      <c r="B27" s="11">
        <v>22</v>
      </c>
      <c r="C27" s="2" t="s">
        <v>23</v>
      </c>
      <c r="D27" s="25">
        <v>0</v>
      </c>
      <c r="E27" s="47">
        <v>0</v>
      </c>
      <c r="F27" s="47">
        <v>0</v>
      </c>
      <c r="G27" s="47">
        <v>0</v>
      </c>
      <c r="H27" s="47">
        <v>0</v>
      </c>
      <c r="I27" s="27">
        <v>0</v>
      </c>
    </row>
    <row r="28" spans="2:9" x14ac:dyDescent="0.2">
      <c r="B28" s="11">
        <v>23</v>
      </c>
      <c r="C28" s="2" t="s">
        <v>24</v>
      </c>
      <c r="D28" s="25">
        <v>0</v>
      </c>
      <c r="E28" s="47">
        <v>0</v>
      </c>
      <c r="F28" s="47">
        <v>0</v>
      </c>
      <c r="G28" s="47">
        <v>0</v>
      </c>
      <c r="H28" s="47">
        <v>0</v>
      </c>
      <c r="I28" s="27">
        <v>0</v>
      </c>
    </row>
    <row r="29" spans="2:9" x14ac:dyDescent="0.2">
      <c r="B29" s="11">
        <v>24</v>
      </c>
      <c r="C29" s="2" t="s">
        <v>25</v>
      </c>
      <c r="D29" s="25">
        <v>0</v>
      </c>
      <c r="E29" s="47">
        <v>370.64477732581048</v>
      </c>
      <c r="F29" s="47">
        <v>66.000528019416777</v>
      </c>
      <c r="G29" s="47">
        <v>-48.171965530806858</v>
      </c>
      <c r="H29" s="47">
        <v>15.473080661892206</v>
      </c>
      <c r="I29" s="27">
        <v>628.78535443159058</v>
      </c>
    </row>
    <row r="30" spans="2:9" x14ac:dyDescent="0.2">
      <c r="B30" s="11">
        <v>25</v>
      </c>
      <c r="C30" s="2" t="s">
        <v>26</v>
      </c>
      <c r="D30" s="25">
        <v>0</v>
      </c>
      <c r="E30" s="47">
        <v>0</v>
      </c>
      <c r="F30" s="47">
        <v>0</v>
      </c>
      <c r="G30" s="47">
        <v>0</v>
      </c>
      <c r="H30" s="47">
        <v>0</v>
      </c>
      <c r="I30" s="27">
        <v>0</v>
      </c>
    </row>
    <row r="31" spans="2:9" x14ac:dyDescent="0.2">
      <c r="B31" s="11">
        <v>26</v>
      </c>
      <c r="C31" s="2" t="s">
        <v>27</v>
      </c>
      <c r="D31" s="25">
        <v>286.22432857617008</v>
      </c>
      <c r="E31" s="47">
        <v>-103.42228793855499</v>
      </c>
      <c r="F31" s="47">
        <v>0</v>
      </c>
      <c r="G31" s="47">
        <v>-92.078370121581059</v>
      </c>
      <c r="H31" s="47">
        <v>0</v>
      </c>
      <c r="I31" s="27">
        <v>-961.14386576714924</v>
      </c>
    </row>
    <row r="32" spans="2:9" x14ac:dyDescent="0.2">
      <c r="B32" s="11">
        <v>27</v>
      </c>
      <c r="C32" s="2" t="s">
        <v>28</v>
      </c>
      <c r="D32" s="25">
        <v>0</v>
      </c>
      <c r="E32" s="47">
        <v>0</v>
      </c>
      <c r="F32" s="47">
        <v>24.521485104480004</v>
      </c>
      <c r="G32" s="47">
        <v>0</v>
      </c>
      <c r="H32" s="47">
        <v>0</v>
      </c>
      <c r="I32" s="27">
        <v>0</v>
      </c>
    </row>
    <row r="33" spans="2:9" x14ac:dyDescent="0.2">
      <c r="B33" s="11">
        <v>28</v>
      </c>
      <c r="C33" s="2" t="s">
        <v>29</v>
      </c>
      <c r="D33" s="25">
        <v>0</v>
      </c>
      <c r="E33" s="47">
        <v>0</v>
      </c>
      <c r="F33" s="47">
        <v>0</v>
      </c>
      <c r="G33" s="47">
        <v>0</v>
      </c>
      <c r="H33" s="47">
        <v>0</v>
      </c>
      <c r="I33" s="27">
        <v>0</v>
      </c>
    </row>
    <row r="34" spans="2:9" x14ac:dyDescent="0.2">
      <c r="B34" s="11">
        <v>29</v>
      </c>
      <c r="C34" s="14" t="s">
        <v>30</v>
      </c>
      <c r="D34" s="25">
        <v>0</v>
      </c>
      <c r="E34" s="47">
        <v>0</v>
      </c>
      <c r="F34" s="47">
        <v>0</v>
      </c>
      <c r="G34" s="47">
        <v>0</v>
      </c>
      <c r="H34" s="47">
        <v>0</v>
      </c>
      <c r="I34" s="27">
        <v>0</v>
      </c>
    </row>
    <row r="35" spans="2:9" x14ac:dyDescent="0.2">
      <c r="B35" s="16" t="s">
        <v>35</v>
      </c>
      <c r="C35" s="17"/>
      <c r="D35" s="28">
        <f t="shared" ref="D35:I35" si="0">SUM(D6:D34)</f>
        <v>15700.485333658375</v>
      </c>
      <c r="E35" s="29">
        <f t="shared" si="0"/>
        <v>90915.233484291399</v>
      </c>
      <c r="F35" s="29">
        <f t="shared" si="0"/>
        <v>3192.9555964550673</v>
      </c>
      <c r="G35" s="29">
        <f t="shared" si="0"/>
        <v>71812.073625027042</v>
      </c>
      <c r="H35" s="29">
        <f t="shared" si="0"/>
        <v>-24306.711532423971</v>
      </c>
      <c r="I35" s="30">
        <f t="shared" si="0"/>
        <v>37986.149579281118</v>
      </c>
    </row>
    <row r="38" spans="2:9" x14ac:dyDescent="0.2">
      <c r="B38" s="3" t="s">
        <v>37</v>
      </c>
    </row>
    <row r="39" spans="2:9" x14ac:dyDescent="0.2">
      <c r="B39" s="21" t="s">
        <v>0</v>
      </c>
      <c r="C39" s="16"/>
      <c r="D39" s="22">
        <v>44378</v>
      </c>
      <c r="E39" s="23">
        <v>44409</v>
      </c>
      <c r="F39" s="23">
        <v>44440</v>
      </c>
      <c r="G39" s="23">
        <v>44470</v>
      </c>
      <c r="H39" s="23">
        <v>44501</v>
      </c>
      <c r="I39" s="24">
        <v>44531</v>
      </c>
    </row>
    <row r="40" spans="2:9" x14ac:dyDescent="0.2">
      <c r="B40" s="8">
        <v>1</v>
      </c>
      <c r="C40" s="9" t="s">
        <v>3</v>
      </c>
      <c r="D40" s="31">
        <f>D6</f>
        <v>0</v>
      </c>
      <c r="E40" s="32">
        <f t="shared" ref="E40:I40" si="1">E6</f>
        <v>0</v>
      </c>
      <c r="F40" s="32">
        <f t="shared" si="1"/>
        <v>0</v>
      </c>
      <c r="G40" s="32">
        <f t="shared" si="1"/>
        <v>0</v>
      </c>
      <c r="H40" s="32">
        <f t="shared" si="1"/>
        <v>0</v>
      </c>
      <c r="I40" s="33">
        <f t="shared" si="1"/>
        <v>0</v>
      </c>
    </row>
    <row r="41" spans="2:9" x14ac:dyDescent="0.2">
      <c r="B41" s="11">
        <v>2</v>
      </c>
      <c r="C41" s="2" t="s">
        <v>4</v>
      </c>
      <c r="D41" s="25">
        <f t="shared" ref="D41:I56" si="2">D7</f>
        <v>0</v>
      </c>
      <c r="E41" s="47">
        <f t="shared" si="2"/>
        <v>0</v>
      </c>
      <c r="F41" s="47">
        <f t="shared" si="2"/>
        <v>0</v>
      </c>
      <c r="G41" s="47">
        <f t="shared" si="2"/>
        <v>0</v>
      </c>
      <c r="H41" s="47">
        <f t="shared" si="2"/>
        <v>0</v>
      </c>
      <c r="I41" s="27">
        <f t="shared" si="2"/>
        <v>0</v>
      </c>
    </row>
    <row r="42" spans="2:9" x14ac:dyDescent="0.2">
      <c r="B42" s="11">
        <v>3</v>
      </c>
      <c r="C42" s="2" t="s">
        <v>5</v>
      </c>
      <c r="D42" s="25">
        <f t="shared" si="2"/>
        <v>0</v>
      </c>
      <c r="E42" s="47">
        <f t="shared" si="2"/>
        <v>0</v>
      </c>
      <c r="F42" s="47">
        <f t="shared" si="2"/>
        <v>0</v>
      </c>
      <c r="G42" s="47">
        <f t="shared" si="2"/>
        <v>0</v>
      </c>
      <c r="H42" s="47">
        <f t="shared" si="2"/>
        <v>0</v>
      </c>
      <c r="I42" s="27">
        <f t="shared" si="2"/>
        <v>0</v>
      </c>
    </row>
    <row r="43" spans="2:9" x14ac:dyDescent="0.2">
      <c r="B43" s="11">
        <v>4</v>
      </c>
      <c r="C43" s="2" t="s">
        <v>6</v>
      </c>
      <c r="D43" s="25">
        <f t="shared" si="2"/>
        <v>0</v>
      </c>
      <c r="E43" s="47">
        <f t="shared" si="2"/>
        <v>0</v>
      </c>
      <c r="F43" s="47">
        <f t="shared" si="2"/>
        <v>0</v>
      </c>
      <c r="G43" s="47">
        <f t="shared" si="2"/>
        <v>0</v>
      </c>
      <c r="H43" s="47">
        <f t="shared" si="2"/>
        <v>0</v>
      </c>
      <c r="I43" s="27">
        <f t="shared" si="2"/>
        <v>0</v>
      </c>
    </row>
    <row r="44" spans="2:9" x14ac:dyDescent="0.2">
      <c r="B44" s="11">
        <v>5</v>
      </c>
      <c r="C44" s="2" t="s">
        <v>7</v>
      </c>
      <c r="D44" s="25">
        <f t="shared" si="2"/>
        <v>1349.2595914783233</v>
      </c>
      <c r="E44" s="47">
        <f t="shared" si="2"/>
        <v>83916.587172703905</v>
      </c>
      <c r="F44" s="47">
        <f t="shared" si="2"/>
        <v>20752.108444090834</v>
      </c>
      <c r="G44" s="47">
        <f t="shared" si="2"/>
        <v>64347.605077617889</v>
      </c>
      <c r="H44" s="47">
        <f t="shared" si="2"/>
        <v>-25745.716922772051</v>
      </c>
      <c r="I44" s="27">
        <f t="shared" si="2"/>
        <v>40741.755502759086</v>
      </c>
    </row>
    <row r="45" spans="2:9" x14ac:dyDescent="0.2">
      <c r="B45" s="11">
        <v>6</v>
      </c>
      <c r="C45" s="2" t="s">
        <v>8</v>
      </c>
      <c r="D45" s="25">
        <f t="shared" si="2"/>
        <v>0</v>
      </c>
      <c r="E45" s="47">
        <f t="shared" si="2"/>
        <v>0</v>
      </c>
      <c r="F45" s="47">
        <f t="shared" si="2"/>
        <v>0</v>
      </c>
      <c r="G45" s="47">
        <f t="shared" si="2"/>
        <v>0</v>
      </c>
      <c r="H45" s="47">
        <f t="shared" si="2"/>
        <v>0</v>
      </c>
      <c r="I45" s="27">
        <f t="shared" si="2"/>
        <v>0</v>
      </c>
    </row>
    <row r="46" spans="2:9" x14ac:dyDescent="0.2">
      <c r="B46" s="11">
        <v>7</v>
      </c>
      <c r="C46" s="2" t="s">
        <v>9</v>
      </c>
      <c r="D46" s="25">
        <f t="shared" si="2"/>
        <v>4125.1181413175036</v>
      </c>
      <c r="E46" s="47">
        <f t="shared" si="2"/>
        <v>6731.4238222002359</v>
      </c>
      <c r="F46" s="47">
        <f t="shared" si="2"/>
        <v>1577.682485064</v>
      </c>
      <c r="G46" s="47">
        <f t="shared" si="2"/>
        <v>27328.426359200861</v>
      </c>
      <c r="H46" s="47">
        <f t="shared" si="2"/>
        <v>1423.532309686186</v>
      </c>
      <c r="I46" s="27">
        <f t="shared" si="2"/>
        <v>0</v>
      </c>
    </row>
    <row r="47" spans="2:9" x14ac:dyDescent="0.2">
      <c r="B47" s="11">
        <v>8</v>
      </c>
      <c r="C47" s="2" t="s">
        <v>10</v>
      </c>
      <c r="D47" s="25">
        <f t="shared" si="2"/>
        <v>108.36895287875448</v>
      </c>
      <c r="E47" s="47">
        <f t="shared" si="2"/>
        <v>0</v>
      </c>
      <c r="F47" s="47">
        <f t="shared" si="2"/>
        <v>0</v>
      </c>
      <c r="G47" s="47">
        <f t="shared" si="2"/>
        <v>0</v>
      </c>
      <c r="H47" s="47">
        <f t="shared" si="2"/>
        <v>0</v>
      </c>
      <c r="I47" s="27">
        <f t="shared" si="2"/>
        <v>3.8146501955890799</v>
      </c>
    </row>
    <row r="48" spans="2:9" x14ac:dyDescent="0.2">
      <c r="B48" s="11">
        <v>9</v>
      </c>
      <c r="C48" s="2" t="s">
        <v>11</v>
      </c>
      <c r="D48" s="25">
        <f t="shared" si="2"/>
        <v>0</v>
      </c>
      <c r="E48" s="47">
        <f t="shared" si="2"/>
        <v>0</v>
      </c>
      <c r="F48" s="47">
        <f t="shared" si="2"/>
        <v>0</v>
      </c>
      <c r="G48" s="47">
        <f t="shared" si="2"/>
        <v>0</v>
      </c>
      <c r="H48" s="47">
        <f t="shared" si="2"/>
        <v>0</v>
      </c>
      <c r="I48" s="27">
        <f t="shared" si="2"/>
        <v>0</v>
      </c>
    </row>
    <row r="49" spans="2:9" x14ac:dyDescent="0.2">
      <c r="B49" s="11">
        <v>10</v>
      </c>
      <c r="C49" s="2" t="s">
        <v>58</v>
      </c>
      <c r="D49" s="25">
        <f t="shared" si="2"/>
        <v>0</v>
      </c>
      <c r="E49" s="47">
        <f t="shared" si="2"/>
        <v>0</v>
      </c>
      <c r="F49" s="47">
        <f t="shared" si="2"/>
        <v>0</v>
      </c>
      <c r="G49" s="47">
        <f t="shared" si="2"/>
        <v>0</v>
      </c>
      <c r="H49" s="47">
        <f t="shared" si="2"/>
        <v>0</v>
      </c>
      <c r="I49" s="27">
        <f t="shared" si="2"/>
        <v>0</v>
      </c>
    </row>
    <row r="50" spans="2:9" x14ac:dyDescent="0.2">
      <c r="B50" s="11">
        <v>11</v>
      </c>
      <c r="C50" s="2" t="s">
        <v>12</v>
      </c>
      <c r="D50" s="25">
        <f t="shared" si="2"/>
        <v>9831.5143194076227</v>
      </c>
      <c r="E50" s="47">
        <f t="shared" si="2"/>
        <v>0</v>
      </c>
      <c r="F50" s="47">
        <f t="shared" si="2"/>
        <v>-19227.357345823664</v>
      </c>
      <c r="G50" s="47">
        <f t="shared" si="2"/>
        <v>-19723.707476139316</v>
      </c>
      <c r="H50" s="47">
        <f t="shared" si="2"/>
        <v>0</v>
      </c>
      <c r="I50" s="27">
        <f t="shared" si="2"/>
        <v>-2427.0620623379996</v>
      </c>
    </row>
    <row r="51" spans="2:9" x14ac:dyDescent="0.2">
      <c r="B51" s="11">
        <v>12</v>
      </c>
      <c r="C51" s="2" t="s">
        <v>13</v>
      </c>
      <c r="D51" s="25">
        <f t="shared" si="2"/>
        <v>0</v>
      </c>
      <c r="E51" s="47">
        <f t="shared" si="2"/>
        <v>0</v>
      </c>
      <c r="F51" s="47">
        <f t="shared" si="2"/>
        <v>0</v>
      </c>
      <c r="G51" s="47">
        <f t="shared" si="2"/>
        <v>0</v>
      </c>
      <c r="H51" s="47">
        <f t="shared" si="2"/>
        <v>0</v>
      </c>
      <c r="I51" s="27">
        <f t="shared" si="2"/>
        <v>0</v>
      </c>
    </row>
    <row r="52" spans="2:9" x14ac:dyDescent="0.2">
      <c r="B52" s="11">
        <v>13</v>
      </c>
      <c r="C52" s="2" t="s">
        <v>14</v>
      </c>
      <c r="D52" s="25">
        <f t="shared" si="2"/>
        <v>0</v>
      </c>
      <c r="E52" s="47">
        <f t="shared" si="2"/>
        <v>0</v>
      </c>
      <c r="F52" s="47">
        <f t="shared" si="2"/>
        <v>0</v>
      </c>
      <c r="G52" s="47">
        <f t="shared" si="2"/>
        <v>0</v>
      </c>
      <c r="H52" s="47">
        <f t="shared" si="2"/>
        <v>0</v>
      </c>
      <c r="I52" s="27">
        <f t="shared" si="2"/>
        <v>0</v>
      </c>
    </row>
    <row r="53" spans="2:9" x14ac:dyDescent="0.2">
      <c r="B53" s="11">
        <v>14</v>
      </c>
      <c r="C53" s="2" t="s">
        <v>15</v>
      </c>
      <c r="D53" s="25">
        <f t="shared" si="2"/>
        <v>0</v>
      </c>
      <c r="E53" s="47">
        <f t="shared" si="2"/>
        <v>0</v>
      </c>
      <c r="F53" s="47">
        <f t="shared" si="2"/>
        <v>0</v>
      </c>
      <c r="G53" s="47">
        <f t="shared" si="2"/>
        <v>0</v>
      </c>
      <c r="H53" s="47">
        <f t="shared" si="2"/>
        <v>0</v>
      </c>
      <c r="I53" s="27">
        <f t="shared" si="2"/>
        <v>0</v>
      </c>
    </row>
    <row r="54" spans="2:9" x14ac:dyDescent="0.2">
      <c r="B54" s="11">
        <v>15</v>
      </c>
      <c r="C54" s="2" t="s">
        <v>16</v>
      </c>
      <c r="D54" s="25">
        <f t="shared" si="2"/>
        <v>0</v>
      </c>
      <c r="E54" s="47">
        <f t="shared" si="2"/>
        <v>0</v>
      </c>
      <c r="F54" s="47">
        <f t="shared" si="2"/>
        <v>0</v>
      </c>
      <c r="G54" s="47">
        <f t="shared" si="2"/>
        <v>0</v>
      </c>
      <c r="H54" s="47">
        <f t="shared" si="2"/>
        <v>0</v>
      </c>
      <c r="I54" s="27">
        <f t="shared" si="2"/>
        <v>0</v>
      </c>
    </row>
    <row r="55" spans="2:9" x14ac:dyDescent="0.2">
      <c r="B55" s="11">
        <v>16</v>
      </c>
      <c r="C55" s="2" t="s">
        <v>17</v>
      </c>
      <c r="D55" s="25">
        <f t="shared" si="2"/>
        <v>0</v>
      </c>
      <c r="E55" s="47">
        <f t="shared" si="2"/>
        <v>0</v>
      </c>
      <c r="F55" s="47">
        <f t="shared" si="2"/>
        <v>0</v>
      </c>
      <c r="G55" s="47">
        <f t="shared" si="2"/>
        <v>0</v>
      </c>
      <c r="H55" s="47">
        <f t="shared" si="2"/>
        <v>0</v>
      </c>
      <c r="I55" s="27">
        <f t="shared" si="2"/>
        <v>0</v>
      </c>
    </row>
    <row r="56" spans="2:9" x14ac:dyDescent="0.2">
      <c r="B56" s="11">
        <v>17</v>
      </c>
      <c r="C56" s="2" t="s">
        <v>18</v>
      </c>
      <c r="D56" s="25">
        <f t="shared" si="2"/>
        <v>0</v>
      </c>
      <c r="E56" s="47">
        <f t="shared" si="2"/>
        <v>0</v>
      </c>
      <c r="F56" s="47">
        <f t="shared" si="2"/>
        <v>0</v>
      </c>
      <c r="G56" s="47">
        <f t="shared" si="2"/>
        <v>0</v>
      </c>
      <c r="H56" s="47">
        <f t="shared" si="2"/>
        <v>0</v>
      </c>
      <c r="I56" s="27">
        <f t="shared" si="2"/>
        <v>0</v>
      </c>
    </row>
    <row r="57" spans="2:9" x14ac:dyDescent="0.2">
      <c r="B57" s="11">
        <v>18</v>
      </c>
      <c r="C57" s="2" t="s">
        <v>19</v>
      </c>
      <c r="D57" s="25">
        <f t="shared" ref="D57:I68" si="3">D23</f>
        <v>0</v>
      </c>
      <c r="E57" s="47">
        <f t="shared" si="3"/>
        <v>0</v>
      </c>
      <c r="F57" s="47">
        <f t="shared" si="3"/>
        <v>0</v>
      </c>
      <c r="G57" s="47">
        <f t="shared" si="3"/>
        <v>0</v>
      </c>
      <c r="H57" s="47">
        <f t="shared" si="3"/>
        <v>0</v>
      </c>
      <c r="I57" s="27">
        <f t="shared" si="3"/>
        <v>0</v>
      </c>
    </row>
    <row r="58" spans="2:9" x14ac:dyDescent="0.2">
      <c r="B58" s="11">
        <v>19</v>
      </c>
      <c r="C58" s="2" t="s">
        <v>20</v>
      </c>
      <c r="D58" s="25">
        <f t="shared" si="3"/>
        <v>0</v>
      </c>
      <c r="E58" s="47">
        <f t="shared" si="3"/>
        <v>0</v>
      </c>
      <c r="F58" s="47">
        <f t="shared" si="3"/>
        <v>0</v>
      </c>
      <c r="G58" s="47">
        <f t="shared" si="3"/>
        <v>0</v>
      </c>
      <c r="H58" s="47">
        <f t="shared" si="3"/>
        <v>0</v>
      </c>
      <c r="I58" s="27">
        <f t="shared" si="3"/>
        <v>0</v>
      </c>
    </row>
    <row r="59" spans="2:9" x14ac:dyDescent="0.2">
      <c r="B59" s="11">
        <v>20</v>
      </c>
      <c r="C59" s="2" t="s">
        <v>21</v>
      </c>
      <c r="D59" s="25">
        <f t="shared" si="3"/>
        <v>0</v>
      </c>
      <c r="E59" s="47">
        <f t="shared" si="3"/>
        <v>0</v>
      </c>
      <c r="F59" s="47">
        <f t="shared" si="3"/>
        <v>0</v>
      </c>
      <c r="G59" s="47">
        <f t="shared" si="3"/>
        <v>0</v>
      </c>
      <c r="H59" s="47">
        <f t="shared" si="3"/>
        <v>0</v>
      </c>
      <c r="I59" s="27">
        <f t="shared" si="3"/>
        <v>0</v>
      </c>
    </row>
    <row r="60" spans="2:9" x14ac:dyDescent="0.2">
      <c r="B60" s="11">
        <v>21</v>
      </c>
      <c r="C60" s="2" t="s">
        <v>22</v>
      </c>
      <c r="D60" s="25">
        <f t="shared" si="3"/>
        <v>0</v>
      </c>
      <c r="E60" s="47">
        <f t="shared" si="3"/>
        <v>0</v>
      </c>
      <c r="F60" s="47">
        <f t="shared" si="3"/>
        <v>0</v>
      </c>
      <c r="G60" s="47">
        <f t="shared" si="3"/>
        <v>0</v>
      </c>
      <c r="H60" s="47">
        <f t="shared" si="3"/>
        <v>0</v>
      </c>
      <c r="I60" s="27">
        <f t="shared" si="3"/>
        <v>0</v>
      </c>
    </row>
    <row r="61" spans="2:9" x14ac:dyDescent="0.2">
      <c r="B61" s="11">
        <v>22</v>
      </c>
      <c r="C61" s="2" t="s">
        <v>23</v>
      </c>
      <c r="D61" s="25">
        <f t="shared" si="3"/>
        <v>0</v>
      </c>
      <c r="E61" s="47">
        <f t="shared" si="3"/>
        <v>0</v>
      </c>
      <c r="F61" s="47">
        <f t="shared" si="3"/>
        <v>0</v>
      </c>
      <c r="G61" s="47">
        <f t="shared" si="3"/>
        <v>0</v>
      </c>
      <c r="H61" s="47">
        <f t="shared" si="3"/>
        <v>0</v>
      </c>
      <c r="I61" s="27">
        <f t="shared" si="3"/>
        <v>0</v>
      </c>
    </row>
    <row r="62" spans="2:9" x14ac:dyDescent="0.2">
      <c r="B62" s="11">
        <v>23</v>
      </c>
      <c r="C62" s="2" t="s">
        <v>24</v>
      </c>
      <c r="D62" s="25">
        <f t="shared" si="3"/>
        <v>0</v>
      </c>
      <c r="E62" s="47">
        <f t="shared" si="3"/>
        <v>0</v>
      </c>
      <c r="F62" s="47">
        <f t="shared" si="3"/>
        <v>0</v>
      </c>
      <c r="G62" s="47">
        <f t="shared" si="3"/>
        <v>0</v>
      </c>
      <c r="H62" s="47">
        <f t="shared" si="3"/>
        <v>0</v>
      </c>
      <c r="I62" s="27">
        <f t="shared" si="3"/>
        <v>0</v>
      </c>
    </row>
    <row r="63" spans="2:9" x14ac:dyDescent="0.2">
      <c r="B63" s="11">
        <v>24</v>
      </c>
      <c r="C63" s="2" t="s">
        <v>25</v>
      </c>
      <c r="D63" s="25">
        <f t="shared" si="3"/>
        <v>0</v>
      </c>
      <c r="E63" s="47">
        <f t="shared" si="3"/>
        <v>370.64477732581048</v>
      </c>
      <c r="F63" s="47">
        <f t="shared" si="3"/>
        <v>66.000528019416777</v>
      </c>
      <c r="G63" s="47">
        <f t="shared" si="3"/>
        <v>-48.171965530806858</v>
      </c>
      <c r="H63" s="47">
        <f t="shared" si="3"/>
        <v>15.473080661892206</v>
      </c>
      <c r="I63" s="27">
        <f t="shared" si="3"/>
        <v>628.78535443159058</v>
      </c>
    </row>
    <row r="64" spans="2:9" x14ac:dyDescent="0.2">
      <c r="B64" s="11">
        <v>25</v>
      </c>
      <c r="C64" s="2" t="s">
        <v>26</v>
      </c>
      <c r="D64" s="25">
        <f t="shared" si="3"/>
        <v>0</v>
      </c>
      <c r="E64" s="47">
        <f t="shared" si="3"/>
        <v>0</v>
      </c>
      <c r="F64" s="47">
        <f t="shared" si="3"/>
        <v>0</v>
      </c>
      <c r="G64" s="47">
        <f t="shared" si="3"/>
        <v>0</v>
      </c>
      <c r="H64" s="47">
        <f t="shared" si="3"/>
        <v>0</v>
      </c>
      <c r="I64" s="27">
        <f t="shared" si="3"/>
        <v>0</v>
      </c>
    </row>
    <row r="65" spans="2:9" x14ac:dyDescent="0.2">
      <c r="B65" s="11">
        <v>26</v>
      </c>
      <c r="C65" s="2" t="s">
        <v>27</v>
      </c>
      <c r="D65" s="25">
        <f t="shared" si="3"/>
        <v>286.22432857617008</v>
      </c>
      <c r="E65" s="47">
        <f t="shared" si="3"/>
        <v>-103.42228793855499</v>
      </c>
      <c r="F65" s="47">
        <f t="shared" si="3"/>
        <v>0</v>
      </c>
      <c r="G65" s="47">
        <f t="shared" si="3"/>
        <v>-92.078370121581059</v>
      </c>
      <c r="H65" s="47">
        <f t="shared" si="3"/>
        <v>0</v>
      </c>
      <c r="I65" s="27">
        <f t="shared" si="3"/>
        <v>-961.14386576714924</v>
      </c>
    </row>
    <row r="66" spans="2:9" x14ac:dyDescent="0.2">
      <c r="B66" s="11">
        <v>27</v>
      </c>
      <c r="C66" s="2" t="s">
        <v>28</v>
      </c>
      <c r="D66" s="25">
        <f t="shared" si="3"/>
        <v>0</v>
      </c>
      <c r="E66" s="47">
        <f t="shared" si="3"/>
        <v>0</v>
      </c>
      <c r="F66" s="47">
        <f t="shared" si="3"/>
        <v>24.521485104480004</v>
      </c>
      <c r="G66" s="47">
        <f t="shared" si="3"/>
        <v>0</v>
      </c>
      <c r="H66" s="47">
        <f t="shared" si="3"/>
        <v>0</v>
      </c>
      <c r="I66" s="27">
        <f t="shared" si="3"/>
        <v>0</v>
      </c>
    </row>
    <row r="67" spans="2:9" x14ac:dyDescent="0.2">
      <c r="B67" s="11">
        <v>28</v>
      </c>
      <c r="C67" s="2" t="s">
        <v>29</v>
      </c>
      <c r="D67" s="25">
        <f t="shared" si="3"/>
        <v>0</v>
      </c>
      <c r="E67" s="47">
        <f t="shared" si="3"/>
        <v>0</v>
      </c>
      <c r="F67" s="47">
        <f t="shared" si="3"/>
        <v>0</v>
      </c>
      <c r="G67" s="47">
        <f t="shared" si="3"/>
        <v>0</v>
      </c>
      <c r="H67" s="47">
        <f t="shared" si="3"/>
        <v>0</v>
      </c>
      <c r="I67" s="27">
        <f t="shared" si="3"/>
        <v>0</v>
      </c>
    </row>
    <row r="68" spans="2:9" x14ac:dyDescent="0.2">
      <c r="B68" s="13">
        <v>29</v>
      </c>
      <c r="C68" s="14" t="s">
        <v>30</v>
      </c>
      <c r="D68" s="25">
        <f t="shared" si="3"/>
        <v>0</v>
      </c>
      <c r="E68" s="47">
        <f t="shared" si="3"/>
        <v>0</v>
      </c>
      <c r="F68" s="47">
        <f t="shared" si="3"/>
        <v>0</v>
      </c>
      <c r="G68" s="47">
        <f t="shared" si="3"/>
        <v>0</v>
      </c>
      <c r="H68" s="47">
        <f t="shared" si="3"/>
        <v>0</v>
      </c>
      <c r="I68" s="27">
        <f t="shared" si="3"/>
        <v>0</v>
      </c>
    </row>
    <row r="69" spans="2:9" x14ac:dyDescent="0.2">
      <c r="B69" s="16" t="s">
        <v>35</v>
      </c>
      <c r="C69" s="17"/>
      <c r="D69" s="28">
        <f t="shared" ref="D69:I69" si="4">SUM(D40:D68)</f>
        <v>15700.485333658375</v>
      </c>
      <c r="E69" s="29">
        <f t="shared" si="4"/>
        <v>90915.233484291399</v>
      </c>
      <c r="F69" s="29">
        <f t="shared" si="4"/>
        <v>3192.9555964550673</v>
      </c>
      <c r="G69" s="29">
        <f t="shared" si="4"/>
        <v>71812.073625027042</v>
      </c>
      <c r="H69" s="29">
        <f t="shared" si="4"/>
        <v>-24306.711532423971</v>
      </c>
      <c r="I69" s="30">
        <f t="shared" si="4"/>
        <v>37986.149579281118</v>
      </c>
    </row>
    <row r="72" spans="2:9" x14ac:dyDescent="0.2">
      <c r="B72" s="3" t="s">
        <v>38</v>
      </c>
    </row>
    <row r="73" spans="2:9" x14ac:dyDescent="0.2">
      <c r="B73" s="21" t="s">
        <v>0</v>
      </c>
      <c r="C73" s="16"/>
      <c r="D73" s="22">
        <v>44378</v>
      </c>
      <c r="E73" s="23">
        <v>44409</v>
      </c>
      <c r="F73" s="23">
        <v>44440</v>
      </c>
      <c r="G73" s="23">
        <v>44470</v>
      </c>
      <c r="H73" s="23">
        <v>44501</v>
      </c>
      <c r="I73" s="24">
        <v>44531</v>
      </c>
    </row>
    <row r="74" spans="2:9" x14ac:dyDescent="0.2">
      <c r="B74" s="8">
        <v>1</v>
      </c>
      <c r="C74" s="9" t="s">
        <v>3</v>
      </c>
      <c r="D74" s="31">
        <f t="shared" ref="D74:I89" si="5">IF(D40&lt;0,-D40,0)</f>
        <v>0</v>
      </c>
      <c r="E74" s="32">
        <f t="shared" si="5"/>
        <v>0</v>
      </c>
      <c r="F74" s="32">
        <f t="shared" si="5"/>
        <v>0</v>
      </c>
      <c r="G74" s="32">
        <f t="shared" si="5"/>
        <v>0</v>
      </c>
      <c r="H74" s="32">
        <f t="shared" si="5"/>
        <v>0</v>
      </c>
      <c r="I74" s="33">
        <f t="shared" si="5"/>
        <v>0</v>
      </c>
    </row>
    <row r="75" spans="2:9" x14ac:dyDescent="0.2">
      <c r="B75" s="11">
        <v>2</v>
      </c>
      <c r="C75" s="2" t="s">
        <v>4</v>
      </c>
      <c r="D75" s="25">
        <f t="shared" si="5"/>
        <v>0</v>
      </c>
      <c r="E75" s="47">
        <f t="shared" si="5"/>
        <v>0</v>
      </c>
      <c r="F75" s="47">
        <f t="shared" si="5"/>
        <v>0</v>
      </c>
      <c r="G75" s="47">
        <f t="shared" si="5"/>
        <v>0</v>
      </c>
      <c r="H75" s="47">
        <f t="shared" si="5"/>
        <v>0</v>
      </c>
      <c r="I75" s="27">
        <f t="shared" si="5"/>
        <v>0</v>
      </c>
    </row>
    <row r="76" spans="2:9" x14ac:dyDescent="0.2">
      <c r="B76" s="11">
        <v>3</v>
      </c>
      <c r="C76" s="2" t="s">
        <v>5</v>
      </c>
      <c r="D76" s="25">
        <f t="shared" si="5"/>
        <v>0</v>
      </c>
      <c r="E76" s="47">
        <f t="shared" si="5"/>
        <v>0</v>
      </c>
      <c r="F76" s="47">
        <f t="shared" si="5"/>
        <v>0</v>
      </c>
      <c r="G76" s="47">
        <f t="shared" si="5"/>
        <v>0</v>
      </c>
      <c r="H76" s="47">
        <f t="shared" si="5"/>
        <v>0</v>
      </c>
      <c r="I76" s="27">
        <f t="shared" si="5"/>
        <v>0</v>
      </c>
    </row>
    <row r="77" spans="2:9" x14ac:dyDescent="0.2">
      <c r="B77" s="11">
        <v>4</v>
      </c>
      <c r="C77" s="2" t="s">
        <v>6</v>
      </c>
      <c r="D77" s="25">
        <f t="shared" si="5"/>
        <v>0</v>
      </c>
      <c r="E77" s="47">
        <f t="shared" si="5"/>
        <v>0</v>
      </c>
      <c r="F77" s="47">
        <f t="shared" si="5"/>
        <v>0</v>
      </c>
      <c r="G77" s="47">
        <f t="shared" si="5"/>
        <v>0</v>
      </c>
      <c r="H77" s="47">
        <f t="shared" si="5"/>
        <v>0</v>
      </c>
      <c r="I77" s="27">
        <f t="shared" si="5"/>
        <v>0</v>
      </c>
    </row>
    <row r="78" spans="2:9" x14ac:dyDescent="0.2">
      <c r="B78" s="11">
        <v>5</v>
      </c>
      <c r="C78" s="2" t="s">
        <v>7</v>
      </c>
      <c r="D78" s="25">
        <f t="shared" si="5"/>
        <v>0</v>
      </c>
      <c r="E78" s="47">
        <f t="shared" si="5"/>
        <v>0</v>
      </c>
      <c r="F78" s="47">
        <f t="shared" si="5"/>
        <v>0</v>
      </c>
      <c r="G78" s="47">
        <f t="shared" si="5"/>
        <v>0</v>
      </c>
      <c r="H78" s="47">
        <f t="shared" si="5"/>
        <v>25745.716922772051</v>
      </c>
      <c r="I78" s="27">
        <f t="shared" si="5"/>
        <v>0</v>
      </c>
    </row>
    <row r="79" spans="2:9" x14ac:dyDescent="0.2">
      <c r="B79" s="11">
        <v>6</v>
      </c>
      <c r="C79" s="2" t="s">
        <v>8</v>
      </c>
      <c r="D79" s="25">
        <f t="shared" si="5"/>
        <v>0</v>
      </c>
      <c r="E79" s="47">
        <f t="shared" si="5"/>
        <v>0</v>
      </c>
      <c r="F79" s="47">
        <f t="shared" si="5"/>
        <v>0</v>
      </c>
      <c r="G79" s="47">
        <f t="shared" si="5"/>
        <v>0</v>
      </c>
      <c r="H79" s="47">
        <f t="shared" si="5"/>
        <v>0</v>
      </c>
      <c r="I79" s="27">
        <f t="shared" si="5"/>
        <v>0</v>
      </c>
    </row>
    <row r="80" spans="2:9" x14ac:dyDescent="0.2">
      <c r="B80" s="11">
        <v>7</v>
      </c>
      <c r="C80" s="2" t="s">
        <v>9</v>
      </c>
      <c r="D80" s="25">
        <f t="shared" si="5"/>
        <v>0</v>
      </c>
      <c r="E80" s="47">
        <f t="shared" si="5"/>
        <v>0</v>
      </c>
      <c r="F80" s="47">
        <f t="shared" si="5"/>
        <v>0</v>
      </c>
      <c r="G80" s="47">
        <f t="shared" si="5"/>
        <v>0</v>
      </c>
      <c r="H80" s="47">
        <f t="shared" si="5"/>
        <v>0</v>
      </c>
      <c r="I80" s="27">
        <f t="shared" si="5"/>
        <v>0</v>
      </c>
    </row>
    <row r="81" spans="2:9" x14ac:dyDescent="0.2">
      <c r="B81" s="11">
        <v>8</v>
      </c>
      <c r="C81" s="2" t="s">
        <v>10</v>
      </c>
      <c r="D81" s="25">
        <f t="shared" si="5"/>
        <v>0</v>
      </c>
      <c r="E81" s="47">
        <f t="shared" si="5"/>
        <v>0</v>
      </c>
      <c r="F81" s="47">
        <f t="shared" si="5"/>
        <v>0</v>
      </c>
      <c r="G81" s="47">
        <f t="shared" si="5"/>
        <v>0</v>
      </c>
      <c r="H81" s="47">
        <f t="shared" si="5"/>
        <v>0</v>
      </c>
      <c r="I81" s="27">
        <f t="shared" si="5"/>
        <v>0</v>
      </c>
    </row>
    <row r="82" spans="2:9" x14ac:dyDescent="0.2">
      <c r="B82" s="11">
        <v>9</v>
      </c>
      <c r="C82" s="2" t="s">
        <v>11</v>
      </c>
      <c r="D82" s="25">
        <f t="shared" si="5"/>
        <v>0</v>
      </c>
      <c r="E82" s="47">
        <f t="shared" si="5"/>
        <v>0</v>
      </c>
      <c r="F82" s="47">
        <f t="shared" si="5"/>
        <v>0</v>
      </c>
      <c r="G82" s="47">
        <f t="shared" si="5"/>
        <v>0</v>
      </c>
      <c r="H82" s="47">
        <f t="shared" si="5"/>
        <v>0</v>
      </c>
      <c r="I82" s="27">
        <f t="shared" si="5"/>
        <v>0</v>
      </c>
    </row>
    <row r="83" spans="2:9" x14ac:dyDescent="0.2">
      <c r="B83" s="11">
        <v>10</v>
      </c>
      <c r="C83" s="2" t="s">
        <v>58</v>
      </c>
      <c r="D83" s="25">
        <f t="shared" si="5"/>
        <v>0</v>
      </c>
      <c r="E83" s="47">
        <f t="shared" si="5"/>
        <v>0</v>
      </c>
      <c r="F83" s="47">
        <f t="shared" si="5"/>
        <v>0</v>
      </c>
      <c r="G83" s="47">
        <f t="shared" si="5"/>
        <v>0</v>
      </c>
      <c r="H83" s="47">
        <f t="shared" si="5"/>
        <v>0</v>
      </c>
      <c r="I83" s="27">
        <f t="shared" si="5"/>
        <v>0</v>
      </c>
    </row>
    <row r="84" spans="2:9" x14ac:dyDescent="0.2">
      <c r="B84" s="11">
        <v>11</v>
      </c>
      <c r="C84" s="2" t="s">
        <v>12</v>
      </c>
      <c r="D84" s="25">
        <f t="shared" si="5"/>
        <v>0</v>
      </c>
      <c r="E84" s="47">
        <f t="shared" si="5"/>
        <v>0</v>
      </c>
      <c r="F84" s="47">
        <f t="shared" si="5"/>
        <v>19227.357345823664</v>
      </c>
      <c r="G84" s="47">
        <f t="shared" si="5"/>
        <v>19723.707476139316</v>
      </c>
      <c r="H84" s="47">
        <f t="shared" si="5"/>
        <v>0</v>
      </c>
      <c r="I84" s="27">
        <f t="shared" si="5"/>
        <v>2427.0620623379996</v>
      </c>
    </row>
    <row r="85" spans="2:9" x14ac:dyDescent="0.2">
      <c r="B85" s="11">
        <v>12</v>
      </c>
      <c r="C85" s="2" t="s">
        <v>13</v>
      </c>
      <c r="D85" s="25">
        <f t="shared" si="5"/>
        <v>0</v>
      </c>
      <c r="E85" s="47">
        <f t="shared" si="5"/>
        <v>0</v>
      </c>
      <c r="F85" s="47">
        <f t="shared" si="5"/>
        <v>0</v>
      </c>
      <c r="G85" s="47">
        <f t="shared" si="5"/>
        <v>0</v>
      </c>
      <c r="H85" s="47">
        <f t="shared" si="5"/>
        <v>0</v>
      </c>
      <c r="I85" s="27">
        <f t="shared" si="5"/>
        <v>0</v>
      </c>
    </row>
    <row r="86" spans="2:9" x14ac:dyDescent="0.2">
      <c r="B86" s="11">
        <v>13</v>
      </c>
      <c r="C86" s="2" t="s">
        <v>14</v>
      </c>
      <c r="D86" s="25">
        <f t="shared" si="5"/>
        <v>0</v>
      </c>
      <c r="E86" s="47">
        <f t="shared" si="5"/>
        <v>0</v>
      </c>
      <c r="F86" s="47">
        <f t="shared" si="5"/>
        <v>0</v>
      </c>
      <c r="G86" s="47">
        <f t="shared" si="5"/>
        <v>0</v>
      </c>
      <c r="H86" s="47">
        <f t="shared" si="5"/>
        <v>0</v>
      </c>
      <c r="I86" s="27">
        <f t="shared" si="5"/>
        <v>0</v>
      </c>
    </row>
    <row r="87" spans="2:9" x14ac:dyDescent="0.2">
      <c r="B87" s="11">
        <v>14</v>
      </c>
      <c r="C87" s="2" t="s">
        <v>15</v>
      </c>
      <c r="D87" s="25">
        <f t="shared" si="5"/>
        <v>0</v>
      </c>
      <c r="E87" s="47">
        <f t="shared" si="5"/>
        <v>0</v>
      </c>
      <c r="F87" s="47">
        <f t="shared" si="5"/>
        <v>0</v>
      </c>
      <c r="G87" s="47">
        <f t="shared" si="5"/>
        <v>0</v>
      </c>
      <c r="H87" s="47">
        <f t="shared" si="5"/>
        <v>0</v>
      </c>
      <c r="I87" s="27">
        <f t="shared" si="5"/>
        <v>0</v>
      </c>
    </row>
    <row r="88" spans="2:9" x14ac:dyDescent="0.2">
      <c r="B88" s="11">
        <v>15</v>
      </c>
      <c r="C88" s="2" t="s">
        <v>16</v>
      </c>
      <c r="D88" s="25">
        <f t="shared" si="5"/>
        <v>0</v>
      </c>
      <c r="E88" s="47">
        <f t="shared" si="5"/>
        <v>0</v>
      </c>
      <c r="F88" s="47">
        <f t="shared" si="5"/>
        <v>0</v>
      </c>
      <c r="G88" s="47">
        <f t="shared" si="5"/>
        <v>0</v>
      </c>
      <c r="H88" s="47">
        <f t="shared" si="5"/>
        <v>0</v>
      </c>
      <c r="I88" s="27">
        <f t="shared" si="5"/>
        <v>0</v>
      </c>
    </row>
    <row r="89" spans="2:9" x14ac:dyDescent="0.2">
      <c r="B89" s="11">
        <v>16</v>
      </c>
      <c r="C89" s="2" t="s">
        <v>17</v>
      </c>
      <c r="D89" s="25">
        <f t="shared" si="5"/>
        <v>0</v>
      </c>
      <c r="E89" s="47">
        <f t="shared" si="5"/>
        <v>0</v>
      </c>
      <c r="F89" s="47">
        <f t="shared" si="5"/>
        <v>0</v>
      </c>
      <c r="G89" s="47">
        <f t="shared" si="5"/>
        <v>0</v>
      </c>
      <c r="H89" s="47">
        <f t="shared" si="5"/>
        <v>0</v>
      </c>
      <c r="I89" s="27">
        <f t="shared" si="5"/>
        <v>0</v>
      </c>
    </row>
    <row r="90" spans="2:9" x14ac:dyDescent="0.2">
      <c r="B90" s="11">
        <v>17</v>
      </c>
      <c r="C90" s="2" t="s">
        <v>18</v>
      </c>
      <c r="D90" s="25">
        <f t="shared" ref="D90:I102" si="6">IF(D56&lt;0,-D56,0)</f>
        <v>0</v>
      </c>
      <c r="E90" s="47">
        <f t="shared" si="6"/>
        <v>0</v>
      </c>
      <c r="F90" s="47">
        <f t="shared" si="6"/>
        <v>0</v>
      </c>
      <c r="G90" s="47">
        <f t="shared" si="6"/>
        <v>0</v>
      </c>
      <c r="H90" s="47">
        <f t="shared" si="6"/>
        <v>0</v>
      </c>
      <c r="I90" s="27">
        <f t="shared" si="6"/>
        <v>0</v>
      </c>
    </row>
    <row r="91" spans="2:9" x14ac:dyDescent="0.2">
      <c r="B91" s="11">
        <v>18</v>
      </c>
      <c r="C91" s="2" t="s">
        <v>19</v>
      </c>
      <c r="D91" s="25">
        <f t="shared" si="6"/>
        <v>0</v>
      </c>
      <c r="E91" s="47">
        <f t="shared" si="6"/>
        <v>0</v>
      </c>
      <c r="F91" s="47">
        <f t="shared" si="6"/>
        <v>0</v>
      </c>
      <c r="G91" s="47">
        <f t="shared" si="6"/>
        <v>0</v>
      </c>
      <c r="H91" s="47">
        <f t="shared" si="6"/>
        <v>0</v>
      </c>
      <c r="I91" s="27">
        <f t="shared" si="6"/>
        <v>0</v>
      </c>
    </row>
    <row r="92" spans="2:9" x14ac:dyDescent="0.2">
      <c r="B92" s="11">
        <v>19</v>
      </c>
      <c r="C92" s="2" t="s">
        <v>20</v>
      </c>
      <c r="D92" s="25">
        <f t="shared" si="6"/>
        <v>0</v>
      </c>
      <c r="E92" s="47">
        <f t="shared" si="6"/>
        <v>0</v>
      </c>
      <c r="F92" s="47">
        <f t="shared" si="6"/>
        <v>0</v>
      </c>
      <c r="G92" s="47">
        <f t="shared" si="6"/>
        <v>0</v>
      </c>
      <c r="H92" s="47">
        <f t="shared" si="6"/>
        <v>0</v>
      </c>
      <c r="I92" s="27">
        <f t="shared" si="6"/>
        <v>0</v>
      </c>
    </row>
    <row r="93" spans="2:9" x14ac:dyDescent="0.2">
      <c r="B93" s="11">
        <v>20</v>
      </c>
      <c r="C93" s="2" t="s">
        <v>21</v>
      </c>
      <c r="D93" s="25">
        <f t="shared" si="6"/>
        <v>0</v>
      </c>
      <c r="E93" s="47">
        <f t="shared" si="6"/>
        <v>0</v>
      </c>
      <c r="F93" s="47">
        <f t="shared" si="6"/>
        <v>0</v>
      </c>
      <c r="G93" s="47">
        <f t="shared" si="6"/>
        <v>0</v>
      </c>
      <c r="H93" s="47">
        <f t="shared" si="6"/>
        <v>0</v>
      </c>
      <c r="I93" s="27">
        <f t="shared" si="6"/>
        <v>0</v>
      </c>
    </row>
    <row r="94" spans="2:9" x14ac:dyDescent="0.2">
      <c r="B94" s="11">
        <v>21</v>
      </c>
      <c r="C94" s="2" t="s">
        <v>22</v>
      </c>
      <c r="D94" s="25">
        <f t="shared" si="6"/>
        <v>0</v>
      </c>
      <c r="E94" s="47">
        <f t="shared" si="6"/>
        <v>0</v>
      </c>
      <c r="F94" s="47">
        <f t="shared" si="6"/>
        <v>0</v>
      </c>
      <c r="G94" s="47">
        <f t="shared" si="6"/>
        <v>0</v>
      </c>
      <c r="H94" s="47">
        <f t="shared" si="6"/>
        <v>0</v>
      </c>
      <c r="I94" s="27">
        <f t="shared" si="6"/>
        <v>0</v>
      </c>
    </row>
    <row r="95" spans="2:9" x14ac:dyDescent="0.2">
      <c r="B95" s="11">
        <v>22</v>
      </c>
      <c r="C95" s="2" t="s">
        <v>23</v>
      </c>
      <c r="D95" s="25">
        <f t="shared" si="6"/>
        <v>0</v>
      </c>
      <c r="E95" s="47">
        <f t="shared" si="6"/>
        <v>0</v>
      </c>
      <c r="F95" s="47">
        <f t="shared" si="6"/>
        <v>0</v>
      </c>
      <c r="G95" s="47">
        <f t="shared" si="6"/>
        <v>0</v>
      </c>
      <c r="H95" s="47">
        <f t="shared" si="6"/>
        <v>0</v>
      </c>
      <c r="I95" s="27">
        <f t="shared" si="6"/>
        <v>0</v>
      </c>
    </row>
    <row r="96" spans="2:9" x14ac:dyDescent="0.2">
      <c r="B96" s="11">
        <v>23</v>
      </c>
      <c r="C96" s="2" t="s">
        <v>24</v>
      </c>
      <c r="D96" s="25">
        <f t="shared" si="6"/>
        <v>0</v>
      </c>
      <c r="E96" s="47">
        <f t="shared" si="6"/>
        <v>0</v>
      </c>
      <c r="F96" s="47">
        <f t="shared" si="6"/>
        <v>0</v>
      </c>
      <c r="G96" s="47">
        <f t="shared" si="6"/>
        <v>0</v>
      </c>
      <c r="H96" s="47">
        <f t="shared" si="6"/>
        <v>0</v>
      </c>
      <c r="I96" s="27">
        <f t="shared" si="6"/>
        <v>0</v>
      </c>
    </row>
    <row r="97" spans="2:9" x14ac:dyDescent="0.2">
      <c r="B97" s="11">
        <v>24</v>
      </c>
      <c r="C97" s="2" t="s">
        <v>25</v>
      </c>
      <c r="D97" s="25">
        <f t="shared" si="6"/>
        <v>0</v>
      </c>
      <c r="E97" s="47">
        <f t="shared" si="6"/>
        <v>0</v>
      </c>
      <c r="F97" s="47">
        <f t="shared" si="6"/>
        <v>0</v>
      </c>
      <c r="G97" s="47">
        <f t="shared" si="6"/>
        <v>48.171965530806858</v>
      </c>
      <c r="H97" s="47">
        <f t="shared" si="6"/>
        <v>0</v>
      </c>
      <c r="I97" s="27">
        <f t="shared" si="6"/>
        <v>0</v>
      </c>
    </row>
    <row r="98" spans="2:9" x14ac:dyDescent="0.2">
      <c r="B98" s="11">
        <v>25</v>
      </c>
      <c r="C98" s="2" t="s">
        <v>26</v>
      </c>
      <c r="D98" s="25">
        <f t="shared" si="6"/>
        <v>0</v>
      </c>
      <c r="E98" s="47">
        <f t="shared" si="6"/>
        <v>0</v>
      </c>
      <c r="F98" s="47">
        <f t="shared" si="6"/>
        <v>0</v>
      </c>
      <c r="G98" s="47">
        <f t="shared" si="6"/>
        <v>0</v>
      </c>
      <c r="H98" s="47">
        <f t="shared" si="6"/>
        <v>0</v>
      </c>
      <c r="I98" s="27">
        <f t="shared" si="6"/>
        <v>0</v>
      </c>
    </row>
    <row r="99" spans="2:9" x14ac:dyDescent="0.2">
      <c r="B99" s="11">
        <v>26</v>
      </c>
      <c r="C99" s="2" t="s">
        <v>27</v>
      </c>
      <c r="D99" s="25">
        <f t="shared" si="6"/>
        <v>0</v>
      </c>
      <c r="E99" s="47">
        <f t="shared" si="6"/>
        <v>103.42228793855499</v>
      </c>
      <c r="F99" s="47">
        <f t="shared" si="6"/>
        <v>0</v>
      </c>
      <c r="G99" s="47">
        <f t="shared" si="6"/>
        <v>92.078370121581059</v>
      </c>
      <c r="H99" s="47">
        <f t="shared" si="6"/>
        <v>0</v>
      </c>
      <c r="I99" s="27">
        <f t="shared" si="6"/>
        <v>961.14386576714924</v>
      </c>
    </row>
    <row r="100" spans="2:9" x14ac:dyDescent="0.2">
      <c r="B100" s="11">
        <v>27</v>
      </c>
      <c r="C100" s="2" t="s">
        <v>28</v>
      </c>
      <c r="D100" s="25">
        <f t="shared" si="6"/>
        <v>0</v>
      </c>
      <c r="E100" s="47">
        <f t="shared" si="6"/>
        <v>0</v>
      </c>
      <c r="F100" s="47">
        <f t="shared" si="6"/>
        <v>0</v>
      </c>
      <c r="G100" s="47">
        <f t="shared" si="6"/>
        <v>0</v>
      </c>
      <c r="H100" s="47">
        <f t="shared" si="6"/>
        <v>0</v>
      </c>
      <c r="I100" s="27">
        <f t="shared" si="6"/>
        <v>0</v>
      </c>
    </row>
    <row r="101" spans="2:9" x14ac:dyDescent="0.2">
      <c r="B101" s="11">
        <v>28</v>
      </c>
      <c r="C101" s="2" t="s">
        <v>29</v>
      </c>
      <c r="D101" s="25">
        <f t="shared" si="6"/>
        <v>0</v>
      </c>
      <c r="E101" s="47">
        <f t="shared" si="6"/>
        <v>0</v>
      </c>
      <c r="F101" s="47">
        <f t="shared" si="6"/>
        <v>0</v>
      </c>
      <c r="G101" s="47">
        <f t="shared" si="6"/>
        <v>0</v>
      </c>
      <c r="H101" s="47">
        <f t="shared" si="6"/>
        <v>0</v>
      </c>
      <c r="I101" s="27">
        <f t="shared" si="6"/>
        <v>0</v>
      </c>
    </row>
    <row r="102" spans="2:9" x14ac:dyDescent="0.2">
      <c r="B102" s="13">
        <v>29</v>
      </c>
      <c r="C102" s="14" t="s">
        <v>30</v>
      </c>
      <c r="D102" s="25">
        <f t="shared" si="6"/>
        <v>0</v>
      </c>
      <c r="E102" s="47">
        <f t="shared" si="6"/>
        <v>0</v>
      </c>
      <c r="F102" s="47">
        <f t="shared" si="6"/>
        <v>0</v>
      </c>
      <c r="G102" s="47">
        <f t="shared" si="6"/>
        <v>0</v>
      </c>
      <c r="H102" s="47">
        <f t="shared" si="6"/>
        <v>0</v>
      </c>
      <c r="I102" s="27">
        <f t="shared" si="6"/>
        <v>0</v>
      </c>
    </row>
    <row r="103" spans="2:9" x14ac:dyDescent="0.2">
      <c r="B103" s="16" t="s">
        <v>35</v>
      </c>
      <c r="C103" s="17"/>
      <c r="D103" s="28">
        <f t="shared" ref="D103:I103" si="7">SUM(D74:D102)</f>
        <v>0</v>
      </c>
      <c r="E103" s="29">
        <f t="shared" si="7"/>
        <v>103.42228793855499</v>
      </c>
      <c r="F103" s="29">
        <f t="shared" si="7"/>
        <v>19227.357345823664</v>
      </c>
      <c r="G103" s="29">
        <f t="shared" si="7"/>
        <v>19863.957811791704</v>
      </c>
      <c r="H103" s="29">
        <f t="shared" si="7"/>
        <v>25745.716922772051</v>
      </c>
      <c r="I103" s="30">
        <f t="shared" si="7"/>
        <v>3388.2059281051488</v>
      </c>
    </row>
    <row r="104" spans="2:9" x14ac:dyDescent="0.2">
      <c r="B104" s="34" t="s">
        <v>39</v>
      </c>
    </row>
    <row r="106" spans="2:9" x14ac:dyDescent="0.2">
      <c r="B106" s="3" t="s">
        <v>40</v>
      </c>
    </row>
    <row r="107" spans="2:9" x14ac:dyDescent="0.2">
      <c r="B107" s="21" t="s">
        <v>0</v>
      </c>
      <c r="C107" s="16"/>
      <c r="D107" s="22">
        <v>44378</v>
      </c>
      <c r="E107" s="23">
        <v>44409</v>
      </c>
      <c r="F107" s="23">
        <v>44440</v>
      </c>
      <c r="G107" s="23">
        <v>44470</v>
      </c>
      <c r="H107" s="23">
        <v>44501</v>
      </c>
      <c r="I107" s="24">
        <v>44531</v>
      </c>
    </row>
    <row r="108" spans="2:9" x14ac:dyDescent="0.2">
      <c r="B108" s="8">
        <v>1</v>
      </c>
      <c r="C108" s="9" t="s">
        <v>3</v>
      </c>
      <c r="D108" s="31">
        <f t="shared" ref="D108:I123" si="8">IF(D40&gt;0,D40,0)</f>
        <v>0</v>
      </c>
      <c r="E108" s="32">
        <f t="shared" si="8"/>
        <v>0</v>
      </c>
      <c r="F108" s="32">
        <f t="shared" si="8"/>
        <v>0</v>
      </c>
      <c r="G108" s="32">
        <f t="shared" si="8"/>
        <v>0</v>
      </c>
      <c r="H108" s="32">
        <f t="shared" si="8"/>
        <v>0</v>
      </c>
      <c r="I108" s="33">
        <f t="shared" si="8"/>
        <v>0</v>
      </c>
    </row>
    <row r="109" spans="2:9" x14ac:dyDescent="0.2">
      <c r="B109" s="11">
        <v>2</v>
      </c>
      <c r="C109" s="2" t="s">
        <v>4</v>
      </c>
      <c r="D109" s="25">
        <f t="shared" si="8"/>
        <v>0</v>
      </c>
      <c r="E109" s="47">
        <f t="shared" si="8"/>
        <v>0</v>
      </c>
      <c r="F109" s="47">
        <f t="shared" si="8"/>
        <v>0</v>
      </c>
      <c r="G109" s="47">
        <f t="shared" si="8"/>
        <v>0</v>
      </c>
      <c r="H109" s="47">
        <f t="shared" si="8"/>
        <v>0</v>
      </c>
      <c r="I109" s="27">
        <f t="shared" si="8"/>
        <v>0</v>
      </c>
    </row>
    <row r="110" spans="2:9" x14ac:dyDescent="0.2">
      <c r="B110" s="11">
        <v>3</v>
      </c>
      <c r="C110" s="2" t="s">
        <v>5</v>
      </c>
      <c r="D110" s="25">
        <f t="shared" si="8"/>
        <v>0</v>
      </c>
      <c r="E110" s="47">
        <f t="shared" si="8"/>
        <v>0</v>
      </c>
      <c r="F110" s="47">
        <f t="shared" si="8"/>
        <v>0</v>
      </c>
      <c r="G110" s="47">
        <f t="shared" si="8"/>
        <v>0</v>
      </c>
      <c r="H110" s="47">
        <f t="shared" si="8"/>
        <v>0</v>
      </c>
      <c r="I110" s="27">
        <f t="shared" si="8"/>
        <v>0</v>
      </c>
    </row>
    <row r="111" spans="2:9" x14ac:dyDescent="0.2">
      <c r="B111" s="11">
        <v>4</v>
      </c>
      <c r="C111" s="2" t="s">
        <v>6</v>
      </c>
      <c r="D111" s="25">
        <f t="shared" si="8"/>
        <v>0</v>
      </c>
      <c r="E111" s="47">
        <f t="shared" si="8"/>
        <v>0</v>
      </c>
      <c r="F111" s="47">
        <f t="shared" si="8"/>
        <v>0</v>
      </c>
      <c r="G111" s="47">
        <f t="shared" si="8"/>
        <v>0</v>
      </c>
      <c r="H111" s="47">
        <f t="shared" si="8"/>
        <v>0</v>
      </c>
      <c r="I111" s="27">
        <f t="shared" si="8"/>
        <v>0</v>
      </c>
    </row>
    <row r="112" spans="2:9" x14ac:dyDescent="0.2">
      <c r="B112" s="11">
        <v>5</v>
      </c>
      <c r="C112" s="2" t="s">
        <v>7</v>
      </c>
      <c r="D112" s="25">
        <f t="shared" si="8"/>
        <v>1349.2595914783233</v>
      </c>
      <c r="E112" s="47">
        <f t="shared" si="8"/>
        <v>83916.587172703905</v>
      </c>
      <c r="F112" s="47">
        <f t="shared" si="8"/>
        <v>20752.108444090834</v>
      </c>
      <c r="G112" s="47">
        <f t="shared" si="8"/>
        <v>64347.605077617889</v>
      </c>
      <c r="H112" s="47">
        <f t="shared" si="8"/>
        <v>0</v>
      </c>
      <c r="I112" s="27">
        <f t="shared" si="8"/>
        <v>40741.755502759086</v>
      </c>
    </row>
    <row r="113" spans="2:9" x14ac:dyDescent="0.2">
      <c r="B113" s="11">
        <v>6</v>
      </c>
      <c r="C113" s="2" t="s">
        <v>8</v>
      </c>
      <c r="D113" s="25">
        <f t="shared" si="8"/>
        <v>0</v>
      </c>
      <c r="E113" s="47">
        <f t="shared" si="8"/>
        <v>0</v>
      </c>
      <c r="F113" s="47">
        <f t="shared" si="8"/>
        <v>0</v>
      </c>
      <c r="G113" s="47">
        <f t="shared" si="8"/>
        <v>0</v>
      </c>
      <c r="H113" s="47">
        <f t="shared" si="8"/>
        <v>0</v>
      </c>
      <c r="I113" s="27">
        <f t="shared" si="8"/>
        <v>0</v>
      </c>
    </row>
    <row r="114" spans="2:9" x14ac:dyDescent="0.2">
      <c r="B114" s="11">
        <v>7</v>
      </c>
      <c r="C114" s="2" t="s">
        <v>9</v>
      </c>
      <c r="D114" s="25">
        <f t="shared" si="8"/>
        <v>4125.1181413175036</v>
      </c>
      <c r="E114" s="47">
        <f t="shared" si="8"/>
        <v>6731.4238222002359</v>
      </c>
      <c r="F114" s="47">
        <f t="shared" si="8"/>
        <v>1577.682485064</v>
      </c>
      <c r="G114" s="47">
        <f t="shared" si="8"/>
        <v>27328.426359200861</v>
      </c>
      <c r="H114" s="47">
        <f t="shared" si="8"/>
        <v>1423.532309686186</v>
      </c>
      <c r="I114" s="27">
        <f t="shared" si="8"/>
        <v>0</v>
      </c>
    </row>
    <row r="115" spans="2:9" x14ac:dyDescent="0.2">
      <c r="B115" s="11">
        <v>8</v>
      </c>
      <c r="C115" s="2" t="s">
        <v>10</v>
      </c>
      <c r="D115" s="25">
        <f t="shared" si="8"/>
        <v>108.36895287875448</v>
      </c>
      <c r="E115" s="47">
        <f t="shared" si="8"/>
        <v>0</v>
      </c>
      <c r="F115" s="47">
        <f t="shared" si="8"/>
        <v>0</v>
      </c>
      <c r="G115" s="47">
        <f t="shared" si="8"/>
        <v>0</v>
      </c>
      <c r="H115" s="47">
        <f t="shared" si="8"/>
        <v>0</v>
      </c>
      <c r="I115" s="27">
        <f t="shared" si="8"/>
        <v>3.8146501955890799</v>
      </c>
    </row>
    <row r="116" spans="2:9" x14ac:dyDescent="0.2">
      <c r="B116" s="11">
        <v>9</v>
      </c>
      <c r="C116" s="2" t="s">
        <v>11</v>
      </c>
      <c r="D116" s="25">
        <f t="shared" si="8"/>
        <v>0</v>
      </c>
      <c r="E116" s="47">
        <f t="shared" si="8"/>
        <v>0</v>
      </c>
      <c r="F116" s="47">
        <f t="shared" si="8"/>
        <v>0</v>
      </c>
      <c r="G116" s="47">
        <f t="shared" si="8"/>
        <v>0</v>
      </c>
      <c r="H116" s="47">
        <f t="shared" si="8"/>
        <v>0</v>
      </c>
      <c r="I116" s="27">
        <f t="shared" si="8"/>
        <v>0</v>
      </c>
    </row>
    <row r="117" spans="2:9" x14ac:dyDescent="0.2">
      <c r="B117" s="11">
        <v>10</v>
      </c>
      <c r="C117" s="2" t="s">
        <v>58</v>
      </c>
      <c r="D117" s="25">
        <f t="shared" si="8"/>
        <v>0</v>
      </c>
      <c r="E117" s="47">
        <f t="shared" si="8"/>
        <v>0</v>
      </c>
      <c r="F117" s="47">
        <f t="shared" si="8"/>
        <v>0</v>
      </c>
      <c r="G117" s="47">
        <f t="shared" si="8"/>
        <v>0</v>
      </c>
      <c r="H117" s="47">
        <f t="shared" si="8"/>
        <v>0</v>
      </c>
      <c r="I117" s="27">
        <f t="shared" si="8"/>
        <v>0</v>
      </c>
    </row>
    <row r="118" spans="2:9" x14ac:dyDescent="0.2">
      <c r="B118" s="11">
        <v>11</v>
      </c>
      <c r="C118" s="2" t="s">
        <v>12</v>
      </c>
      <c r="D118" s="25">
        <f t="shared" si="8"/>
        <v>9831.5143194076227</v>
      </c>
      <c r="E118" s="47">
        <f t="shared" si="8"/>
        <v>0</v>
      </c>
      <c r="F118" s="47">
        <f t="shared" si="8"/>
        <v>0</v>
      </c>
      <c r="G118" s="47">
        <f t="shared" si="8"/>
        <v>0</v>
      </c>
      <c r="H118" s="47">
        <f t="shared" si="8"/>
        <v>0</v>
      </c>
      <c r="I118" s="27">
        <f t="shared" si="8"/>
        <v>0</v>
      </c>
    </row>
    <row r="119" spans="2:9" x14ac:dyDescent="0.2">
      <c r="B119" s="11">
        <v>12</v>
      </c>
      <c r="C119" s="2" t="s">
        <v>13</v>
      </c>
      <c r="D119" s="25">
        <f t="shared" si="8"/>
        <v>0</v>
      </c>
      <c r="E119" s="47">
        <f t="shared" si="8"/>
        <v>0</v>
      </c>
      <c r="F119" s="47">
        <f t="shared" si="8"/>
        <v>0</v>
      </c>
      <c r="G119" s="47">
        <f t="shared" si="8"/>
        <v>0</v>
      </c>
      <c r="H119" s="47">
        <f t="shared" si="8"/>
        <v>0</v>
      </c>
      <c r="I119" s="27">
        <f t="shared" si="8"/>
        <v>0</v>
      </c>
    </row>
    <row r="120" spans="2:9" x14ac:dyDescent="0.2">
      <c r="B120" s="11">
        <v>13</v>
      </c>
      <c r="C120" s="2" t="s">
        <v>14</v>
      </c>
      <c r="D120" s="25">
        <f t="shared" si="8"/>
        <v>0</v>
      </c>
      <c r="E120" s="47">
        <f t="shared" si="8"/>
        <v>0</v>
      </c>
      <c r="F120" s="47">
        <f t="shared" si="8"/>
        <v>0</v>
      </c>
      <c r="G120" s="47">
        <f t="shared" si="8"/>
        <v>0</v>
      </c>
      <c r="H120" s="47">
        <f t="shared" si="8"/>
        <v>0</v>
      </c>
      <c r="I120" s="27">
        <f t="shared" si="8"/>
        <v>0</v>
      </c>
    </row>
    <row r="121" spans="2:9" x14ac:dyDescent="0.2">
      <c r="B121" s="11">
        <v>14</v>
      </c>
      <c r="C121" s="2" t="s">
        <v>15</v>
      </c>
      <c r="D121" s="25">
        <f t="shared" si="8"/>
        <v>0</v>
      </c>
      <c r="E121" s="47">
        <f t="shared" si="8"/>
        <v>0</v>
      </c>
      <c r="F121" s="47">
        <f t="shared" si="8"/>
        <v>0</v>
      </c>
      <c r="G121" s="47">
        <f t="shared" si="8"/>
        <v>0</v>
      </c>
      <c r="H121" s="47">
        <f t="shared" si="8"/>
        <v>0</v>
      </c>
      <c r="I121" s="27">
        <f t="shared" si="8"/>
        <v>0</v>
      </c>
    </row>
    <row r="122" spans="2:9" x14ac:dyDescent="0.2">
      <c r="B122" s="11">
        <v>15</v>
      </c>
      <c r="C122" s="2" t="s">
        <v>16</v>
      </c>
      <c r="D122" s="25">
        <f t="shared" si="8"/>
        <v>0</v>
      </c>
      <c r="E122" s="47">
        <f t="shared" si="8"/>
        <v>0</v>
      </c>
      <c r="F122" s="47">
        <f t="shared" si="8"/>
        <v>0</v>
      </c>
      <c r="G122" s="47">
        <f t="shared" si="8"/>
        <v>0</v>
      </c>
      <c r="H122" s="47">
        <f t="shared" si="8"/>
        <v>0</v>
      </c>
      <c r="I122" s="27">
        <f t="shared" si="8"/>
        <v>0</v>
      </c>
    </row>
    <row r="123" spans="2:9" x14ac:dyDescent="0.2">
      <c r="B123" s="11">
        <v>16</v>
      </c>
      <c r="C123" s="2" t="s">
        <v>17</v>
      </c>
      <c r="D123" s="25">
        <f t="shared" si="8"/>
        <v>0</v>
      </c>
      <c r="E123" s="47">
        <f t="shared" si="8"/>
        <v>0</v>
      </c>
      <c r="F123" s="47">
        <f t="shared" si="8"/>
        <v>0</v>
      </c>
      <c r="G123" s="47">
        <f t="shared" si="8"/>
        <v>0</v>
      </c>
      <c r="H123" s="47">
        <f t="shared" si="8"/>
        <v>0</v>
      </c>
      <c r="I123" s="27">
        <f t="shared" si="8"/>
        <v>0</v>
      </c>
    </row>
    <row r="124" spans="2:9" x14ac:dyDescent="0.2">
      <c r="B124" s="11">
        <v>17</v>
      </c>
      <c r="C124" s="2" t="s">
        <v>18</v>
      </c>
      <c r="D124" s="25">
        <f t="shared" ref="D124:I136" si="9">IF(D56&gt;0,D56,0)</f>
        <v>0</v>
      </c>
      <c r="E124" s="47">
        <f t="shared" si="9"/>
        <v>0</v>
      </c>
      <c r="F124" s="47">
        <f t="shared" si="9"/>
        <v>0</v>
      </c>
      <c r="G124" s="47">
        <f t="shared" si="9"/>
        <v>0</v>
      </c>
      <c r="H124" s="47">
        <f t="shared" si="9"/>
        <v>0</v>
      </c>
      <c r="I124" s="27">
        <f t="shared" si="9"/>
        <v>0</v>
      </c>
    </row>
    <row r="125" spans="2:9" x14ac:dyDescent="0.2">
      <c r="B125" s="11">
        <v>18</v>
      </c>
      <c r="C125" s="2" t="s">
        <v>19</v>
      </c>
      <c r="D125" s="25">
        <f t="shared" si="9"/>
        <v>0</v>
      </c>
      <c r="E125" s="47">
        <f t="shared" si="9"/>
        <v>0</v>
      </c>
      <c r="F125" s="47">
        <f t="shared" si="9"/>
        <v>0</v>
      </c>
      <c r="G125" s="47">
        <f t="shared" si="9"/>
        <v>0</v>
      </c>
      <c r="H125" s="47">
        <f t="shared" si="9"/>
        <v>0</v>
      </c>
      <c r="I125" s="27">
        <f t="shared" si="9"/>
        <v>0</v>
      </c>
    </row>
    <row r="126" spans="2:9" x14ac:dyDescent="0.2">
      <c r="B126" s="11">
        <v>19</v>
      </c>
      <c r="C126" s="2" t="s">
        <v>20</v>
      </c>
      <c r="D126" s="25">
        <f t="shared" si="9"/>
        <v>0</v>
      </c>
      <c r="E126" s="47">
        <f t="shared" si="9"/>
        <v>0</v>
      </c>
      <c r="F126" s="47">
        <f t="shared" si="9"/>
        <v>0</v>
      </c>
      <c r="G126" s="47">
        <f t="shared" si="9"/>
        <v>0</v>
      </c>
      <c r="H126" s="47">
        <f t="shared" si="9"/>
        <v>0</v>
      </c>
      <c r="I126" s="27">
        <f t="shared" si="9"/>
        <v>0</v>
      </c>
    </row>
    <row r="127" spans="2:9" x14ac:dyDescent="0.2">
      <c r="B127" s="11">
        <v>20</v>
      </c>
      <c r="C127" s="2" t="s">
        <v>21</v>
      </c>
      <c r="D127" s="25">
        <f t="shared" si="9"/>
        <v>0</v>
      </c>
      <c r="E127" s="47">
        <f t="shared" si="9"/>
        <v>0</v>
      </c>
      <c r="F127" s="47">
        <f t="shared" si="9"/>
        <v>0</v>
      </c>
      <c r="G127" s="47">
        <f t="shared" si="9"/>
        <v>0</v>
      </c>
      <c r="H127" s="47">
        <f t="shared" si="9"/>
        <v>0</v>
      </c>
      <c r="I127" s="27">
        <f t="shared" si="9"/>
        <v>0</v>
      </c>
    </row>
    <row r="128" spans="2:9" x14ac:dyDescent="0.2">
      <c r="B128" s="11">
        <v>21</v>
      </c>
      <c r="C128" s="2" t="s">
        <v>22</v>
      </c>
      <c r="D128" s="25">
        <f t="shared" si="9"/>
        <v>0</v>
      </c>
      <c r="E128" s="47">
        <f t="shared" si="9"/>
        <v>0</v>
      </c>
      <c r="F128" s="47">
        <f t="shared" si="9"/>
        <v>0</v>
      </c>
      <c r="G128" s="47">
        <f t="shared" si="9"/>
        <v>0</v>
      </c>
      <c r="H128" s="47">
        <f t="shared" si="9"/>
        <v>0</v>
      </c>
      <c r="I128" s="27">
        <f t="shared" si="9"/>
        <v>0</v>
      </c>
    </row>
    <row r="129" spans="2:9" x14ac:dyDescent="0.2">
      <c r="B129" s="11">
        <v>22</v>
      </c>
      <c r="C129" s="2" t="s">
        <v>23</v>
      </c>
      <c r="D129" s="25">
        <f t="shared" si="9"/>
        <v>0</v>
      </c>
      <c r="E129" s="47">
        <f t="shared" si="9"/>
        <v>0</v>
      </c>
      <c r="F129" s="47">
        <f t="shared" si="9"/>
        <v>0</v>
      </c>
      <c r="G129" s="47">
        <f t="shared" si="9"/>
        <v>0</v>
      </c>
      <c r="H129" s="47">
        <f t="shared" si="9"/>
        <v>0</v>
      </c>
      <c r="I129" s="27">
        <f t="shared" si="9"/>
        <v>0</v>
      </c>
    </row>
    <row r="130" spans="2:9" x14ac:dyDescent="0.2">
      <c r="B130" s="11">
        <v>23</v>
      </c>
      <c r="C130" s="2" t="s">
        <v>24</v>
      </c>
      <c r="D130" s="25">
        <f t="shared" si="9"/>
        <v>0</v>
      </c>
      <c r="E130" s="47">
        <f t="shared" si="9"/>
        <v>0</v>
      </c>
      <c r="F130" s="47">
        <f t="shared" si="9"/>
        <v>0</v>
      </c>
      <c r="G130" s="47">
        <f t="shared" si="9"/>
        <v>0</v>
      </c>
      <c r="H130" s="47">
        <f t="shared" si="9"/>
        <v>0</v>
      </c>
      <c r="I130" s="27">
        <f t="shared" si="9"/>
        <v>0</v>
      </c>
    </row>
    <row r="131" spans="2:9" x14ac:dyDescent="0.2">
      <c r="B131" s="11">
        <v>24</v>
      </c>
      <c r="C131" s="2" t="s">
        <v>25</v>
      </c>
      <c r="D131" s="25">
        <f t="shared" si="9"/>
        <v>0</v>
      </c>
      <c r="E131" s="47">
        <f t="shared" si="9"/>
        <v>370.64477732581048</v>
      </c>
      <c r="F131" s="47">
        <f t="shared" si="9"/>
        <v>66.000528019416777</v>
      </c>
      <c r="G131" s="47">
        <f t="shared" si="9"/>
        <v>0</v>
      </c>
      <c r="H131" s="47">
        <f t="shared" si="9"/>
        <v>15.473080661892206</v>
      </c>
      <c r="I131" s="27">
        <f t="shared" si="9"/>
        <v>628.78535443159058</v>
      </c>
    </row>
    <row r="132" spans="2:9" x14ac:dyDescent="0.2">
      <c r="B132" s="11">
        <v>25</v>
      </c>
      <c r="C132" s="2" t="s">
        <v>26</v>
      </c>
      <c r="D132" s="25">
        <f t="shared" si="9"/>
        <v>0</v>
      </c>
      <c r="E132" s="47">
        <f t="shared" si="9"/>
        <v>0</v>
      </c>
      <c r="F132" s="47">
        <f t="shared" si="9"/>
        <v>0</v>
      </c>
      <c r="G132" s="47">
        <f t="shared" si="9"/>
        <v>0</v>
      </c>
      <c r="H132" s="47">
        <f t="shared" si="9"/>
        <v>0</v>
      </c>
      <c r="I132" s="27">
        <f t="shared" si="9"/>
        <v>0</v>
      </c>
    </row>
    <row r="133" spans="2:9" x14ac:dyDescent="0.2">
      <c r="B133" s="11">
        <v>26</v>
      </c>
      <c r="C133" s="2" t="s">
        <v>27</v>
      </c>
      <c r="D133" s="25">
        <f t="shared" si="9"/>
        <v>286.22432857617008</v>
      </c>
      <c r="E133" s="47">
        <f t="shared" si="9"/>
        <v>0</v>
      </c>
      <c r="F133" s="47">
        <f t="shared" si="9"/>
        <v>0</v>
      </c>
      <c r="G133" s="47">
        <f t="shared" si="9"/>
        <v>0</v>
      </c>
      <c r="H133" s="47">
        <f t="shared" si="9"/>
        <v>0</v>
      </c>
      <c r="I133" s="27">
        <f t="shared" si="9"/>
        <v>0</v>
      </c>
    </row>
    <row r="134" spans="2:9" x14ac:dyDescent="0.2">
      <c r="B134" s="11">
        <v>27</v>
      </c>
      <c r="C134" s="2" t="s">
        <v>28</v>
      </c>
      <c r="D134" s="25">
        <f t="shared" si="9"/>
        <v>0</v>
      </c>
      <c r="E134" s="47">
        <f t="shared" si="9"/>
        <v>0</v>
      </c>
      <c r="F134" s="47">
        <f t="shared" si="9"/>
        <v>24.521485104480004</v>
      </c>
      <c r="G134" s="47">
        <f t="shared" si="9"/>
        <v>0</v>
      </c>
      <c r="H134" s="47">
        <f t="shared" si="9"/>
        <v>0</v>
      </c>
      <c r="I134" s="27">
        <f t="shared" si="9"/>
        <v>0</v>
      </c>
    </row>
    <row r="135" spans="2:9" x14ac:dyDescent="0.2">
      <c r="B135" s="11">
        <v>28</v>
      </c>
      <c r="C135" s="2" t="s">
        <v>29</v>
      </c>
      <c r="D135" s="25">
        <f t="shared" si="9"/>
        <v>0</v>
      </c>
      <c r="E135" s="47">
        <f t="shared" si="9"/>
        <v>0</v>
      </c>
      <c r="F135" s="47">
        <f t="shared" si="9"/>
        <v>0</v>
      </c>
      <c r="G135" s="47">
        <f t="shared" si="9"/>
        <v>0</v>
      </c>
      <c r="H135" s="47">
        <f t="shared" si="9"/>
        <v>0</v>
      </c>
      <c r="I135" s="27">
        <f t="shared" si="9"/>
        <v>0</v>
      </c>
    </row>
    <row r="136" spans="2:9" x14ac:dyDescent="0.2">
      <c r="B136" s="13">
        <v>29</v>
      </c>
      <c r="C136" s="14" t="s">
        <v>30</v>
      </c>
      <c r="D136" s="25">
        <f t="shared" si="9"/>
        <v>0</v>
      </c>
      <c r="E136" s="47">
        <f t="shared" si="9"/>
        <v>0</v>
      </c>
      <c r="F136" s="47">
        <f t="shared" si="9"/>
        <v>0</v>
      </c>
      <c r="G136" s="47">
        <f t="shared" si="9"/>
        <v>0</v>
      </c>
      <c r="H136" s="47">
        <f t="shared" si="9"/>
        <v>0</v>
      </c>
      <c r="I136" s="27">
        <f t="shared" si="9"/>
        <v>0</v>
      </c>
    </row>
    <row r="137" spans="2:9" x14ac:dyDescent="0.2">
      <c r="B137" s="16" t="s">
        <v>35</v>
      </c>
      <c r="C137" s="17"/>
      <c r="D137" s="28">
        <f t="shared" ref="D137:I137" si="10">SUM(D108:D136)</f>
        <v>15700.485333658375</v>
      </c>
      <c r="E137" s="29">
        <f t="shared" si="10"/>
        <v>91018.655772229948</v>
      </c>
      <c r="F137" s="29">
        <f t="shared" si="10"/>
        <v>22420.312942278731</v>
      </c>
      <c r="G137" s="29">
        <f t="shared" si="10"/>
        <v>91676.031436818754</v>
      </c>
      <c r="H137" s="29">
        <f t="shared" si="10"/>
        <v>1439.0053903480782</v>
      </c>
      <c r="I137" s="30">
        <f t="shared" si="10"/>
        <v>41374.355507386266</v>
      </c>
    </row>
    <row r="138" spans="2:9" x14ac:dyDescent="0.2">
      <c r="B138" s="34" t="s">
        <v>41</v>
      </c>
    </row>
    <row r="140" spans="2:9" x14ac:dyDescent="0.2">
      <c r="B140" s="16" t="s">
        <v>42</v>
      </c>
      <c r="C140" s="17"/>
      <c r="D140" s="28">
        <f t="shared" ref="D140:I140" si="11">IF(D103&lt;D137,D103,D137)</f>
        <v>0</v>
      </c>
      <c r="E140" s="29">
        <f t="shared" si="11"/>
        <v>103.42228793855499</v>
      </c>
      <c r="F140" s="29">
        <f t="shared" si="11"/>
        <v>19227.357345823664</v>
      </c>
      <c r="G140" s="29">
        <f t="shared" si="11"/>
        <v>19863.957811791704</v>
      </c>
      <c r="H140" s="29">
        <f t="shared" si="11"/>
        <v>1439.0053903480782</v>
      </c>
      <c r="I140" s="30">
        <f t="shared" si="11"/>
        <v>3388.2059281051488</v>
      </c>
    </row>
    <row r="141" spans="2:9" x14ac:dyDescent="0.2">
      <c r="B141" s="34" t="s">
        <v>43</v>
      </c>
    </row>
    <row r="143" spans="2:9" x14ac:dyDescent="0.2">
      <c r="B143" s="3" t="s">
        <v>93</v>
      </c>
    </row>
    <row r="144" spans="2:9" x14ac:dyDescent="0.2">
      <c r="B144" s="21" t="s">
        <v>0</v>
      </c>
      <c r="C144" s="16"/>
      <c r="D144" s="22">
        <v>44378</v>
      </c>
      <c r="E144" s="23">
        <v>44409</v>
      </c>
      <c r="F144" s="23">
        <v>44440</v>
      </c>
      <c r="G144" s="23">
        <v>44470</v>
      </c>
      <c r="H144" s="23">
        <v>44501</v>
      </c>
      <c r="I144" s="24">
        <v>44531</v>
      </c>
    </row>
    <row r="145" spans="2:9" x14ac:dyDescent="0.2">
      <c r="B145" s="8">
        <v>1</v>
      </c>
      <c r="C145" s="9" t="s">
        <v>3</v>
      </c>
      <c r="D145" s="31">
        <f>IFERROR(D74/D$103*D$140-D108/D$137*D$140,0)</f>
        <v>0</v>
      </c>
      <c r="E145" s="32">
        <f t="shared" ref="E145:I145" si="12">IFERROR(E74/E$103*E$140-E108/E$137*E$140,0)</f>
        <v>0</v>
      </c>
      <c r="F145" s="32">
        <f t="shared" si="12"/>
        <v>0</v>
      </c>
      <c r="G145" s="32">
        <f t="shared" si="12"/>
        <v>0</v>
      </c>
      <c r="H145" s="32">
        <f t="shared" si="12"/>
        <v>0</v>
      </c>
      <c r="I145" s="33">
        <f t="shared" si="12"/>
        <v>0</v>
      </c>
    </row>
    <row r="146" spans="2:9" x14ac:dyDescent="0.2">
      <c r="B146" s="11">
        <v>2</v>
      </c>
      <c r="C146" s="2" t="s">
        <v>4</v>
      </c>
      <c r="D146" s="25">
        <f t="shared" ref="D146:D173" si="13">IFERROR(D75/D$103*D$140-D109/D$137*D$140,0)</f>
        <v>0</v>
      </c>
      <c r="E146" s="47">
        <f t="shared" ref="E146:I146" si="14">IFERROR(E75/E$103*E$140-E109/E$137*E$140,0)</f>
        <v>0</v>
      </c>
      <c r="F146" s="47">
        <f t="shared" si="14"/>
        <v>0</v>
      </c>
      <c r="G146" s="47">
        <f t="shared" si="14"/>
        <v>0</v>
      </c>
      <c r="H146" s="47">
        <f t="shared" si="14"/>
        <v>0</v>
      </c>
      <c r="I146" s="27">
        <f t="shared" si="14"/>
        <v>0</v>
      </c>
    </row>
    <row r="147" spans="2:9" x14ac:dyDescent="0.2">
      <c r="B147" s="11">
        <v>3</v>
      </c>
      <c r="C147" s="2" t="s">
        <v>5</v>
      </c>
      <c r="D147" s="25">
        <f t="shared" si="13"/>
        <v>0</v>
      </c>
      <c r="E147" s="47">
        <f t="shared" ref="E147:I147" si="15">IFERROR(E76/E$103*E$140-E110/E$137*E$140,0)</f>
        <v>0</v>
      </c>
      <c r="F147" s="47">
        <f t="shared" si="15"/>
        <v>0</v>
      </c>
      <c r="G147" s="47">
        <f t="shared" si="15"/>
        <v>0</v>
      </c>
      <c r="H147" s="47">
        <f t="shared" si="15"/>
        <v>0</v>
      </c>
      <c r="I147" s="27">
        <f t="shared" si="15"/>
        <v>0</v>
      </c>
    </row>
    <row r="148" spans="2:9" x14ac:dyDescent="0.2">
      <c r="B148" s="11">
        <v>4</v>
      </c>
      <c r="C148" s="2" t="s">
        <v>6</v>
      </c>
      <c r="D148" s="25">
        <f t="shared" si="13"/>
        <v>0</v>
      </c>
      <c r="E148" s="47">
        <f t="shared" ref="E148:I148" si="16">IFERROR(E77/E$103*E$140-E111/E$137*E$140,0)</f>
        <v>0</v>
      </c>
      <c r="F148" s="47">
        <f t="shared" si="16"/>
        <v>0</v>
      </c>
      <c r="G148" s="47">
        <f t="shared" si="16"/>
        <v>0</v>
      </c>
      <c r="H148" s="47">
        <f t="shared" si="16"/>
        <v>0</v>
      </c>
      <c r="I148" s="27">
        <f t="shared" si="16"/>
        <v>0</v>
      </c>
    </row>
    <row r="149" spans="2:9" x14ac:dyDescent="0.2">
      <c r="B149" s="11">
        <v>5</v>
      </c>
      <c r="C149" s="2" t="s">
        <v>7</v>
      </c>
      <c r="D149" s="25">
        <f t="shared" si="13"/>
        <v>0</v>
      </c>
      <c r="E149" s="47">
        <f t="shared" ref="E149:I149" si="17">IFERROR(E78/E$103*E$140-E112/E$137*E$140,0)</f>
        <v>-95.352379880391226</v>
      </c>
      <c r="F149" s="47">
        <f t="shared" si="17"/>
        <v>-17796.727715668774</v>
      </c>
      <c r="G149" s="47">
        <f t="shared" si="17"/>
        <v>-13942.555022492912</v>
      </c>
      <c r="H149" s="47">
        <f t="shared" si="17"/>
        <v>1439.0053903480782</v>
      </c>
      <c r="I149" s="27">
        <f t="shared" si="17"/>
        <v>-3336.401397025154</v>
      </c>
    </row>
    <row r="150" spans="2:9" x14ac:dyDescent="0.2">
      <c r="B150" s="11">
        <v>6</v>
      </c>
      <c r="C150" s="2" t="s">
        <v>8</v>
      </c>
      <c r="D150" s="25">
        <f t="shared" si="13"/>
        <v>0</v>
      </c>
      <c r="E150" s="47">
        <f t="shared" ref="E150:I150" si="18">IFERROR(E79/E$103*E$140-E113/E$137*E$140,0)</f>
        <v>0</v>
      </c>
      <c r="F150" s="47">
        <f t="shared" si="18"/>
        <v>0</v>
      </c>
      <c r="G150" s="47">
        <f t="shared" si="18"/>
        <v>0</v>
      </c>
      <c r="H150" s="47">
        <f t="shared" si="18"/>
        <v>0</v>
      </c>
      <c r="I150" s="27">
        <f t="shared" si="18"/>
        <v>0</v>
      </c>
    </row>
    <row r="151" spans="2:9" x14ac:dyDescent="0.2">
      <c r="B151" s="11">
        <v>7</v>
      </c>
      <c r="C151" s="2" t="s">
        <v>9</v>
      </c>
      <c r="D151" s="25">
        <f t="shared" si="13"/>
        <v>0</v>
      </c>
      <c r="E151" s="47">
        <f t="shared" ref="E151:I151" si="19">IFERROR(E80/E$103*E$140-E114/E$137*E$140,0)</f>
        <v>-7.6487533997227795</v>
      </c>
      <c r="F151" s="47">
        <f t="shared" si="19"/>
        <v>-1352.9991751974856</v>
      </c>
      <c r="G151" s="47">
        <f t="shared" si="19"/>
        <v>-5921.4027892987915</v>
      </c>
      <c r="H151" s="47">
        <f t="shared" si="19"/>
        <v>-1423.532309686186</v>
      </c>
      <c r="I151" s="27">
        <f t="shared" si="19"/>
        <v>0</v>
      </c>
    </row>
    <row r="152" spans="2:9" x14ac:dyDescent="0.2">
      <c r="B152" s="11">
        <v>8</v>
      </c>
      <c r="C152" s="2" t="s">
        <v>10</v>
      </c>
      <c r="D152" s="25">
        <f t="shared" si="13"/>
        <v>0</v>
      </c>
      <c r="E152" s="47">
        <f t="shared" ref="E152:I152" si="20">IFERROR(E81/E$103*E$140-E115/E$137*E$140,0)</f>
        <v>0</v>
      </c>
      <c r="F152" s="47">
        <f t="shared" si="20"/>
        <v>0</v>
      </c>
      <c r="G152" s="47">
        <f t="shared" si="20"/>
        <v>0</v>
      </c>
      <c r="H152" s="47">
        <f t="shared" si="20"/>
        <v>0</v>
      </c>
      <c r="I152" s="27">
        <f t="shared" si="20"/>
        <v>-0.3123872323288519</v>
      </c>
    </row>
    <row r="153" spans="2:9" x14ac:dyDescent="0.2">
      <c r="B153" s="11">
        <v>9</v>
      </c>
      <c r="C153" s="2" t="s">
        <v>11</v>
      </c>
      <c r="D153" s="25">
        <f t="shared" si="13"/>
        <v>0</v>
      </c>
      <c r="E153" s="47">
        <f t="shared" ref="E153:I153" si="21">IFERROR(E82/E$103*E$140-E116/E$137*E$140,0)</f>
        <v>0</v>
      </c>
      <c r="F153" s="47">
        <f t="shared" si="21"/>
        <v>0</v>
      </c>
      <c r="G153" s="47">
        <f t="shared" si="21"/>
        <v>0</v>
      </c>
      <c r="H153" s="47">
        <f t="shared" si="21"/>
        <v>0</v>
      </c>
      <c r="I153" s="27">
        <f t="shared" si="21"/>
        <v>0</v>
      </c>
    </row>
    <row r="154" spans="2:9" x14ac:dyDescent="0.2">
      <c r="B154" s="11">
        <v>10</v>
      </c>
      <c r="C154" s="2" t="s">
        <v>58</v>
      </c>
      <c r="D154" s="25">
        <f t="shared" si="13"/>
        <v>0</v>
      </c>
      <c r="E154" s="47">
        <f t="shared" ref="E154:I154" si="22">IFERROR(E83/E$103*E$140-E117/E$137*E$140,0)</f>
        <v>0</v>
      </c>
      <c r="F154" s="47">
        <f t="shared" si="22"/>
        <v>0</v>
      </c>
      <c r="G154" s="47">
        <f t="shared" si="22"/>
        <v>0</v>
      </c>
      <c r="H154" s="47">
        <f t="shared" si="22"/>
        <v>0</v>
      </c>
      <c r="I154" s="27">
        <f t="shared" si="22"/>
        <v>0</v>
      </c>
    </row>
    <row r="155" spans="2:9" x14ac:dyDescent="0.2">
      <c r="B155" s="11">
        <v>11</v>
      </c>
      <c r="C155" s="2" t="s">
        <v>12</v>
      </c>
      <c r="D155" s="25">
        <f t="shared" si="13"/>
        <v>0</v>
      </c>
      <c r="E155" s="47">
        <f t="shared" ref="E155:I155" si="23">IFERROR(E84/E$103*E$140-E118/E$137*E$140,0)</f>
        <v>0</v>
      </c>
      <c r="F155" s="47">
        <f t="shared" si="23"/>
        <v>19227.357345823664</v>
      </c>
      <c r="G155" s="47">
        <f t="shared" si="23"/>
        <v>19723.707476139316</v>
      </c>
      <c r="H155" s="47">
        <f t="shared" si="23"/>
        <v>0</v>
      </c>
      <c r="I155" s="27">
        <f t="shared" si="23"/>
        <v>2427.0620623379996</v>
      </c>
    </row>
    <row r="156" spans="2:9" x14ac:dyDescent="0.2">
      <c r="B156" s="11">
        <v>12</v>
      </c>
      <c r="C156" s="2" t="s">
        <v>13</v>
      </c>
      <c r="D156" s="25">
        <f t="shared" si="13"/>
        <v>0</v>
      </c>
      <c r="E156" s="47">
        <f t="shared" ref="E156:I156" si="24">IFERROR(E85/E$103*E$140-E119/E$137*E$140,0)</f>
        <v>0</v>
      </c>
      <c r="F156" s="47">
        <f t="shared" si="24"/>
        <v>0</v>
      </c>
      <c r="G156" s="47">
        <f t="shared" si="24"/>
        <v>0</v>
      </c>
      <c r="H156" s="47">
        <f t="shared" si="24"/>
        <v>0</v>
      </c>
      <c r="I156" s="27">
        <f t="shared" si="24"/>
        <v>0</v>
      </c>
    </row>
    <row r="157" spans="2:9" x14ac:dyDescent="0.2">
      <c r="B157" s="11">
        <v>13</v>
      </c>
      <c r="C157" s="2" t="s">
        <v>14</v>
      </c>
      <c r="D157" s="25">
        <f t="shared" si="13"/>
        <v>0</v>
      </c>
      <c r="E157" s="47">
        <f t="shared" ref="E157:I157" si="25">IFERROR(E86/E$103*E$140-E120/E$137*E$140,0)</f>
        <v>0</v>
      </c>
      <c r="F157" s="47">
        <f t="shared" si="25"/>
        <v>0</v>
      </c>
      <c r="G157" s="47">
        <f t="shared" si="25"/>
        <v>0</v>
      </c>
      <c r="H157" s="47">
        <f t="shared" si="25"/>
        <v>0</v>
      </c>
      <c r="I157" s="27">
        <f t="shared" si="25"/>
        <v>0</v>
      </c>
    </row>
    <row r="158" spans="2:9" x14ac:dyDescent="0.2">
      <c r="B158" s="11">
        <v>14</v>
      </c>
      <c r="C158" s="2" t="s">
        <v>15</v>
      </c>
      <c r="D158" s="25">
        <f t="shared" si="13"/>
        <v>0</v>
      </c>
      <c r="E158" s="47">
        <f t="shared" ref="E158:I158" si="26">IFERROR(E87/E$103*E$140-E121/E$137*E$140,0)</f>
        <v>0</v>
      </c>
      <c r="F158" s="47">
        <f t="shared" si="26"/>
        <v>0</v>
      </c>
      <c r="G158" s="47">
        <f t="shared" si="26"/>
        <v>0</v>
      </c>
      <c r="H158" s="47">
        <f t="shared" si="26"/>
        <v>0</v>
      </c>
      <c r="I158" s="27">
        <f t="shared" si="26"/>
        <v>0</v>
      </c>
    </row>
    <row r="159" spans="2:9" x14ac:dyDescent="0.2">
      <c r="B159" s="11">
        <v>15</v>
      </c>
      <c r="C159" s="2" t="s">
        <v>16</v>
      </c>
      <c r="D159" s="25">
        <f t="shared" si="13"/>
        <v>0</v>
      </c>
      <c r="E159" s="47">
        <f t="shared" ref="E159:I159" si="27">IFERROR(E88/E$103*E$140-E122/E$137*E$140,0)</f>
        <v>0</v>
      </c>
      <c r="F159" s="47">
        <f t="shared" si="27"/>
        <v>0</v>
      </c>
      <c r="G159" s="47">
        <f t="shared" si="27"/>
        <v>0</v>
      </c>
      <c r="H159" s="47">
        <f t="shared" si="27"/>
        <v>0</v>
      </c>
      <c r="I159" s="27">
        <f t="shared" si="27"/>
        <v>0</v>
      </c>
    </row>
    <row r="160" spans="2:9" x14ac:dyDescent="0.2">
      <c r="B160" s="11">
        <v>16</v>
      </c>
      <c r="C160" s="2" t="s">
        <v>17</v>
      </c>
      <c r="D160" s="25">
        <f t="shared" si="13"/>
        <v>0</v>
      </c>
      <c r="E160" s="47">
        <f t="shared" ref="E160:I160" si="28">IFERROR(E89/E$103*E$140-E123/E$137*E$140,0)</f>
        <v>0</v>
      </c>
      <c r="F160" s="47">
        <f t="shared" si="28"/>
        <v>0</v>
      </c>
      <c r="G160" s="47">
        <f t="shared" si="28"/>
        <v>0</v>
      </c>
      <c r="H160" s="47">
        <f t="shared" si="28"/>
        <v>0</v>
      </c>
      <c r="I160" s="27">
        <f t="shared" si="28"/>
        <v>0</v>
      </c>
    </row>
    <row r="161" spans="2:9" x14ac:dyDescent="0.2">
      <c r="B161" s="11">
        <v>17</v>
      </c>
      <c r="C161" s="2" t="s">
        <v>18</v>
      </c>
      <c r="D161" s="25">
        <f t="shared" si="13"/>
        <v>0</v>
      </c>
      <c r="E161" s="47">
        <f t="shared" ref="E161:I161" si="29">IFERROR(E90/E$103*E$140-E124/E$137*E$140,0)</f>
        <v>0</v>
      </c>
      <c r="F161" s="47">
        <f t="shared" si="29"/>
        <v>0</v>
      </c>
      <c r="G161" s="47">
        <f t="shared" si="29"/>
        <v>0</v>
      </c>
      <c r="H161" s="47">
        <f t="shared" si="29"/>
        <v>0</v>
      </c>
      <c r="I161" s="27">
        <f t="shared" si="29"/>
        <v>0</v>
      </c>
    </row>
    <row r="162" spans="2:9" x14ac:dyDescent="0.2">
      <c r="B162" s="11">
        <v>18</v>
      </c>
      <c r="C162" s="2" t="s">
        <v>19</v>
      </c>
      <c r="D162" s="25">
        <f t="shared" si="13"/>
        <v>0</v>
      </c>
      <c r="E162" s="47">
        <f t="shared" ref="E162:I162" si="30">IFERROR(E91/E$103*E$140-E125/E$137*E$140,0)</f>
        <v>0</v>
      </c>
      <c r="F162" s="47">
        <f t="shared" si="30"/>
        <v>0</v>
      </c>
      <c r="G162" s="47">
        <f t="shared" si="30"/>
        <v>0</v>
      </c>
      <c r="H162" s="47">
        <f t="shared" si="30"/>
        <v>0</v>
      </c>
      <c r="I162" s="27">
        <f t="shared" si="30"/>
        <v>0</v>
      </c>
    </row>
    <row r="163" spans="2:9" x14ac:dyDescent="0.2">
      <c r="B163" s="11">
        <v>19</v>
      </c>
      <c r="C163" s="2" t="s">
        <v>20</v>
      </c>
      <c r="D163" s="25">
        <f t="shared" si="13"/>
        <v>0</v>
      </c>
      <c r="E163" s="47">
        <f t="shared" ref="E163:I163" si="31">IFERROR(E92/E$103*E$140-E126/E$137*E$140,0)</f>
        <v>0</v>
      </c>
      <c r="F163" s="47">
        <f t="shared" si="31"/>
        <v>0</v>
      </c>
      <c r="G163" s="47">
        <f t="shared" si="31"/>
        <v>0</v>
      </c>
      <c r="H163" s="47">
        <f t="shared" si="31"/>
        <v>0</v>
      </c>
      <c r="I163" s="27">
        <f t="shared" si="31"/>
        <v>0</v>
      </c>
    </row>
    <row r="164" spans="2:9" x14ac:dyDescent="0.2">
      <c r="B164" s="11">
        <v>20</v>
      </c>
      <c r="C164" s="2" t="s">
        <v>21</v>
      </c>
      <c r="D164" s="25">
        <f t="shared" si="13"/>
        <v>0</v>
      </c>
      <c r="E164" s="47">
        <f t="shared" ref="E164:I164" si="32">IFERROR(E93/E$103*E$140-E127/E$137*E$140,0)</f>
        <v>0</v>
      </c>
      <c r="F164" s="47">
        <f t="shared" si="32"/>
        <v>0</v>
      </c>
      <c r="G164" s="47">
        <f t="shared" si="32"/>
        <v>0</v>
      </c>
      <c r="H164" s="47">
        <f t="shared" si="32"/>
        <v>0</v>
      </c>
      <c r="I164" s="27">
        <f t="shared" si="32"/>
        <v>0</v>
      </c>
    </row>
    <row r="165" spans="2:9" x14ac:dyDescent="0.2">
      <c r="B165" s="11">
        <v>21</v>
      </c>
      <c r="C165" s="2" t="s">
        <v>22</v>
      </c>
      <c r="D165" s="25">
        <f t="shared" si="13"/>
        <v>0</v>
      </c>
      <c r="E165" s="47">
        <f t="shared" ref="E165:I165" si="33">IFERROR(E94/E$103*E$140-E128/E$137*E$140,0)</f>
        <v>0</v>
      </c>
      <c r="F165" s="47">
        <f t="shared" si="33"/>
        <v>0</v>
      </c>
      <c r="G165" s="47">
        <f t="shared" si="33"/>
        <v>0</v>
      </c>
      <c r="H165" s="47">
        <f t="shared" si="33"/>
        <v>0</v>
      </c>
      <c r="I165" s="27">
        <f t="shared" si="33"/>
        <v>0</v>
      </c>
    </row>
    <row r="166" spans="2:9" x14ac:dyDescent="0.2">
      <c r="B166" s="11">
        <v>22</v>
      </c>
      <c r="C166" s="2" t="s">
        <v>23</v>
      </c>
      <c r="D166" s="25">
        <f t="shared" si="13"/>
        <v>0</v>
      </c>
      <c r="E166" s="47">
        <f t="shared" ref="E166:I166" si="34">IFERROR(E95/E$103*E$140-E129/E$137*E$140,0)</f>
        <v>0</v>
      </c>
      <c r="F166" s="47">
        <f t="shared" si="34"/>
        <v>0</v>
      </c>
      <c r="G166" s="47">
        <f t="shared" si="34"/>
        <v>0</v>
      </c>
      <c r="H166" s="47">
        <f t="shared" si="34"/>
        <v>0</v>
      </c>
      <c r="I166" s="27">
        <f t="shared" si="34"/>
        <v>0</v>
      </c>
    </row>
    <row r="167" spans="2:9" x14ac:dyDescent="0.2">
      <c r="B167" s="11">
        <v>23</v>
      </c>
      <c r="C167" s="2" t="s">
        <v>24</v>
      </c>
      <c r="D167" s="25">
        <f t="shared" si="13"/>
        <v>0</v>
      </c>
      <c r="E167" s="47">
        <f t="shared" ref="E167:I167" si="35">IFERROR(E96/E$103*E$140-E130/E$137*E$140,0)</f>
        <v>0</v>
      </c>
      <c r="F167" s="47">
        <f t="shared" si="35"/>
        <v>0</v>
      </c>
      <c r="G167" s="47">
        <f t="shared" si="35"/>
        <v>0</v>
      </c>
      <c r="H167" s="47">
        <f t="shared" si="35"/>
        <v>0</v>
      </c>
      <c r="I167" s="27">
        <f t="shared" si="35"/>
        <v>0</v>
      </c>
    </row>
    <row r="168" spans="2:9" x14ac:dyDescent="0.2">
      <c r="B168" s="11">
        <v>24</v>
      </c>
      <c r="C168" s="2" t="s">
        <v>25</v>
      </c>
      <c r="D168" s="25">
        <f t="shared" si="13"/>
        <v>0</v>
      </c>
      <c r="E168" s="47">
        <f t="shared" ref="E168:I168" si="36">IFERROR(E97/E$103*E$140-E131/E$137*E$140,0)</f>
        <v>-0.4211546584409902</v>
      </c>
      <c r="F168" s="47">
        <f t="shared" si="36"/>
        <v>-56.601160764770086</v>
      </c>
      <c r="G168" s="47">
        <f t="shared" si="36"/>
        <v>48.171965530806858</v>
      </c>
      <c r="H168" s="47">
        <f t="shared" si="36"/>
        <v>-15.473080661892206</v>
      </c>
      <c r="I168" s="27">
        <f t="shared" si="36"/>
        <v>-51.492143847666163</v>
      </c>
    </row>
    <row r="169" spans="2:9" x14ac:dyDescent="0.2">
      <c r="B169" s="11">
        <v>25</v>
      </c>
      <c r="C169" s="2" t="s">
        <v>26</v>
      </c>
      <c r="D169" s="25">
        <f t="shared" si="13"/>
        <v>0</v>
      </c>
      <c r="E169" s="47">
        <f t="shared" ref="E169:I169" si="37">IFERROR(E98/E$103*E$140-E132/E$137*E$140,0)</f>
        <v>0</v>
      </c>
      <c r="F169" s="47">
        <f t="shared" si="37"/>
        <v>0</v>
      </c>
      <c r="G169" s="47">
        <f t="shared" si="37"/>
        <v>0</v>
      </c>
      <c r="H169" s="47">
        <f t="shared" si="37"/>
        <v>0</v>
      </c>
      <c r="I169" s="27">
        <f t="shared" si="37"/>
        <v>0</v>
      </c>
    </row>
    <row r="170" spans="2:9" x14ac:dyDescent="0.2">
      <c r="B170" s="11">
        <v>26</v>
      </c>
      <c r="C170" s="2" t="s">
        <v>27</v>
      </c>
      <c r="D170" s="25">
        <f t="shared" si="13"/>
        <v>0</v>
      </c>
      <c r="E170" s="47">
        <f t="shared" ref="E170:I170" si="38">IFERROR(E99/E$103*E$140-E133/E$137*E$140,0)</f>
        <v>103.42228793855499</v>
      </c>
      <c r="F170" s="47">
        <f t="shared" si="38"/>
        <v>0</v>
      </c>
      <c r="G170" s="47">
        <f t="shared" si="38"/>
        <v>92.078370121581074</v>
      </c>
      <c r="H170" s="47">
        <f t="shared" si="38"/>
        <v>0</v>
      </c>
      <c r="I170" s="27">
        <f t="shared" si="38"/>
        <v>961.14386576714912</v>
      </c>
    </row>
    <row r="171" spans="2:9" x14ac:dyDescent="0.2">
      <c r="B171" s="11">
        <v>27</v>
      </c>
      <c r="C171" s="2" t="s">
        <v>28</v>
      </c>
      <c r="D171" s="25">
        <f t="shared" si="13"/>
        <v>0</v>
      </c>
      <c r="E171" s="47">
        <f t="shared" ref="E171:I171" si="39">IFERROR(E100/E$103*E$140-E134/E$137*E$140,0)</f>
        <v>0</v>
      </c>
      <c r="F171" s="47">
        <f t="shared" si="39"/>
        <v>-21.029294192635344</v>
      </c>
      <c r="G171" s="47">
        <f t="shared" si="39"/>
        <v>0</v>
      </c>
      <c r="H171" s="47">
        <f t="shared" si="39"/>
        <v>0</v>
      </c>
      <c r="I171" s="27">
        <f t="shared" si="39"/>
        <v>0</v>
      </c>
    </row>
    <row r="172" spans="2:9" x14ac:dyDescent="0.2">
      <c r="B172" s="11">
        <v>28</v>
      </c>
      <c r="C172" s="2" t="s">
        <v>29</v>
      </c>
      <c r="D172" s="25">
        <f t="shared" si="13"/>
        <v>0</v>
      </c>
      <c r="E172" s="47">
        <f t="shared" ref="E172:I172" si="40">IFERROR(E101/E$103*E$140-E135/E$137*E$140,0)</f>
        <v>0</v>
      </c>
      <c r="F172" s="47">
        <f t="shared" si="40"/>
        <v>0</v>
      </c>
      <c r="G172" s="47">
        <f t="shared" si="40"/>
        <v>0</v>
      </c>
      <c r="H172" s="47">
        <f t="shared" si="40"/>
        <v>0</v>
      </c>
      <c r="I172" s="27">
        <f t="shared" si="40"/>
        <v>0</v>
      </c>
    </row>
    <row r="173" spans="2:9" x14ac:dyDescent="0.2">
      <c r="B173" s="13">
        <v>29</v>
      </c>
      <c r="C173" s="14" t="s">
        <v>30</v>
      </c>
      <c r="D173" s="25">
        <f t="shared" si="13"/>
        <v>0</v>
      </c>
      <c r="E173" s="47">
        <f t="shared" ref="E173:I173" si="41">IFERROR(E102/E$103*E$140-E136/E$137*E$140,0)</f>
        <v>0</v>
      </c>
      <c r="F173" s="47">
        <f t="shared" si="41"/>
        <v>0</v>
      </c>
      <c r="G173" s="47">
        <f t="shared" si="41"/>
        <v>0</v>
      </c>
      <c r="H173" s="47">
        <f t="shared" si="41"/>
        <v>0</v>
      </c>
      <c r="I173" s="27">
        <f t="shared" si="41"/>
        <v>0</v>
      </c>
    </row>
    <row r="174" spans="2:9" x14ac:dyDescent="0.2">
      <c r="B174" s="16" t="s">
        <v>35</v>
      </c>
      <c r="C174" s="17"/>
      <c r="D174" s="28">
        <f t="shared" ref="D174:I174" si="42">SUM(D145:D173)</f>
        <v>0</v>
      </c>
      <c r="E174" s="29">
        <f t="shared" si="42"/>
        <v>-1.4210854715202004E-14</v>
      </c>
      <c r="F174" s="29">
        <f t="shared" si="42"/>
        <v>-2.6645352591003757E-13</v>
      </c>
      <c r="G174" s="29">
        <f t="shared" si="42"/>
        <v>-5.2580162446247414E-13</v>
      </c>
      <c r="H174" s="29">
        <f t="shared" si="42"/>
        <v>4.7961634663806763E-14</v>
      </c>
      <c r="I174" s="30">
        <f t="shared" si="42"/>
        <v>-4.5474735088646412E-13</v>
      </c>
    </row>
    <row r="177" spans="2:11" x14ac:dyDescent="0.2">
      <c r="B177" s="3" t="s">
        <v>115</v>
      </c>
    </row>
    <row r="178" spans="2:11" x14ac:dyDescent="0.2">
      <c r="B178" s="21" t="s">
        <v>0</v>
      </c>
      <c r="C178" s="16"/>
      <c r="D178" s="22">
        <v>44348</v>
      </c>
      <c r="E178" s="23">
        <v>44378</v>
      </c>
      <c r="F178" s="23">
        <v>44409</v>
      </c>
      <c r="G178" s="23">
        <v>44440</v>
      </c>
      <c r="H178" s="23">
        <v>44470</v>
      </c>
      <c r="I178" s="23">
        <v>44501</v>
      </c>
      <c r="J178" s="24">
        <v>44531</v>
      </c>
      <c r="K178" s="35" t="s">
        <v>44</v>
      </c>
    </row>
    <row r="179" spans="2:11" x14ac:dyDescent="0.2">
      <c r="B179" s="8">
        <v>1</v>
      </c>
      <c r="C179" s="9" t="s">
        <v>3</v>
      </c>
      <c r="D179" s="25">
        <v>0</v>
      </c>
      <c r="E179" s="26">
        <f>D6+D145</f>
        <v>0</v>
      </c>
      <c r="F179" s="26">
        <f t="shared" ref="F179:J179" si="43">E6+E145</f>
        <v>0</v>
      </c>
      <c r="G179" s="26">
        <f t="shared" si="43"/>
        <v>0</v>
      </c>
      <c r="H179" s="26">
        <f t="shared" si="43"/>
        <v>0</v>
      </c>
      <c r="I179" s="26">
        <f t="shared" si="43"/>
        <v>0</v>
      </c>
      <c r="J179" s="26">
        <f t="shared" si="43"/>
        <v>0</v>
      </c>
      <c r="K179" s="36">
        <f>+(SUM(E179:J179)-D179)*(1+$L$214)</f>
        <v>0</v>
      </c>
    </row>
    <row r="180" spans="2:11" x14ac:dyDescent="0.2">
      <c r="B180" s="11">
        <v>2</v>
      </c>
      <c r="C180" s="2" t="s">
        <v>4</v>
      </c>
      <c r="D180" s="25">
        <v>0</v>
      </c>
      <c r="E180" s="26">
        <f t="shared" ref="E180:E207" si="44">D7+D146</f>
        <v>0</v>
      </c>
      <c r="F180" s="26">
        <f t="shared" ref="F180:J180" si="45">E7+E146</f>
        <v>0</v>
      </c>
      <c r="G180" s="26">
        <f t="shared" si="45"/>
        <v>0</v>
      </c>
      <c r="H180" s="26">
        <f t="shared" si="45"/>
        <v>0</v>
      </c>
      <c r="I180" s="26">
        <f t="shared" si="45"/>
        <v>0</v>
      </c>
      <c r="J180" s="26">
        <f t="shared" si="45"/>
        <v>0</v>
      </c>
      <c r="K180" s="36">
        <f t="shared" ref="K180:K207" si="46">+(SUM(E180:J180)-D180)*(1+$L$214)</f>
        <v>0</v>
      </c>
    </row>
    <row r="181" spans="2:11" x14ac:dyDescent="0.2">
      <c r="B181" s="11">
        <v>3</v>
      </c>
      <c r="C181" s="2" t="s">
        <v>5</v>
      </c>
      <c r="D181" s="25">
        <v>0</v>
      </c>
      <c r="E181" s="26">
        <f t="shared" si="44"/>
        <v>0</v>
      </c>
      <c r="F181" s="26">
        <f t="shared" ref="F181:J181" si="47">E8+E147</f>
        <v>0</v>
      </c>
      <c r="G181" s="26">
        <f t="shared" si="47"/>
        <v>0</v>
      </c>
      <c r="H181" s="26">
        <f t="shared" si="47"/>
        <v>0</v>
      </c>
      <c r="I181" s="26">
        <f t="shared" si="47"/>
        <v>0</v>
      </c>
      <c r="J181" s="26">
        <f t="shared" si="47"/>
        <v>0</v>
      </c>
      <c r="K181" s="36">
        <f t="shared" si="46"/>
        <v>0</v>
      </c>
    </row>
    <row r="182" spans="2:11" x14ac:dyDescent="0.2">
      <c r="B182" s="11">
        <v>4</v>
      </c>
      <c r="C182" s="2" t="s">
        <v>6</v>
      </c>
      <c r="D182" s="25">
        <v>0</v>
      </c>
      <c r="E182" s="26">
        <f t="shared" si="44"/>
        <v>0</v>
      </c>
      <c r="F182" s="26">
        <f t="shared" ref="F182:J182" si="48">E9+E148</f>
        <v>0</v>
      </c>
      <c r="G182" s="26">
        <f t="shared" si="48"/>
        <v>0</v>
      </c>
      <c r="H182" s="26">
        <f t="shared" si="48"/>
        <v>0</v>
      </c>
      <c r="I182" s="26">
        <f t="shared" si="48"/>
        <v>0</v>
      </c>
      <c r="J182" s="26">
        <f t="shared" si="48"/>
        <v>0</v>
      </c>
      <c r="K182" s="36">
        <f t="shared" si="46"/>
        <v>0</v>
      </c>
    </row>
    <row r="183" spans="2:11" x14ac:dyDescent="0.2">
      <c r="B183" s="11">
        <v>5</v>
      </c>
      <c r="C183" s="2" t="s">
        <v>7</v>
      </c>
      <c r="D183" s="25">
        <v>0</v>
      </c>
      <c r="E183" s="26">
        <f t="shared" si="44"/>
        <v>1349.2595914783233</v>
      </c>
      <c r="F183" s="26">
        <f t="shared" ref="F183:J183" si="49">E10+E149</f>
        <v>83821.23479282351</v>
      </c>
      <c r="G183" s="26">
        <f t="shared" si="49"/>
        <v>2955.3807284220602</v>
      </c>
      <c r="H183" s="26">
        <f t="shared" si="49"/>
        <v>50405.050055124979</v>
      </c>
      <c r="I183" s="26">
        <f t="shared" si="49"/>
        <v>-24306.711532423975</v>
      </c>
      <c r="J183" s="26">
        <f t="shared" si="49"/>
        <v>37405.354105733932</v>
      </c>
      <c r="K183" s="36">
        <f t="shared" si="46"/>
        <v>159302.95971630386</v>
      </c>
    </row>
    <row r="184" spans="2:11" x14ac:dyDescent="0.2">
      <c r="B184" s="11">
        <v>6</v>
      </c>
      <c r="C184" s="2" t="s">
        <v>8</v>
      </c>
      <c r="D184" s="25">
        <v>0</v>
      </c>
      <c r="E184" s="26">
        <f t="shared" si="44"/>
        <v>0</v>
      </c>
      <c r="F184" s="26">
        <f t="shared" ref="F184:J184" si="50">E11+E150</f>
        <v>0</v>
      </c>
      <c r="G184" s="26">
        <f t="shared" si="50"/>
        <v>0</v>
      </c>
      <c r="H184" s="26">
        <f t="shared" si="50"/>
        <v>0</v>
      </c>
      <c r="I184" s="26">
        <f t="shared" si="50"/>
        <v>0</v>
      </c>
      <c r="J184" s="26">
        <f t="shared" si="50"/>
        <v>0</v>
      </c>
      <c r="K184" s="36">
        <f t="shared" si="46"/>
        <v>0</v>
      </c>
    </row>
    <row r="185" spans="2:11" x14ac:dyDescent="0.2">
      <c r="B185" s="11">
        <v>7</v>
      </c>
      <c r="C185" s="2" t="s">
        <v>9</v>
      </c>
      <c r="D185" s="25">
        <v>0</v>
      </c>
      <c r="E185" s="26">
        <f t="shared" si="44"/>
        <v>4125.1181413175036</v>
      </c>
      <c r="F185" s="26">
        <f t="shared" ref="F185:J185" si="51">E12+E151</f>
        <v>6723.7750688005135</v>
      </c>
      <c r="G185" s="26">
        <f t="shared" si="51"/>
        <v>224.68330986651449</v>
      </c>
      <c r="H185" s="26">
        <f t="shared" si="51"/>
        <v>21407.02356990207</v>
      </c>
      <c r="I185" s="26">
        <f t="shared" si="51"/>
        <v>0</v>
      </c>
      <c r="J185" s="26">
        <f t="shared" si="51"/>
        <v>0</v>
      </c>
      <c r="K185" s="36">
        <f t="shared" si="46"/>
        <v>34124.318922503029</v>
      </c>
    </row>
    <row r="186" spans="2:11" x14ac:dyDescent="0.2">
      <c r="B186" s="11">
        <v>8</v>
      </c>
      <c r="C186" s="2" t="s">
        <v>10</v>
      </c>
      <c r="D186" s="25">
        <v>0</v>
      </c>
      <c r="E186" s="26">
        <f t="shared" si="44"/>
        <v>108.36895287875448</v>
      </c>
      <c r="F186" s="26">
        <f t="shared" ref="F186:J186" si="52">E13+E152</f>
        <v>0</v>
      </c>
      <c r="G186" s="26">
        <f t="shared" si="52"/>
        <v>0</v>
      </c>
      <c r="H186" s="26">
        <f t="shared" si="52"/>
        <v>0</v>
      </c>
      <c r="I186" s="26">
        <f t="shared" si="52"/>
        <v>0</v>
      </c>
      <c r="J186" s="26">
        <f t="shared" si="52"/>
        <v>3.502262963260228</v>
      </c>
      <c r="K186" s="36">
        <f t="shared" si="46"/>
        <v>117.53258982520266</v>
      </c>
    </row>
    <row r="187" spans="2:11" x14ac:dyDescent="0.2">
      <c r="B187" s="11">
        <v>9</v>
      </c>
      <c r="C187" s="2" t="s">
        <v>11</v>
      </c>
      <c r="D187" s="25">
        <v>0</v>
      </c>
      <c r="E187" s="26">
        <f t="shared" si="44"/>
        <v>0</v>
      </c>
      <c r="F187" s="26">
        <f t="shared" ref="F187:J187" si="53">E14+E153</f>
        <v>0</v>
      </c>
      <c r="G187" s="26">
        <f t="shared" si="53"/>
        <v>0</v>
      </c>
      <c r="H187" s="26">
        <f t="shared" si="53"/>
        <v>0</v>
      </c>
      <c r="I187" s="26">
        <f t="shared" si="53"/>
        <v>0</v>
      </c>
      <c r="J187" s="26">
        <f t="shared" si="53"/>
        <v>0</v>
      </c>
      <c r="K187" s="36">
        <f t="shared" si="46"/>
        <v>0</v>
      </c>
    </row>
    <row r="188" spans="2:11" x14ac:dyDescent="0.2">
      <c r="B188" s="11">
        <v>10</v>
      </c>
      <c r="C188" s="2" t="s">
        <v>58</v>
      </c>
      <c r="D188" s="25">
        <v>0</v>
      </c>
      <c r="E188" s="26">
        <f t="shared" si="44"/>
        <v>0</v>
      </c>
      <c r="F188" s="26">
        <f t="shared" ref="F188:J188" si="54">E15+E154</f>
        <v>0</v>
      </c>
      <c r="G188" s="26">
        <f t="shared" si="54"/>
        <v>0</v>
      </c>
      <c r="H188" s="26">
        <f t="shared" si="54"/>
        <v>0</v>
      </c>
      <c r="I188" s="26">
        <f t="shared" si="54"/>
        <v>0</v>
      </c>
      <c r="J188" s="26">
        <f t="shared" si="54"/>
        <v>0</v>
      </c>
      <c r="K188" s="36">
        <f t="shared" si="46"/>
        <v>0</v>
      </c>
    </row>
    <row r="189" spans="2:11" x14ac:dyDescent="0.2">
      <c r="B189" s="11">
        <v>11</v>
      </c>
      <c r="C189" s="2" t="s">
        <v>12</v>
      </c>
      <c r="D189" s="25">
        <v>0</v>
      </c>
      <c r="E189" s="26">
        <f t="shared" si="44"/>
        <v>9831.5143194076227</v>
      </c>
      <c r="F189" s="26">
        <f t="shared" ref="F189:J189" si="55">E16+E155</f>
        <v>0</v>
      </c>
      <c r="G189" s="26">
        <f t="shared" si="55"/>
        <v>0</v>
      </c>
      <c r="H189" s="26">
        <f t="shared" si="55"/>
        <v>0</v>
      </c>
      <c r="I189" s="26">
        <f t="shared" si="55"/>
        <v>0</v>
      </c>
      <c r="J189" s="26">
        <f t="shared" si="55"/>
        <v>0</v>
      </c>
      <c r="K189" s="36">
        <f t="shared" si="46"/>
        <v>10329.049623411445</v>
      </c>
    </row>
    <row r="190" spans="2:11" x14ac:dyDescent="0.2">
      <c r="B190" s="11">
        <v>12</v>
      </c>
      <c r="C190" s="2" t="s">
        <v>13</v>
      </c>
      <c r="D190" s="25">
        <v>0</v>
      </c>
      <c r="E190" s="26">
        <f t="shared" si="44"/>
        <v>0</v>
      </c>
      <c r="F190" s="26">
        <f t="shared" ref="F190:J190" si="56">E17+E156</f>
        <v>0</v>
      </c>
      <c r="G190" s="26">
        <f t="shared" si="56"/>
        <v>0</v>
      </c>
      <c r="H190" s="26">
        <f t="shared" si="56"/>
        <v>0</v>
      </c>
      <c r="I190" s="26">
        <f t="shared" si="56"/>
        <v>0</v>
      </c>
      <c r="J190" s="26">
        <f t="shared" si="56"/>
        <v>0</v>
      </c>
      <c r="K190" s="36">
        <f t="shared" si="46"/>
        <v>0</v>
      </c>
    </row>
    <row r="191" spans="2:11" x14ac:dyDescent="0.2">
      <c r="B191" s="11">
        <v>13</v>
      </c>
      <c r="C191" s="2" t="s">
        <v>14</v>
      </c>
      <c r="D191" s="25">
        <v>0</v>
      </c>
      <c r="E191" s="26">
        <f t="shared" si="44"/>
        <v>0</v>
      </c>
      <c r="F191" s="26">
        <f t="shared" ref="F191:J191" si="57">E18+E157</f>
        <v>0</v>
      </c>
      <c r="G191" s="26">
        <f t="shared" si="57"/>
        <v>0</v>
      </c>
      <c r="H191" s="26">
        <f t="shared" si="57"/>
        <v>0</v>
      </c>
      <c r="I191" s="26">
        <f t="shared" si="57"/>
        <v>0</v>
      </c>
      <c r="J191" s="26">
        <f t="shared" si="57"/>
        <v>0</v>
      </c>
      <c r="K191" s="36">
        <f t="shared" si="46"/>
        <v>0</v>
      </c>
    </row>
    <row r="192" spans="2:11" x14ac:dyDescent="0.2">
      <c r="B192" s="11">
        <v>14</v>
      </c>
      <c r="C192" s="2" t="s">
        <v>15</v>
      </c>
      <c r="D192" s="25">
        <v>0</v>
      </c>
      <c r="E192" s="26">
        <f t="shared" si="44"/>
        <v>0</v>
      </c>
      <c r="F192" s="26">
        <f t="shared" ref="F192:J192" si="58">E19+E158</f>
        <v>0</v>
      </c>
      <c r="G192" s="26">
        <f t="shared" si="58"/>
        <v>0</v>
      </c>
      <c r="H192" s="26">
        <f t="shared" si="58"/>
        <v>0</v>
      </c>
      <c r="I192" s="26">
        <f t="shared" si="58"/>
        <v>0</v>
      </c>
      <c r="J192" s="26">
        <f t="shared" si="58"/>
        <v>0</v>
      </c>
      <c r="K192" s="36">
        <f t="shared" si="46"/>
        <v>0</v>
      </c>
    </row>
    <row r="193" spans="2:11" x14ac:dyDescent="0.2">
      <c r="B193" s="11">
        <v>15</v>
      </c>
      <c r="C193" s="2" t="s">
        <v>16</v>
      </c>
      <c r="D193" s="25">
        <v>0</v>
      </c>
      <c r="E193" s="26">
        <f t="shared" si="44"/>
        <v>0</v>
      </c>
      <c r="F193" s="26">
        <f t="shared" ref="F193:J193" si="59">E20+E159</f>
        <v>0</v>
      </c>
      <c r="G193" s="26">
        <f t="shared" si="59"/>
        <v>0</v>
      </c>
      <c r="H193" s="26">
        <f t="shared" si="59"/>
        <v>0</v>
      </c>
      <c r="I193" s="26">
        <f t="shared" si="59"/>
        <v>0</v>
      </c>
      <c r="J193" s="26">
        <f t="shared" si="59"/>
        <v>0</v>
      </c>
      <c r="K193" s="36">
        <f t="shared" si="46"/>
        <v>0</v>
      </c>
    </row>
    <row r="194" spans="2:11" x14ac:dyDescent="0.2">
      <c r="B194" s="11">
        <v>16</v>
      </c>
      <c r="C194" s="2" t="s">
        <v>17</v>
      </c>
      <c r="D194" s="25">
        <v>0</v>
      </c>
      <c r="E194" s="26">
        <f t="shared" si="44"/>
        <v>0</v>
      </c>
      <c r="F194" s="26">
        <f t="shared" ref="F194:J194" si="60">E21+E160</f>
        <v>0</v>
      </c>
      <c r="G194" s="26">
        <f t="shared" si="60"/>
        <v>0</v>
      </c>
      <c r="H194" s="26">
        <f t="shared" si="60"/>
        <v>0</v>
      </c>
      <c r="I194" s="26">
        <f t="shared" si="60"/>
        <v>0</v>
      </c>
      <c r="J194" s="26">
        <f t="shared" si="60"/>
        <v>0</v>
      </c>
      <c r="K194" s="36">
        <f t="shared" si="46"/>
        <v>0</v>
      </c>
    </row>
    <row r="195" spans="2:11" x14ac:dyDescent="0.2">
      <c r="B195" s="11">
        <v>17</v>
      </c>
      <c r="C195" s="2" t="s">
        <v>18</v>
      </c>
      <c r="D195" s="25">
        <v>0</v>
      </c>
      <c r="E195" s="26">
        <f t="shared" si="44"/>
        <v>0</v>
      </c>
      <c r="F195" s="26">
        <f t="shared" ref="F195:J195" si="61">E22+E161</f>
        <v>0</v>
      </c>
      <c r="G195" s="26">
        <f t="shared" si="61"/>
        <v>0</v>
      </c>
      <c r="H195" s="26">
        <f t="shared" si="61"/>
        <v>0</v>
      </c>
      <c r="I195" s="26">
        <f t="shared" si="61"/>
        <v>0</v>
      </c>
      <c r="J195" s="26">
        <f t="shared" si="61"/>
        <v>0</v>
      </c>
      <c r="K195" s="36">
        <f t="shared" si="46"/>
        <v>0</v>
      </c>
    </row>
    <row r="196" spans="2:11" x14ac:dyDescent="0.2">
      <c r="B196" s="11">
        <v>18</v>
      </c>
      <c r="C196" s="2" t="s">
        <v>19</v>
      </c>
      <c r="D196" s="25">
        <v>0</v>
      </c>
      <c r="E196" s="26">
        <f t="shared" si="44"/>
        <v>0</v>
      </c>
      <c r="F196" s="26">
        <f t="shared" ref="F196:J196" si="62">E23+E162</f>
        <v>0</v>
      </c>
      <c r="G196" s="26">
        <f t="shared" si="62"/>
        <v>0</v>
      </c>
      <c r="H196" s="26">
        <f t="shared" si="62"/>
        <v>0</v>
      </c>
      <c r="I196" s="26">
        <f t="shared" si="62"/>
        <v>0</v>
      </c>
      <c r="J196" s="26">
        <f t="shared" si="62"/>
        <v>0</v>
      </c>
      <c r="K196" s="36">
        <f t="shared" si="46"/>
        <v>0</v>
      </c>
    </row>
    <row r="197" spans="2:11" x14ac:dyDescent="0.2">
      <c r="B197" s="11">
        <v>19</v>
      </c>
      <c r="C197" s="2" t="s">
        <v>20</v>
      </c>
      <c r="D197" s="25">
        <v>0</v>
      </c>
      <c r="E197" s="26">
        <f t="shared" si="44"/>
        <v>0</v>
      </c>
      <c r="F197" s="26">
        <f t="shared" ref="F197:J197" si="63">E24+E163</f>
        <v>0</v>
      </c>
      <c r="G197" s="26">
        <f t="shared" si="63"/>
        <v>0</v>
      </c>
      <c r="H197" s="26">
        <f t="shared" si="63"/>
        <v>0</v>
      </c>
      <c r="I197" s="26">
        <f t="shared" si="63"/>
        <v>0</v>
      </c>
      <c r="J197" s="26">
        <f t="shared" si="63"/>
        <v>0</v>
      </c>
      <c r="K197" s="36">
        <f t="shared" si="46"/>
        <v>0</v>
      </c>
    </row>
    <row r="198" spans="2:11" x14ac:dyDescent="0.2">
      <c r="B198" s="11">
        <v>20</v>
      </c>
      <c r="C198" s="2" t="s">
        <v>21</v>
      </c>
      <c r="D198" s="25">
        <v>0</v>
      </c>
      <c r="E198" s="26">
        <f t="shared" si="44"/>
        <v>0</v>
      </c>
      <c r="F198" s="26">
        <f t="shared" ref="F198:J198" si="64">E25+E164</f>
        <v>0</v>
      </c>
      <c r="G198" s="26">
        <f t="shared" si="64"/>
        <v>0</v>
      </c>
      <c r="H198" s="26">
        <f t="shared" si="64"/>
        <v>0</v>
      </c>
      <c r="I198" s="26">
        <f t="shared" si="64"/>
        <v>0</v>
      </c>
      <c r="J198" s="26">
        <f t="shared" si="64"/>
        <v>0</v>
      </c>
      <c r="K198" s="36">
        <f t="shared" si="46"/>
        <v>0</v>
      </c>
    </row>
    <row r="199" spans="2:11" x14ac:dyDescent="0.2">
      <c r="B199" s="11">
        <v>21</v>
      </c>
      <c r="C199" s="2" t="s">
        <v>22</v>
      </c>
      <c r="D199" s="25">
        <v>0</v>
      </c>
      <c r="E199" s="26">
        <f t="shared" si="44"/>
        <v>0</v>
      </c>
      <c r="F199" s="26">
        <f t="shared" ref="F199:J199" si="65">E26+E165</f>
        <v>0</v>
      </c>
      <c r="G199" s="26">
        <f t="shared" si="65"/>
        <v>0</v>
      </c>
      <c r="H199" s="26">
        <f t="shared" si="65"/>
        <v>0</v>
      </c>
      <c r="I199" s="26">
        <f t="shared" si="65"/>
        <v>0</v>
      </c>
      <c r="J199" s="26">
        <f t="shared" si="65"/>
        <v>0</v>
      </c>
      <c r="K199" s="36">
        <f t="shared" si="46"/>
        <v>0</v>
      </c>
    </row>
    <row r="200" spans="2:11" x14ac:dyDescent="0.2">
      <c r="B200" s="11">
        <v>22</v>
      </c>
      <c r="C200" s="2" t="s">
        <v>23</v>
      </c>
      <c r="D200" s="25">
        <v>0</v>
      </c>
      <c r="E200" s="26">
        <f t="shared" si="44"/>
        <v>0</v>
      </c>
      <c r="F200" s="26">
        <f t="shared" ref="F200:J200" si="66">E27+E166</f>
        <v>0</v>
      </c>
      <c r="G200" s="26">
        <f t="shared" si="66"/>
        <v>0</v>
      </c>
      <c r="H200" s="26">
        <f t="shared" si="66"/>
        <v>0</v>
      </c>
      <c r="I200" s="26">
        <f t="shared" si="66"/>
        <v>0</v>
      </c>
      <c r="J200" s="26">
        <f t="shared" si="66"/>
        <v>0</v>
      </c>
      <c r="K200" s="36">
        <f t="shared" si="46"/>
        <v>0</v>
      </c>
    </row>
    <row r="201" spans="2:11" x14ac:dyDescent="0.2">
      <c r="B201" s="11">
        <v>23</v>
      </c>
      <c r="C201" s="2" t="s">
        <v>24</v>
      </c>
      <c r="D201" s="25">
        <v>0</v>
      </c>
      <c r="E201" s="26">
        <f t="shared" si="44"/>
        <v>0</v>
      </c>
      <c r="F201" s="26">
        <f t="shared" ref="F201:J201" si="67">E28+E167</f>
        <v>0</v>
      </c>
      <c r="G201" s="26">
        <f t="shared" si="67"/>
        <v>0</v>
      </c>
      <c r="H201" s="26">
        <f t="shared" si="67"/>
        <v>0</v>
      </c>
      <c r="I201" s="26">
        <f t="shared" si="67"/>
        <v>0</v>
      </c>
      <c r="J201" s="26">
        <f t="shared" si="67"/>
        <v>0</v>
      </c>
      <c r="K201" s="36">
        <f t="shared" si="46"/>
        <v>0</v>
      </c>
    </row>
    <row r="202" spans="2:11" x14ac:dyDescent="0.2">
      <c r="B202" s="11">
        <v>24</v>
      </c>
      <c r="C202" s="2" t="s">
        <v>25</v>
      </c>
      <c r="D202" s="25">
        <v>0</v>
      </c>
      <c r="E202" s="26">
        <f t="shared" si="44"/>
        <v>0</v>
      </c>
      <c r="F202" s="26">
        <f t="shared" ref="F202:J202" si="68">E29+E168</f>
        <v>370.22362266736951</v>
      </c>
      <c r="G202" s="26">
        <f t="shared" si="68"/>
        <v>9.3993672546466911</v>
      </c>
      <c r="H202" s="26">
        <f t="shared" si="68"/>
        <v>0</v>
      </c>
      <c r="I202" s="26">
        <f t="shared" si="68"/>
        <v>0</v>
      </c>
      <c r="J202" s="26">
        <f t="shared" si="68"/>
        <v>577.29321058392441</v>
      </c>
      <c r="K202" s="36">
        <f t="shared" si="46"/>
        <v>1005.342066273646</v>
      </c>
    </row>
    <row r="203" spans="2:11" x14ac:dyDescent="0.2">
      <c r="B203" s="11">
        <v>25</v>
      </c>
      <c r="C203" s="2" t="s">
        <v>26</v>
      </c>
      <c r="D203" s="25">
        <v>0</v>
      </c>
      <c r="E203" s="26">
        <f t="shared" si="44"/>
        <v>0</v>
      </c>
      <c r="F203" s="26">
        <f t="shared" ref="F203:J203" si="69">E30+E169</f>
        <v>0</v>
      </c>
      <c r="G203" s="26">
        <f t="shared" si="69"/>
        <v>0</v>
      </c>
      <c r="H203" s="26">
        <f t="shared" si="69"/>
        <v>0</v>
      </c>
      <c r="I203" s="26">
        <f t="shared" si="69"/>
        <v>0</v>
      </c>
      <c r="J203" s="26">
        <f t="shared" si="69"/>
        <v>0</v>
      </c>
      <c r="K203" s="36">
        <f t="shared" si="46"/>
        <v>0</v>
      </c>
    </row>
    <row r="204" spans="2:11" x14ac:dyDescent="0.2">
      <c r="B204" s="11">
        <v>26</v>
      </c>
      <c r="C204" s="2" t="s">
        <v>27</v>
      </c>
      <c r="D204" s="25">
        <v>0</v>
      </c>
      <c r="E204" s="26">
        <f t="shared" si="44"/>
        <v>286.22432857617008</v>
      </c>
      <c r="F204" s="26">
        <f t="shared" ref="F204:J204" si="70">E31+E170</f>
        <v>0</v>
      </c>
      <c r="G204" s="26">
        <f t="shared" si="70"/>
        <v>0</v>
      </c>
      <c r="H204" s="26">
        <f t="shared" si="70"/>
        <v>0</v>
      </c>
      <c r="I204" s="26">
        <f t="shared" si="70"/>
        <v>0</v>
      </c>
      <c r="J204" s="26">
        <f t="shared" si="70"/>
        <v>0</v>
      </c>
      <c r="K204" s="36">
        <f t="shared" si="46"/>
        <v>300.70904615933233</v>
      </c>
    </row>
    <row r="205" spans="2:11" x14ac:dyDescent="0.2">
      <c r="B205" s="11">
        <v>27</v>
      </c>
      <c r="C205" s="2" t="s">
        <v>28</v>
      </c>
      <c r="D205" s="25">
        <v>0</v>
      </c>
      <c r="E205" s="26">
        <f t="shared" si="44"/>
        <v>0</v>
      </c>
      <c r="F205" s="26">
        <f t="shared" ref="F205:J205" si="71">E32+E171</f>
        <v>0</v>
      </c>
      <c r="G205" s="26">
        <f t="shared" si="71"/>
        <v>3.4921909118446592</v>
      </c>
      <c r="H205" s="26">
        <f t="shared" si="71"/>
        <v>0</v>
      </c>
      <c r="I205" s="26">
        <f t="shared" si="71"/>
        <v>0</v>
      </c>
      <c r="J205" s="26">
        <f t="shared" si="71"/>
        <v>0</v>
      </c>
      <c r="K205" s="36">
        <f t="shared" si="46"/>
        <v>3.668917325550245</v>
      </c>
    </row>
    <row r="206" spans="2:11" x14ac:dyDescent="0.2">
      <c r="B206" s="11">
        <v>28</v>
      </c>
      <c r="C206" s="2" t="s">
        <v>29</v>
      </c>
      <c r="D206" s="25">
        <v>0</v>
      </c>
      <c r="E206" s="26">
        <f t="shared" si="44"/>
        <v>0</v>
      </c>
      <c r="F206" s="26">
        <f t="shared" ref="F206:J206" si="72">E33+E172</f>
        <v>0</v>
      </c>
      <c r="G206" s="26">
        <f t="shared" si="72"/>
        <v>0</v>
      </c>
      <c r="H206" s="26">
        <f t="shared" si="72"/>
        <v>0</v>
      </c>
      <c r="I206" s="26">
        <f t="shared" si="72"/>
        <v>0</v>
      </c>
      <c r="J206" s="26">
        <f t="shared" si="72"/>
        <v>0</v>
      </c>
      <c r="K206" s="36">
        <f t="shared" si="46"/>
        <v>0</v>
      </c>
    </row>
    <row r="207" spans="2:11" x14ac:dyDescent="0.2">
      <c r="B207" s="13">
        <v>29</v>
      </c>
      <c r="C207" s="14" t="s">
        <v>30</v>
      </c>
      <c r="D207" s="25">
        <v>0</v>
      </c>
      <c r="E207" s="26">
        <f t="shared" si="44"/>
        <v>0</v>
      </c>
      <c r="F207" s="26">
        <f t="shared" ref="F207:J207" si="73">E34+E173</f>
        <v>0</v>
      </c>
      <c r="G207" s="26">
        <f t="shared" si="73"/>
        <v>0</v>
      </c>
      <c r="H207" s="26">
        <f t="shared" si="73"/>
        <v>0</v>
      </c>
      <c r="I207" s="26">
        <f t="shared" si="73"/>
        <v>0</v>
      </c>
      <c r="J207" s="26">
        <f t="shared" si="73"/>
        <v>0</v>
      </c>
      <c r="K207" s="36">
        <f t="shared" si="46"/>
        <v>0</v>
      </c>
    </row>
    <row r="208" spans="2:11" x14ac:dyDescent="0.2">
      <c r="B208" s="16" t="s">
        <v>35</v>
      </c>
      <c r="C208" s="17"/>
      <c r="D208" s="28">
        <f t="shared" ref="D208:K208" si="74">SUM(D179:D207)</f>
        <v>0</v>
      </c>
      <c r="E208" s="29">
        <f t="shared" si="74"/>
        <v>15700.485333658375</v>
      </c>
      <c r="F208" s="29">
        <f t="shared" si="74"/>
        <v>90915.233484291399</v>
      </c>
      <c r="G208" s="29">
        <f t="shared" si="74"/>
        <v>3192.9555964550664</v>
      </c>
      <c r="H208" s="29">
        <f t="shared" si="74"/>
        <v>71812.073625027057</v>
      </c>
      <c r="I208" s="29">
        <f t="shared" si="74"/>
        <v>-24306.711532423975</v>
      </c>
      <c r="J208" s="30">
        <f t="shared" si="74"/>
        <v>37986.149579281111</v>
      </c>
      <c r="K208" s="37">
        <f t="shared" si="74"/>
        <v>205183.58088180205</v>
      </c>
    </row>
    <row r="211" spans="2:12" x14ac:dyDescent="0.2">
      <c r="B211" s="20" t="s">
        <v>45</v>
      </c>
    </row>
    <row r="212" spans="2:12" x14ac:dyDescent="0.2">
      <c r="B212" s="38" t="s">
        <v>0</v>
      </c>
      <c r="C212" s="39"/>
      <c r="D212" s="22">
        <v>44348</v>
      </c>
      <c r="E212" s="23">
        <v>44378</v>
      </c>
      <c r="F212" s="23">
        <v>44409</v>
      </c>
      <c r="G212" s="23">
        <v>44440</v>
      </c>
      <c r="H212" s="23">
        <v>44470</v>
      </c>
      <c r="I212" s="23">
        <v>44501</v>
      </c>
      <c r="J212" s="23">
        <v>44531</v>
      </c>
      <c r="K212" s="24">
        <v>44531</v>
      </c>
    </row>
    <row r="213" spans="2:12" x14ac:dyDescent="0.2">
      <c r="B213" s="16" t="s">
        <v>46</v>
      </c>
      <c r="C213" s="17"/>
      <c r="D213" s="40">
        <v>108.88</v>
      </c>
      <c r="E213" s="41">
        <v>109.76</v>
      </c>
      <c r="F213" s="41">
        <v>110.15</v>
      </c>
      <c r="G213" s="41">
        <v>111.45</v>
      </c>
      <c r="H213" s="14">
        <v>112.94</v>
      </c>
      <c r="I213" s="108">
        <v>113.51</v>
      </c>
      <c r="J213" s="14">
        <v>114.39</v>
      </c>
      <c r="K213" s="14">
        <v>114.39</v>
      </c>
      <c r="L213" s="42" t="s">
        <v>47</v>
      </c>
    </row>
    <row r="214" spans="2:12" ht="15" x14ac:dyDescent="0.25">
      <c r="B214" s="16" t="s">
        <v>48</v>
      </c>
      <c r="C214" s="17"/>
      <c r="D214" s="43">
        <f t="shared" ref="D214:H214" si="75">E213/D213-1</f>
        <v>8.0822924320353984E-3</v>
      </c>
      <c r="E214" s="44">
        <f t="shared" si="75"/>
        <v>3.5532069970845015E-3</v>
      </c>
      <c r="F214" s="44">
        <f t="shared" si="75"/>
        <v>1.1802088061733995E-2</v>
      </c>
      <c r="G214" s="44">
        <f t="shared" si="75"/>
        <v>1.336922386720496E-2</v>
      </c>
      <c r="H214" s="44">
        <f t="shared" si="75"/>
        <v>5.0469275721622964E-3</v>
      </c>
      <c r="I214" s="44">
        <f t="shared" ref="I214" si="76">J213/I213-1</f>
        <v>7.7526209144569425E-3</v>
      </c>
      <c r="J214" s="44">
        <f t="shared" ref="J214" si="77">K213/J213-1</f>
        <v>0</v>
      </c>
      <c r="K214" s="44"/>
      <c r="L214" s="109">
        <f>+(1+D214)*(1+E214)*(1+F214)*(1+G214)*(1+H214)*(1+I214)*(1+J214)-1</f>
        <v>5.060617193240291E-2</v>
      </c>
    </row>
    <row r="217" spans="2:12" x14ac:dyDescent="0.2">
      <c r="B217" s="3" t="s">
        <v>49</v>
      </c>
    </row>
    <row r="218" spans="2:12" x14ac:dyDescent="0.2">
      <c r="B218" s="21" t="s">
        <v>0</v>
      </c>
      <c r="C218" s="16"/>
      <c r="D218" s="22">
        <v>44348</v>
      </c>
      <c r="E218" s="23">
        <v>44378</v>
      </c>
      <c r="F218" s="23">
        <v>44409</v>
      </c>
      <c r="G218" s="23">
        <v>44440</v>
      </c>
      <c r="H218" s="23">
        <v>44470</v>
      </c>
      <c r="I218" s="23">
        <v>44501</v>
      </c>
      <c r="J218" s="24">
        <v>44531</v>
      </c>
    </row>
    <row r="219" spans="2:12" x14ac:dyDescent="0.2">
      <c r="B219" s="8">
        <v>1</v>
      </c>
      <c r="C219" s="9" t="s">
        <v>3</v>
      </c>
      <c r="D219" s="31">
        <f>$D179*(1+D$214)</f>
        <v>0</v>
      </c>
      <c r="E219" s="32">
        <f t="shared" ref="E219:J234" si="78">$D179*(1+E$214)</f>
        <v>0</v>
      </c>
      <c r="F219" s="32">
        <f t="shared" si="78"/>
        <v>0</v>
      </c>
      <c r="G219" s="32">
        <f t="shared" si="78"/>
        <v>0</v>
      </c>
      <c r="H219" s="32">
        <f t="shared" si="78"/>
        <v>0</v>
      </c>
      <c r="I219" s="32">
        <f t="shared" si="78"/>
        <v>0</v>
      </c>
      <c r="J219" s="33">
        <f t="shared" si="78"/>
        <v>0</v>
      </c>
    </row>
    <row r="220" spans="2:12" x14ac:dyDescent="0.2">
      <c r="B220" s="11">
        <v>2</v>
      </c>
      <c r="C220" s="2" t="s">
        <v>4</v>
      </c>
      <c r="D220" s="25">
        <f t="shared" ref="D220:J235" si="79">$D180*(1+D$214)</f>
        <v>0</v>
      </c>
      <c r="E220" s="26">
        <f t="shared" si="78"/>
        <v>0</v>
      </c>
      <c r="F220" s="26">
        <f t="shared" si="78"/>
        <v>0</v>
      </c>
      <c r="G220" s="26">
        <f t="shared" si="78"/>
        <v>0</v>
      </c>
      <c r="H220" s="26">
        <f t="shared" si="78"/>
        <v>0</v>
      </c>
      <c r="I220" s="26">
        <f t="shared" si="78"/>
        <v>0</v>
      </c>
      <c r="J220" s="27">
        <f t="shared" si="78"/>
        <v>0</v>
      </c>
    </row>
    <row r="221" spans="2:12" x14ac:dyDescent="0.2">
      <c r="B221" s="11">
        <v>3</v>
      </c>
      <c r="C221" s="2" t="s">
        <v>5</v>
      </c>
      <c r="D221" s="25">
        <f t="shared" si="79"/>
        <v>0</v>
      </c>
      <c r="E221" s="26">
        <f t="shared" si="78"/>
        <v>0</v>
      </c>
      <c r="F221" s="26">
        <f t="shared" si="78"/>
        <v>0</v>
      </c>
      <c r="G221" s="26">
        <f t="shared" si="78"/>
        <v>0</v>
      </c>
      <c r="H221" s="26">
        <f t="shared" si="78"/>
        <v>0</v>
      </c>
      <c r="I221" s="26">
        <f t="shared" si="78"/>
        <v>0</v>
      </c>
      <c r="J221" s="27">
        <f t="shared" si="78"/>
        <v>0</v>
      </c>
    </row>
    <row r="222" spans="2:12" x14ac:dyDescent="0.2">
      <c r="B222" s="11">
        <v>4</v>
      </c>
      <c r="C222" s="2" t="s">
        <v>6</v>
      </c>
      <c r="D222" s="25">
        <f t="shared" si="79"/>
        <v>0</v>
      </c>
      <c r="E222" s="26">
        <f t="shared" si="78"/>
        <v>0</v>
      </c>
      <c r="F222" s="26">
        <f t="shared" si="78"/>
        <v>0</v>
      </c>
      <c r="G222" s="26">
        <f t="shared" si="78"/>
        <v>0</v>
      </c>
      <c r="H222" s="26">
        <f t="shared" si="78"/>
        <v>0</v>
      </c>
      <c r="I222" s="26">
        <f t="shared" si="78"/>
        <v>0</v>
      </c>
      <c r="J222" s="27">
        <f t="shared" si="78"/>
        <v>0</v>
      </c>
    </row>
    <row r="223" spans="2:12" x14ac:dyDescent="0.2">
      <c r="B223" s="11">
        <v>5</v>
      </c>
      <c r="C223" s="2" t="s">
        <v>7</v>
      </c>
      <c r="D223" s="25">
        <f t="shared" si="79"/>
        <v>0</v>
      </c>
      <c r="E223" s="26">
        <f t="shared" si="78"/>
        <v>0</v>
      </c>
      <c r="F223" s="26">
        <f t="shared" si="78"/>
        <v>0</v>
      </c>
      <c r="G223" s="26">
        <f t="shared" si="78"/>
        <v>0</v>
      </c>
      <c r="H223" s="26">
        <f t="shared" si="78"/>
        <v>0</v>
      </c>
      <c r="I223" s="26">
        <f t="shared" si="78"/>
        <v>0</v>
      </c>
      <c r="J223" s="27">
        <f t="shared" si="78"/>
        <v>0</v>
      </c>
    </row>
    <row r="224" spans="2:12" x14ac:dyDescent="0.2">
      <c r="B224" s="11">
        <v>6</v>
      </c>
      <c r="C224" s="2" t="s">
        <v>8</v>
      </c>
      <c r="D224" s="25">
        <f t="shared" si="79"/>
        <v>0</v>
      </c>
      <c r="E224" s="26">
        <f t="shared" si="78"/>
        <v>0</v>
      </c>
      <c r="F224" s="26">
        <f t="shared" si="78"/>
        <v>0</v>
      </c>
      <c r="G224" s="26">
        <f t="shared" si="78"/>
        <v>0</v>
      </c>
      <c r="H224" s="26">
        <f t="shared" si="78"/>
        <v>0</v>
      </c>
      <c r="I224" s="26">
        <f t="shared" si="78"/>
        <v>0</v>
      </c>
      <c r="J224" s="27">
        <f t="shared" si="78"/>
        <v>0</v>
      </c>
    </row>
    <row r="225" spans="2:10" x14ac:dyDescent="0.2">
      <c r="B225" s="11">
        <v>7</v>
      </c>
      <c r="C225" s="2" t="s">
        <v>9</v>
      </c>
      <c r="D225" s="25">
        <f t="shared" si="79"/>
        <v>0</v>
      </c>
      <c r="E225" s="26">
        <f t="shared" si="78"/>
        <v>0</v>
      </c>
      <c r="F225" s="26">
        <f t="shared" si="78"/>
        <v>0</v>
      </c>
      <c r="G225" s="26">
        <f t="shared" si="78"/>
        <v>0</v>
      </c>
      <c r="H225" s="26">
        <f t="shared" si="78"/>
        <v>0</v>
      </c>
      <c r="I225" s="26">
        <f t="shared" si="78"/>
        <v>0</v>
      </c>
      <c r="J225" s="27">
        <f t="shared" si="78"/>
        <v>0</v>
      </c>
    </row>
    <row r="226" spans="2:10" x14ac:dyDescent="0.2">
      <c r="B226" s="11">
        <v>8</v>
      </c>
      <c r="C226" s="2" t="s">
        <v>10</v>
      </c>
      <c r="D226" s="25">
        <f t="shared" si="79"/>
        <v>0</v>
      </c>
      <c r="E226" s="26">
        <f t="shared" si="78"/>
        <v>0</v>
      </c>
      <c r="F226" s="26">
        <f t="shared" si="78"/>
        <v>0</v>
      </c>
      <c r="G226" s="26">
        <f t="shared" si="78"/>
        <v>0</v>
      </c>
      <c r="H226" s="26">
        <f t="shared" si="78"/>
        <v>0</v>
      </c>
      <c r="I226" s="26">
        <f t="shared" si="78"/>
        <v>0</v>
      </c>
      <c r="J226" s="27">
        <f t="shared" si="78"/>
        <v>0</v>
      </c>
    </row>
    <row r="227" spans="2:10" x14ac:dyDescent="0.2">
      <c r="B227" s="11">
        <v>9</v>
      </c>
      <c r="C227" s="2" t="s">
        <v>11</v>
      </c>
      <c r="D227" s="25">
        <f t="shared" si="79"/>
        <v>0</v>
      </c>
      <c r="E227" s="26">
        <f t="shared" si="78"/>
        <v>0</v>
      </c>
      <c r="F227" s="26">
        <f t="shared" si="78"/>
        <v>0</v>
      </c>
      <c r="G227" s="26">
        <f t="shared" si="78"/>
        <v>0</v>
      </c>
      <c r="H227" s="26">
        <f t="shared" si="78"/>
        <v>0</v>
      </c>
      <c r="I227" s="26">
        <f t="shared" si="78"/>
        <v>0</v>
      </c>
      <c r="J227" s="27">
        <f t="shared" si="78"/>
        <v>0</v>
      </c>
    </row>
    <row r="228" spans="2:10" x14ac:dyDescent="0.2">
      <c r="B228" s="11">
        <v>10</v>
      </c>
      <c r="C228" s="2" t="s">
        <v>58</v>
      </c>
      <c r="D228" s="25">
        <f t="shared" si="79"/>
        <v>0</v>
      </c>
      <c r="E228" s="26">
        <f t="shared" si="78"/>
        <v>0</v>
      </c>
      <c r="F228" s="26">
        <f t="shared" si="78"/>
        <v>0</v>
      </c>
      <c r="G228" s="26">
        <f t="shared" si="78"/>
        <v>0</v>
      </c>
      <c r="H228" s="26">
        <f t="shared" si="78"/>
        <v>0</v>
      </c>
      <c r="I228" s="26">
        <f t="shared" si="78"/>
        <v>0</v>
      </c>
      <c r="J228" s="27">
        <f t="shared" si="78"/>
        <v>0</v>
      </c>
    </row>
    <row r="229" spans="2:10" x14ac:dyDescent="0.2">
      <c r="B229" s="11">
        <v>11</v>
      </c>
      <c r="C229" s="2" t="s">
        <v>12</v>
      </c>
      <c r="D229" s="25">
        <f t="shared" si="79"/>
        <v>0</v>
      </c>
      <c r="E229" s="26">
        <f t="shared" si="78"/>
        <v>0</v>
      </c>
      <c r="F229" s="26">
        <f t="shared" si="78"/>
        <v>0</v>
      </c>
      <c r="G229" s="26">
        <f t="shared" si="78"/>
        <v>0</v>
      </c>
      <c r="H229" s="26">
        <f t="shared" si="78"/>
        <v>0</v>
      </c>
      <c r="I229" s="26">
        <f t="shared" si="78"/>
        <v>0</v>
      </c>
      <c r="J229" s="27">
        <f t="shared" si="78"/>
        <v>0</v>
      </c>
    </row>
    <row r="230" spans="2:10" x14ac:dyDescent="0.2">
      <c r="B230" s="11">
        <v>12</v>
      </c>
      <c r="C230" s="2" t="s">
        <v>13</v>
      </c>
      <c r="D230" s="25">
        <f t="shared" si="79"/>
        <v>0</v>
      </c>
      <c r="E230" s="26">
        <f t="shared" si="78"/>
        <v>0</v>
      </c>
      <c r="F230" s="26">
        <f t="shared" si="78"/>
        <v>0</v>
      </c>
      <c r="G230" s="26">
        <f t="shared" si="78"/>
        <v>0</v>
      </c>
      <c r="H230" s="26">
        <f t="shared" si="78"/>
        <v>0</v>
      </c>
      <c r="I230" s="26">
        <f t="shared" si="78"/>
        <v>0</v>
      </c>
      <c r="J230" s="27">
        <f t="shared" si="78"/>
        <v>0</v>
      </c>
    </row>
    <row r="231" spans="2:10" x14ac:dyDescent="0.2">
      <c r="B231" s="11">
        <v>13</v>
      </c>
      <c r="C231" s="2" t="s">
        <v>14</v>
      </c>
      <c r="D231" s="25">
        <f t="shared" si="79"/>
        <v>0</v>
      </c>
      <c r="E231" s="26">
        <f t="shared" si="78"/>
        <v>0</v>
      </c>
      <c r="F231" s="26">
        <f t="shared" si="78"/>
        <v>0</v>
      </c>
      <c r="G231" s="26">
        <f t="shared" si="78"/>
        <v>0</v>
      </c>
      <c r="H231" s="26">
        <f t="shared" si="78"/>
        <v>0</v>
      </c>
      <c r="I231" s="26">
        <f t="shared" si="78"/>
        <v>0</v>
      </c>
      <c r="J231" s="27">
        <f t="shared" si="78"/>
        <v>0</v>
      </c>
    </row>
    <row r="232" spans="2:10" x14ac:dyDescent="0.2">
      <c r="B232" s="11">
        <v>14</v>
      </c>
      <c r="C232" s="2" t="s">
        <v>15</v>
      </c>
      <c r="D232" s="25">
        <f t="shared" si="79"/>
        <v>0</v>
      </c>
      <c r="E232" s="26">
        <f t="shared" si="78"/>
        <v>0</v>
      </c>
      <c r="F232" s="26">
        <f t="shared" si="78"/>
        <v>0</v>
      </c>
      <c r="G232" s="26">
        <f t="shared" si="78"/>
        <v>0</v>
      </c>
      <c r="H232" s="26">
        <f t="shared" si="78"/>
        <v>0</v>
      </c>
      <c r="I232" s="26">
        <f t="shared" si="78"/>
        <v>0</v>
      </c>
      <c r="J232" s="27">
        <f t="shared" si="78"/>
        <v>0</v>
      </c>
    </row>
    <row r="233" spans="2:10" x14ac:dyDescent="0.2">
      <c r="B233" s="11">
        <v>15</v>
      </c>
      <c r="C233" s="2" t="s">
        <v>16</v>
      </c>
      <c r="D233" s="25">
        <f t="shared" si="79"/>
        <v>0</v>
      </c>
      <c r="E233" s="26">
        <f t="shared" si="78"/>
        <v>0</v>
      </c>
      <c r="F233" s="26">
        <f t="shared" si="78"/>
        <v>0</v>
      </c>
      <c r="G233" s="26">
        <f t="shared" si="78"/>
        <v>0</v>
      </c>
      <c r="H233" s="26">
        <f t="shared" si="78"/>
        <v>0</v>
      </c>
      <c r="I233" s="26">
        <f t="shared" si="78"/>
        <v>0</v>
      </c>
      <c r="J233" s="27">
        <f t="shared" si="78"/>
        <v>0</v>
      </c>
    </row>
    <row r="234" spans="2:10" x14ac:dyDescent="0.2">
      <c r="B234" s="11">
        <v>16</v>
      </c>
      <c r="C234" s="2" t="s">
        <v>17</v>
      </c>
      <c r="D234" s="25">
        <f t="shared" si="79"/>
        <v>0</v>
      </c>
      <c r="E234" s="26">
        <f t="shared" si="78"/>
        <v>0</v>
      </c>
      <c r="F234" s="26">
        <f t="shared" si="78"/>
        <v>0</v>
      </c>
      <c r="G234" s="26">
        <f t="shared" si="78"/>
        <v>0</v>
      </c>
      <c r="H234" s="26">
        <f t="shared" si="78"/>
        <v>0</v>
      </c>
      <c r="I234" s="26">
        <f t="shared" si="78"/>
        <v>0</v>
      </c>
      <c r="J234" s="27">
        <f t="shared" si="78"/>
        <v>0</v>
      </c>
    </row>
    <row r="235" spans="2:10" x14ac:dyDescent="0.2">
      <c r="B235" s="11">
        <v>17</v>
      </c>
      <c r="C235" s="2" t="s">
        <v>18</v>
      </c>
      <c r="D235" s="25">
        <f t="shared" si="79"/>
        <v>0</v>
      </c>
      <c r="E235" s="26">
        <f t="shared" si="79"/>
        <v>0</v>
      </c>
      <c r="F235" s="26">
        <f t="shared" si="79"/>
        <v>0</v>
      </c>
      <c r="G235" s="26">
        <f t="shared" si="79"/>
        <v>0</v>
      </c>
      <c r="H235" s="26">
        <f t="shared" si="79"/>
        <v>0</v>
      </c>
      <c r="I235" s="26">
        <f t="shared" si="79"/>
        <v>0</v>
      </c>
      <c r="J235" s="27">
        <f t="shared" si="79"/>
        <v>0</v>
      </c>
    </row>
    <row r="236" spans="2:10" x14ac:dyDescent="0.2">
      <c r="B236" s="11">
        <v>18</v>
      </c>
      <c r="C236" s="2" t="s">
        <v>19</v>
      </c>
      <c r="D236" s="25">
        <f t="shared" ref="D236:J247" si="80">$D196*(1+D$214)</f>
        <v>0</v>
      </c>
      <c r="E236" s="26">
        <f t="shared" si="80"/>
        <v>0</v>
      </c>
      <c r="F236" s="26">
        <f t="shared" si="80"/>
        <v>0</v>
      </c>
      <c r="G236" s="26">
        <f t="shared" si="80"/>
        <v>0</v>
      </c>
      <c r="H236" s="26">
        <f t="shared" si="80"/>
        <v>0</v>
      </c>
      <c r="I236" s="26">
        <f t="shared" si="80"/>
        <v>0</v>
      </c>
      <c r="J236" s="27">
        <f t="shared" si="80"/>
        <v>0</v>
      </c>
    </row>
    <row r="237" spans="2:10" x14ac:dyDescent="0.2">
      <c r="B237" s="11">
        <v>19</v>
      </c>
      <c r="C237" s="2" t="s">
        <v>20</v>
      </c>
      <c r="D237" s="25">
        <f t="shared" si="80"/>
        <v>0</v>
      </c>
      <c r="E237" s="26">
        <f t="shared" si="80"/>
        <v>0</v>
      </c>
      <c r="F237" s="26">
        <f t="shared" si="80"/>
        <v>0</v>
      </c>
      <c r="G237" s="26">
        <f t="shared" si="80"/>
        <v>0</v>
      </c>
      <c r="H237" s="26">
        <f t="shared" si="80"/>
        <v>0</v>
      </c>
      <c r="I237" s="26">
        <f t="shared" si="80"/>
        <v>0</v>
      </c>
      <c r="J237" s="27">
        <f t="shared" si="80"/>
        <v>0</v>
      </c>
    </row>
    <row r="238" spans="2:10" x14ac:dyDescent="0.2">
      <c r="B238" s="11">
        <v>20</v>
      </c>
      <c r="C238" s="2" t="s">
        <v>21</v>
      </c>
      <c r="D238" s="25">
        <f t="shared" si="80"/>
        <v>0</v>
      </c>
      <c r="E238" s="26">
        <f t="shared" si="80"/>
        <v>0</v>
      </c>
      <c r="F238" s="26">
        <f t="shared" si="80"/>
        <v>0</v>
      </c>
      <c r="G238" s="26">
        <f t="shared" si="80"/>
        <v>0</v>
      </c>
      <c r="H238" s="26">
        <f t="shared" si="80"/>
        <v>0</v>
      </c>
      <c r="I238" s="26">
        <f t="shared" si="80"/>
        <v>0</v>
      </c>
      <c r="J238" s="27">
        <f t="shared" si="80"/>
        <v>0</v>
      </c>
    </row>
    <row r="239" spans="2:10" x14ac:dyDescent="0.2">
      <c r="B239" s="11">
        <v>21</v>
      </c>
      <c r="C239" s="2" t="s">
        <v>22</v>
      </c>
      <c r="D239" s="25">
        <f t="shared" si="80"/>
        <v>0</v>
      </c>
      <c r="E239" s="26">
        <f t="shared" si="80"/>
        <v>0</v>
      </c>
      <c r="F239" s="26">
        <f t="shared" si="80"/>
        <v>0</v>
      </c>
      <c r="G239" s="26">
        <f t="shared" si="80"/>
        <v>0</v>
      </c>
      <c r="H239" s="26">
        <f t="shared" si="80"/>
        <v>0</v>
      </c>
      <c r="I239" s="26">
        <f t="shared" si="80"/>
        <v>0</v>
      </c>
      <c r="J239" s="27">
        <f t="shared" si="80"/>
        <v>0</v>
      </c>
    </row>
    <row r="240" spans="2:10" x14ac:dyDescent="0.2">
      <c r="B240" s="11">
        <v>22</v>
      </c>
      <c r="C240" s="2" t="s">
        <v>23</v>
      </c>
      <c r="D240" s="25">
        <f t="shared" si="80"/>
        <v>0</v>
      </c>
      <c r="E240" s="26">
        <f t="shared" si="80"/>
        <v>0</v>
      </c>
      <c r="F240" s="26">
        <f t="shared" si="80"/>
        <v>0</v>
      </c>
      <c r="G240" s="26">
        <f t="shared" si="80"/>
        <v>0</v>
      </c>
      <c r="H240" s="26">
        <f t="shared" si="80"/>
        <v>0</v>
      </c>
      <c r="I240" s="26">
        <f t="shared" si="80"/>
        <v>0</v>
      </c>
      <c r="J240" s="27">
        <f t="shared" si="80"/>
        <v>0</v>
      </c>
    </row>
    <row r="241" spans="2:10" x14ac:dyDescent="0.2">
      <c r="B241" s="11">
        <v>23</v>
      </c>
      <c r="C241" s="2" t="s">
        <v>24</v>
      </c>
      <c r="D241" s="25">
        <f t="shared" si="80"/>
        <v>0</v>
      </c>
      <c r="E241" s="26">
        <f t="shared" si="80"/>
        <v>0</v>
      </c>
      <c r="F241" s="26">
        <f t="shared" si="80"/>
        <v>0</v>
      </c>
      <c r="G241" s="26">
        <f t="shared" si="80"/>
        <v>0</v>
      </c>
      <c r="H241" s="26">
        <f t="shared" si="80"/>
        <v>0</v>
      </c>
      <c r="I241" s="26">
        <f t="shared" si="80"/>
        <v>0</v>
      </c>
      <c r="J241" s="27">
        <f t="shared" si="80"/>
        <v>0</v>
      </c>
    </row>
    <row r="242" spans="2:10" x14ac:dyDescent="0.2">
      <c r="B242" s="11">
        <v>24</v>
      </c>
      <c r="C242" s="2" t="s">
        <v>25</v>
      </c>
      <c r="D242" s="25">
        <f t="shared" si="80"/>
        <v>0</v>
      </c>
      <c r="E242" s="26">
        <f t="shared" si="80"/>
        <v>0</v>
      </c>
      <c r="F242" s="26">
        <f t="shared" si="80"/>
        <v>0</v>
      </c>
      <c r="G242" s="26">
        <f t="shared" si="80"/>
        <v>0</v>
      </c>
      <c r="H242" s="26">
        <f t="shared" si="80"/>
        <v>0</v>
      </c>
      <c r="I242" s="26">
        <f t="shared" si="80"/>
        <v>0</v>
      </c>
      <c r="J242" s="27">
        <f t="shared" si="80"/>
        <v>0</v>
      </c>
    </row>
    <row r="243" spans="2:10" x14ac:dyDescent="0.2">
      <c r="B243" s="11">
        <v>25</v>
      </c>
      <c r="C243" s="2" t="s">
        <v>26</v>
      </c>
      <c r="D243" s="25">
        <f t="shared" si="80"/>
        <v>0</v>
      </c>
      <c r="E243" s="26">
        <f t="shared" si="80"/>
        <v>0</v>
      </c>
      <c r="F243" s="26">
        <f t="shared" si="80"/>
        <v>0</v>
      </c>
      <c r="G243" s="26">
        <f t="shared" si="80"/>
        <v>0</v>
      </c>
      <c r="H243" s="26">
        <f t="shared" si="80"/>
        <v>0</v>
      </c>
      <c r="I243" s="26">
        <f t="shared" si="80"/>
        <v>0</v>
      </c>
      <c r="J243" s="27">
        <f t="shared" si="80"/>
        <v>0</v>
      </c>
    </row>
    <row r="244" spans="2:10" x14ac:dyDescent="0.2">
      <c r="B244" s="11">
        <v>26</v>
      </c>
      <c r="C244" s="2" t="s">
        <v>27</v>
      </c>
      <c r="D244" s="25">
        <f t="shared" si="80"/>
        <v>0</v>
      </c>
      <c r="E244" s="26">
        <f t="shared" si="80"/>
        <v>0</v>
      </c>
      <c r="F244" s="26">
        <f t="shared" si="80"/>
        <v>0</v>
      </c>
      <c r="G244" s="26">
        <f t="shared" si="80"/>
        <v>0</v>
      </c>
      <c r="H244" s="26">
        <f t="shared" si="80"/>
        <v>0</v>
      </c>
      <c r="I244" s="26">
        <f t="shared" si="80"/>
        <v>0</v>
      </c>
      <c r="J244" s="27">
        <f t="shared" si="80"/>
        <v>0</v>
      </c>
    </row>
    <row r="245" spans="2:10" x14ac:dyDescent="0.2">
      <c r="B245" s="11">
        <v>27</v>
      </c>
      <c r="C245" s="2" t="s">
        <v>28</v>
      </c>
      <c r="D245" s="25">
        <f t="shared" si="80"/>
        <v>0</v>
      </c>
      <c r="E245" s="26">
        <f t="shared" si="80"/>
        <v>0</v>
      </c>
      <c r="F245" s="26">
        <f t="shared" si="80"/>
        <v>0</v>
      </c>
      <c r="G245" s="26">
        <f t="shared" si="80"/>
        <v>0</v>
      </c>
      <c r="H245" s="26">
        <f t="shared" si="80"/>
        <v>0</v>
      </c>
      <c r="I245" s="26">
        <f t="shared" si="80"/>
        <v>0</v>
      </c>
      <c r="J245" s="27">
        <f t="shared" si="80"/>
        <v>0</v>
      </c>
    </row>
    <row r="246" spans="2:10" x14ac:dyDescent="0.2">
      <c r="B246" s="11">
        <v>28</v>
      </c>
      <c r="C246" s="2" t="s">
        <v>29</v>
      </c>
      <c r="D246" s="25">
        <f t="shared" si="80"/>
        <v>0</v>
      </c>
      <c r="E246" s="26">
        <f t="shared" si="80"/>
        <v>0</v>
      </c>
      <c r="F246" s="26">
        <f t="shared" si="80"/>
        <v>0</v>
      </c>
      <c r="G246" s="26">
        <f t="shared" si="80"/>
        <v>0</v>
      </c>
      <c r="H246" s="26">
        <f t="shared" si="80"/>
        <v>0</v>
      </c>
      <c r="I246" s="26">
        <f t="shared" si="80"/>
        <v>0</v>
      </c>
      <c r="J246" s="27">
        <f t="shared" si="80"/>
        <v>0</v>
      </c>
    </row>
    <row r="247" spans="2:10" x14ac:dyDescent="0.2">
      <c r="B247" s="13">
        <v>29</v>
      </c>
      <c r="C247" s="14" t="s">
        <v>30</v>
      </c>
      <c r="D247" s="25">
        <f t="shared" si="80"/>
        <v>0</v>
      </c>
      <c r="E247" s="26">
        <f t="shared" si="80"/>
        <v>0</v>
      </c>
      <c r="F247" s="26">
        <f t="shared" si="80"/>
        <v>0</v>
      </c>
      <c r="G247" s="26">
        <f t="shared" si="80"/>
        <v>0</v>
      </c>
      <c r="H247" s="26">
        <f t="shared" si="80"/>
        <v>0</v>
      </c>
      <c r="I247" s="26">
        <f t="shared" si="80"/>
        <v>0</v>
      </c>
      <c r="J247" s="27">
        <f t="shared" si="80"/>
        <v>0</v>
      </c>
    </row>
    <row r="248" spans="2:10" x14ac:dyDescent="0.2">
      <c r="B248" s="16" t="s">
        <v>35</v>
      </c>
      <c r="C248" s="17"/>
      <c r="D248" s="28">
        <f>SUM(D219:D247)</f>
        <v>0</v>
      </c>
      <c r="E248" s="29">
        <f>SUM(E219:E247)</f>
        <v>0</v>
      </c>
      <c r="F248" s="29">
        <f>SUM(F219:F247)</f>
        <v>0</v>
      </c>
      <c r="G248" s="29">
        <f>SUM(G219:G247)</f>
        <v>0</v>
      </c>
      <c r="H248" s="29">
        <f>SUM(H219:H247)</f>
        <v>0</v>
      </c>
      <c r="I248" s="29">
        <f t="shared" ref="I248" si="81">SUM(I219:I247)</f>
        <v>0</v>
      </c>
      <c r="J248" s="30">
        <f>SUM(J219:J247)</f>
        <v>0</v>
      </c>
    </row>
  </sheetData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3284D-60DC-4643-AF7D-04362081D463}">
  <sheetPr>
    <tabColor theme="8" tint="0.59999389629810485"/>
  </sheetPr>
  <dimension ref="B2:P276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3.5703125" style="2" customWidth="1"/>
    <col min="2" max="2" width="3.42578125" style="2" customWidth="1"/>
    <col min="3" max="3" width="18.7109375" style="2" customWidth="1"/>
    <col min="4" max="8" width="15" style="2" customWidth="1"/>
    <col min="9" max="11" width="13.5703125" style="2" customWidth="1"/>
    <col min="12" max="12" width="12.28515625" style="2" customWidth="1"/>
    <col min="13" max="13" width="11.42578125" style="2"/>
    <col min="14" max="16" width="13.28515625" style="2" bestFit="1" customWidth="1"/>
    <col min="17" max="19" width="10.7109375" style="2" bestFit="1" customWidth="1"/>
    <col min="20" max="250" width="11.42578125" style="2"/>
    <col min="251" max="251" width="3.5703125" style="2" customWidth="1"/>
    <col min="252" max="252" width="3.42578125" style="2" customWidth="1"/>
    <col min="253" max="253" width="18.7109375" style="2" customWidth="1"/>
    <col min="254" max="260" width="15" style="2" customWidth="1"/>
    <col min="261" max="261" width="14" style="2" customWidth="1"/>
    <col min="262" max="262" width="15.85546875" style="2" customWidth="1"/>
    <col min="263" max="263" width="13.28515625" style="2" customWidth="1"/>
    <col min="264" max="265" width="13.28515625" style="2" bestFit="1" customWidth="1"/>
    <col min="266" max="266" width="12.85546875" style="2" bestFit="1" customWidth="1"/>
    <col min="267" max="506" width="11.42578125" style="2"/>
    <col min="507" max="507" width="3.5703125" style="2" customWidth="1"/>
    <col min="508" max="508" width="3.42578125" style="2" customWidth="1"/>
    <col min="509" max="509" width="18.7109375" style="2" customWidth="1"/>
    <col min="510" max="516" width="15" style="2" customWidth="1"/>
    <col min="517" max="517" width="14" style="2" customWidth="1"/>
    <col min="518" max="518" width="15.85546875" style="2" customWidth="1"/>
    <col min="519" max="519" width="13.28515625" style="2" customWidth="1"/>
    <col min="520" max="521" width="13.28515625" style="2" bestFit="1" customWidth="1"/>
    <col min="522" max="522" width="12.85546875" style="2" bestFit="1" customWidth="1"/>
    <col min="523" max="762" width="11.42578125" style="2"/>
    <col min="763" max="763" width="3.5703125" style="2" customWidth="1"/>
    <col min="764" max="764" width="3.42578125" style="2" customWidth="1"/>
    <col min="765" max="765" width="18.7109375" style="2" customWidth="1"/>
    <col min="766" max="772" width="15" style="2" customWidth="1"/>
    <col min="773" max="773" width="14" style="2" customWidth="1"/>
    <col min="774" max="774" width="15.85546875" style="2" customWidth="1"/>
    <col min="775" max="775" width="13.28515625" style="2" customWidth="1"/>
    <col min="776" max="777" width="13.28515625" style="2" bestFit="1" customWidth="1"/>
    <col min="778" max="778" width="12.85546875" style="2" bestFit="1" customWidth="1"/>
    <col min="779" max="1018" width="11.42578125" style="2"/>
    <col min="1019" max="1019" width="3.5703125" style="2" customWidth="1"/>
    <col min="1020" max="1020" width="3.42578125" style="2" customWidth="1"/>
    <col min="1021" max="1021" width="18.7109375" style="2" customWidth="1"/>
    <col min="1022" max="1028" width="15" style="2" customWidth="1"/>
    <col min="1029" max="1029" width="14" style="2" customWidth="1"/>
    <col min="1030" max="1030" width="15.85546875" style="2" customWidth="1"/>
    <col min="1031" max="1031" width="13.28515625" style="2" customWidth="1"/>
    <col min="1032" max="1033" width="13.28515625" style="2" bestFit="1" customWidth="1"/>
    <col min="1034" max="1034" width="12.85546875" style="2" bestFit="1" customWidth="1"/>
    <col min="1035" max="1274" width="11.42578125" style="2"/>
    <col min="1275" max="1275" width="3.5703125" style="2" customWidth="1"/>
    <col min="1276" max="1276" width="3.42578125" style="2" customWidth="1"/>
    <col min="1277" max="1277" width="18.7109375" style="2" customWidth="1"/>
    <col min="1278" max="1284" width="15" style="2" customWidth="1"/>
    <col min="1285" max="1285" width="14" style="2" customWidth="1"/>
    <col min="1286" max="1286" width="15.85546875" style="2" customWidth="1"/>
    <col min="1287" max="1287" width="13.28515625" style="2" customWidth="1"/>
    <col min="1288" max="1289" width="13.28515625" style="2" bestFit="1" customWidth="1"/>
    <col min="1290" max="1290" width="12.85546875" style="2" bestFit="1" customWidth="1"/>
    <col min="1291" max="1530" width="11.42578125" style="2"/>
    <col min="1531" max="1531" width="3.5703125" style="2" customWidth="1"/>
    <col min="1532" max="1532" width="3.42578125" style="2" customWidth="1"/>
    <col min="1533" max="1533" width="18.7109375" style="2" customWidth="1"/>
    <col min="1534" max="1540" width="15" style="2" customWidth="1"/>
    <col min="1541" max="1541" width="14" style="2" customWidth="1"/>
    <col min="1542" max="1542" width="15.85546875" style="2" customWidth="1"/>
    <col min="1543" max="1543" width="13.28515625" style="2" customWidth="1"/>
    <col min="1544" max="1545" width="13.28515625" style="2" bestFit="1" customWidth="1"/>
    <col min="1546" max="1546" width="12.85546875" style="2" bestFit="1" customWidth="1"/>
    <col min="1547" max="1786" width="11.42578125" style="2"/>
    <col min="1787" max="1787" width="3.5703125" style="2" customWidth="1"/>
    <col min="1788" max="1788" width="3.42578125" style="2" customWidth="1"/>
    <col min="1789" max="1789" width="18.7109375" style="2" customWidth="1"/>
    <col min="1790" max="1796" width="15" style="2" customWidth="1"/>
    <col min="1797" max="1797" width="14" style="2" customWidth="1"/>
    <col min="1798" max="1798" width="15.85546875" style="2" customWidth="1"/>
    <col min="1799" max="1799" width="13.28515625" style="2" customWidth="1"/>
    <col min="1800" max="1801" width="13.28515625" style="2" bestFit="1" customWidth="1"/>
    <col min="1802" max="1802" width="12.85546875" style="2" bestFit="1" customWidth="1"/>
    <col min="1803" max="2042" width="11.42578125" style="2"/>
    <col min="2043" max="2043" width="3.5703125" style="2" customWidth="1"/>
    <col min="2044" max="2044" width="3.42578125" style="2" customWidth="1"/>
    <col min="2045" max="2045" width="18.7109375" style="2" customWidth="1"/>
    <col min="2046" max="2052" width="15" style="2" customWidth="1"/>
    <col min="2053" max="2053" width="14" style="2" customWidth="1"/>
    <col min="2054" max="2054" width="15.85546875" style="2" customWidth="1"/>
    <col min="2055" max="2055" width="13.28515625" style="2" customWidth="1"/>
    <col min="2056" max="2057" width="13.28515625" style="2" bestFit="1" customWidth="1"/>
    <col min="2058" max="2058" width="12.85546875" style="2" bestFit="1" customWidth="1"/>
    <col min="2059" max="2298" width="11.42578125" style="2"/>
    <col min="2299" max="2299" width="3.5703125" style="2" customWidth="1"/>
    <col min="2300" max="2300" width="3.42578125" style="2" customWidth="1"/>
    <col min="2301" max="2301" width="18.7109375" style="2" customWidth="1"/>
    <col min="2302" max="2308" width="15" style="2" customWidth="1"/>
    <col min="2309" max="2309" width="14" style="2" customWidth="1"/>
    <col min="2310" max="2310" width="15.85546875" style="2" customWidth="1"/>
    <col min="2311" max="2311" width="13.28515625" style="2" customWidth="1"/>
    <col min="2312" max="2313" width="13.28515625" style="2" bestFit="1" customWidth="1"/>
    <col min="2314" max="2314" width="12.85546875" style="2" bestFit="1" customWidth="1"/>
    <col min="2315" max="2554" width="11.42578125" style="2"/>
    <col min="2555" max="2555" width="3.5703125" style="2" customWidth="1"/>
    <col min="2556" max="2556" width="3.42578125" style="2" customWidth="1"/>
    <col min="2557" max="2557" width="18.7109375" style="2" customWidth="1"/>
    <col min="2558" max="2564" width="15" style="2" customWidth="1"/>
    <col min="2565" max="2565" width="14" style="2" customWidth="1"/>
    <col min="2566" max="2566" width="15.85546875" style="2" customWidth="1"/>
    <col min="2567" max="2567" width="13.28515625" style="2" customWidth="1"/>
    <col min="2568" max="2569" width="13.28515625" style="2" bestFit="1" customWidth="1"/>
    <col min="2570" max="2570" width="12.85546875" style="2" bestFit="1" customWidth="1"/>
    <col min="2571" max="2810" width="11.42578125" style="2"/>
    <col min="2811" max="2811" width="3.5703125" style="2" customWidth="1"/>
    <col min="2812" max="2812" width="3.42578125" style="2" customWidth="1"/>
    <col min="2813" max="2813" width="18.7109375" style="2" customWidth="1"/>
    <col min="2814" max="2820" width="15" style="2" customWidth="1"/>
    <col min="2821" max="2821" width="14" style="2" customWidth="1"/>
    <col min="2822" max="2822" width="15.85546875" style="2" customWidth="1"/>
    <col min="2823" max="2823" width="13.28515625" style="2" customWidth="1"/>
    <col min="2824" max="2825" width="13.28515625" style="2" bestFit="1" customWidth="1"/>
    <col min="2826" max="2826" width="12.85546875" style="2" bestFit="1" customWidth="1"/>
    <col min="2827" max="3066" width="11.42578125" style="2"/>
    <col min="3067" max="3067" width="3.5703125" style="2" customWidth="1"/>
    <col min="3068" max="3068" width="3.42578125" style="2" customWidth="1"/>
    <col min="3069" max="3069" width="18.7109375" style="2" customWidth="1"/>
    <col min="3070" max="3076" width="15" style="2" customWidth="1"/>
    <col min="3077" max="3077" width="14" style="2" customWidth="1"/>
    <col min="3078" max="3078" width="15.85546875" style="2" customWidth="1"/>
    <col min="3079" max="3079" width="13.28515625" style="2" customWidth="1"/>
    <col min="3080" max="3081" width="13.28515625" style="2" bestFit="1" customWidth="1"/>
    <col min="3082" max="3082" width="12.85546875" style="2" bestFit="1" customWidth="1"/>
    <col min="3083" max="3322" width="11.42578125" style="2"/>
    <col min="3323" max="3323" width="3.5703125" style="2" customWidth="1"/>
    <col min="3324" max="3324" width="3.42578125" style="2" customWidth="1"/>
    <col min="3325" max="3325" width="18.7109375" style="2" customWidth="1"/>
    <col min="3326" max="3332" width="15" style="2" customWidth="1"/>
    <col min="3333" max="3333" width="14" style="2" customWidth="1"/>
    <col min="3334" max="3334" width="15.85546875" style="2" customWidth="1"/>
    <col min="3335" max="3335" width="13.28515625" style="2" customWidth="1"/>
    <col min="3336" max="3337" width="13.28515625" style="2" bestFit="1" customWidth="1"/>
    <col min="3338" max="3338" width="12.85546875" style="2" bestFit="1" customWidth="1"/>
    <col min="3339" max="3578" width="11.42578125" style="2"/>
    <col min="3579" max="3579" width="3.5703125" style="2" customWidth="1"/>
    <col min="3580" max="3580" width="3.42578125" style="2" customWidth="1"/>
    <col min="3581" max="3581" width="18.7109375" style="2" customWidth="1"/>
    <col min="3582" max="3588" width="15" style="2" customWidth="1"/>
    <col min="3589" max="3589" width="14" style="2" customWidth="1"/>
    <col min="3590" max="3590" width="15.85546875" style="2" customWidth="1"/>
    <col min="3591" max="3591" width="13.28515625" style="2" customWidth="1"/>
    <col min="3592" max="3593" width="13.28515625" style="2" bestFit="1" customWidth="1"/>
    <col min="3594" max="3594" width="12.85546875" style="2" bestFit="1" customWidth="1"/>
    <col min="3595" max="3834" width="11.42578125" style="2"/>
    <col min="3835" max="3835" width="3.5703125" style="2" customWidth="1"/>
    <col min="3836" max="3836" width="3.42578125" style="2" customWidth="1"/>
    <col min="3837" max="3837" width="18.7109375" style="2" customWidth="1"/>
    <col min="3838" max="3844" width="15" style="2" customWidth="1"/>
    <col min="3845" max="3845" width="14" style="2" customWidth="1"/>
    <col min="3846" max="3846" width="15.85546875" style="2" customWidth="1"/>
    <col min="3847" max="3847" width="13.28515625" style="2" customWidth="1"/>
    <col min="3848" max="3849" width="13.28515625" style="2" bestFit="1" customWidth="1"/>
    <col min="3850" max="3850" width="12.85546875" style="2" bestFit="1" customWidth="1"/>
    <col min="3851" max="4090" width="11.42578125" style="2"/>
    <col min="4091" max="4091" width="3.5703125" style="2" customWidth="1"/>
    <col min="4092" max="4092" width="3.42578125" style="2" customWidth="1"/>
    <col min="4093" max="4093" width="18.7109375" style="2" customWidth="1"/>
    <col min="4094" max="4100" width="15" style="2" customWidth="1"/>
    <col min="4101" max="4101" width="14" style="2" customWidth="1"/>
    <col min="4102" max="4102" width="15.85546875" style="2" customWidth="1"/>
    <col min="4103" max="4103" width="13.28515625" style="2" customWidth="1"/>
    <col min="4104" max="4105" width="13.28515625" style="2" bestFit="1" customWidth="1"/>
    <col min="4106" max="4106" width="12.85546875" style="2" bestFit="1" customWidth="1"/>
    <col min="4107" max="4346" width="11.42578125" style="2"/>
    <col min="4347" max="4347" width="3.5703125" style="2" customWidth="1"/>
    <col min="4348" max="4348" width="3.42578125" style="2" customWidth="1"/>
    <col min="4349" max="4349" width="18.7109375" style="2" customWidth="1"/>
    <col min="4350" max="4356" width="15" style="2" customWidth="1"/>
    <col min="4357" max="4357" width="14" style="2" customWidth="1"/>
    <col min="4358" max="4358" width="15.85546875" style="2" customWidth="1"/>
    <col min="4359" max="4359" width="13.28515625" style="2" customWidth="1"/>
    <col min="4360" max="4361" width="13.28515625" style="2" bestFit="1" customWidth="1"/>
    <col min="4362" max="4362" width="12.85546875" style="2" bestFit="1" customWidth="1"/>
    <col min="4363" max="4602" width="11.42578125" style="2"/>
    <col min="4603" max="4603" width="3.5703125" style="2" customWidth="1"/>
    <col min="4604" max="4604" width="3.42578125" style="2" customWidth="1"/>
    <col min="4605" max="4605" width="18.7109375" style="2" customWidth="1"/>
    <col min="4606" max="4612" width="15" style="2" customWidth="1"/>
    <col min="4613" max="4613" width="14" style="2" customWidth="1"/>
    <col min="4614" max="4614" width="15.85546875" style="2" customWidth="1"/>
    <col min="4615" max="4615" width="13.28515625" style="2" customWidth="1"/>
    <col min="4616" max="4617" width="13.28515625" style="2" bestFit="1" customWidth="1"/>
    <col min="4618" max="4618" width="12.85546875" style="2" bestFit="1" customWidth="1"/>
    <col min="4619" max="4858" width="11.42578125" style="2"/>
    <col min="4859" max="4859" width="3.5703125" style="2" customWidth="1"/>
    <col min="4860" max="4860" width="3.42578125" style="2" customWidth="1"/>
    <col min="4861" max="4861" width="18.7109375" style="2" customWidth="1"/>
    <col min="4862" max="4868" width="15" style="2" customWidth="1"/>
    <col min="4869" max="4869" width="14" style="2" customWidth="1"/>
    <col min="4870" max="4870" width="15.85546875" style="2" customWidth="1"/>
    <col min="4871" max="4871" width="13.28515625" style="2" customWidth="1"/>
    <col min="4872" max="4873" width="13.28515625" style="2" bestFit="1" customWidth="1"/>
    <col min="4874" max="4874" width="12.85546875" style="2" bestFit="1" customWidth="1"/>
    <col min="4875" max="5114" width="11.42578125" style="2"/>
    <col min="5115" max="5115" width="3.5703125" style="2" customWidth="1"/>
    <col min="5116" max="5116" width="3.42578125" style="2" customWidth="1"/>
    <col min="5117" max="5117" width="18.7109375" style="2" customWidth="1"/>
    <col min="5118" max="5124" width="15" style="2" customWidth="1"/>
    <col min="5125" max="5125" width="14" style="2" customWidth="1"/>
    <col min="5126" max="5126" width="15.85546875" style="2" customWidth="1"/>
    <col min="5127" max="5127" width="13.28515625" style="2" customWidth="1"/>
    <col min="5128" max="5129" width="13.28515625" style="2" bestFit="1" customWidth="1"/>
    <col min="5130" max="5130" width="12.85546875" style="2" bestFit="1" customWidth="1"/>
    <col min="5131" max="5370" width="11.42578125" style="2"/>
    <col min="5371" max="5371" width="3.5703125" style="2" customWidth="1"/>
    <col min="5372" max="5372" width="3.42578125" style="2" customWidth="1"/>
    <col min="5373" max="5373" width="18.7109375" style="2" customWidth="1"/>
    <col min="5374" max="5380" width="15" style="2" customWidth="1"/>
    <col min="5381" max="5381" width="14" style="2" customWidth="1"/>
    <col min="5382" max="5382" width="15.85546875" style="2" customWidth="1"/>
    <col min="5383" max="5383" width="13.28515625" style="2" customWidth="1"/>
    <col min="5384" max="5385" width="13.28515625" style="2" bestFit="1" customWidth="1"/>
    <col min="5386" max="5386" width="12.85546875" style="2" bestFit="1" customWidth="1"/>
    <col min="5387" max="5626" width="11.42578125" style="2"/>
    <col min="5627" max="5627" width="3.5703125" style="2" customWidth="1"/>
    <col min="5628" max="5628" width="3.42578125" style="2" customWidth="1"/>
    <col min="5629" max="5629" width="18.7109375" style="2" customWidth="1"/>
    <col min="5630" max="5636" width="15" style="2" customWidth="1"/>
    <col min="5637" max="5637" width="14" style="2" customWidth="1"/>
    <col min="5638" max="5638" width="15.85546875" style="2" customWidth="1"/>
    <col min="5639" max="5639" width="13.28515625" style="2" customWidth="1"/>
    <col min="5640" max="5641" width="13.28515625" style="2" bestFit="1" customWidth="1"/>
    <col min="5642" max="5642" width="12.85546875" style="2" bestFit="1" customWidth="1"/>
    <col min="5643" max="5882" width="11.42578125" style="2"/>
    <col min="5883" max="5883" width="3.5703125" style="2" customWidth="1"/>
    <col min="5884" max="5884" width="3.42578125" style="2" customWidth="1"/>
    <col min="5885" max="5885" width="18.7109375" style="2" customWidth="1"/>
    <col min="5886" max="5892" width="15" style="2" customWidth="1"/>
    <col min="5893" max="5893" width="14" style="2" customWidth="1"/>
    <col min="5894" max="5894" width="15.85546875" style="2" customWidth="1"/>
    <col min="5895" max="5895" width="13.28515625" style="2" customWidth="1"/>
    <col min="5896" max="5897" width="13.28515625" style="2" bestFit="1" customWidth="1"/>
    <col min="5898" max="5898" width="12.85546875" style="2" bestFit="1" customWidth="1"/>
    <col min="5899" max="6138" width="11.42578125" style="2"/>
    <col min="6139" max="6139" width="3.5703125" style="2" customWidth="1"/>
    <col min="6140" max="6140" width="3.42578125" style="2" customWidth="1"/>
    <col min="6141" max="6141" width="18.7109375" style="2" customWidth="1"/>
    <col min="6142" max="6148" width="15" style="2" customWidth="1"/>
    <col min="6149" max="6149" width="14" style="2" customWidth="1"/>
    <col min="6150" max="6150" width="15.85546875" style="2" customWidth="1"/>
    <col min="6151" max="6151" width="13.28515625" style="2" customWidth="1"/>
    <col min="6152" max="6153" width="13.28515625" style="2" bestFit="1" customWidth="1"/>
    <col min="6154" max="6154" width="12.85546875" style="2" bestFit="1" customWidth="1"/>
    <col min="6155" max="6394" width="11.42578125" style="2"/>
    <col min="6395" max="6395" width="3.5703125" style="2" customWidth="1"/>
    <col min="6396" max="6396" width="3.42578125" style="2" customWidth="1"/>
    <col min="6397" max="6397" width="18.7109375" style="2" customWidth="1"/>
    <col min="6398" max="6404" width="15" style="2" customWidth="1"/>
    <col min="6405" max="6405" width="14" style="2" customWidth="1"/>
    <col min="6406" max="6406" width="15.85546875" style="2" customWidth="1"/>
    <col min="6407" max="6407" width="13.28515625" style="2" customWidth="1"/>
    <col min="6408" max="6409" width="13.28515625" style="2" bestFit="1" customWidth="1"/>
    <col min="6410" max="6410" width="12.85546875" style="2" bestFit="1" customWidth="1"/>
    <col min="6411" max="6650" width="11.42578125" style="2"/>
    <col min="6651" max="6651" width="3.5703125" style="2" customWidth="1"/>
    <col min="6652" max="6652" width="3.42578125" style="2" customWidth="1"/>
    <col min="6653" max="6653" width="18.7109375" style="2" customWidth="1"/>
    <col min="6654" max="6660" width="15" style="2" customWidth="1"/>
    <col min="6661" max="6661" width="14" style="2" customWidth="1"/>
    <col min="6662" max="6662" width="15.85546875" style="2" customWidth="1"/>
    <col min="6663" max="6663" width="13.28515625" style="2" customWidth="1"/>
    <col min="6664" max="6665" width="13.28515625" style="2" bestFit="1" customWidth="1"/>
    <col min="6666" max="6666" width="12.85546875" style="2" bestFit="1" customWidth="1"/>
    <col min="6667" max="6906" width="11.42578125" style="2"/>
    <col min="6907" max="6907" width="3.5703125" style="2" customWidth="1"/>
    <col min="6908" max="6908" width="3.42578125" style="2" customWidth="1"/>
    <col min="6909" max="6909" width="18.7109375" style="2" customWidth="1"/>
    <col min="6910" max="6916" width="15" style="2" customWidth="1"/>
    <col min="6917" max="6917" width="14" style="2" customWidth="1"/>
    <col min="6918" max="6918" width="15.85546875" style="2" customWidth="1"/>
    <col min="6919" max="6919" width="13.28515625" style="2" customWidth="1"/>
    <col min="6920" max="6921" width="13.28515625" style="2" bestFit="1" customWidth="1"/>
    <col min="6922" max="6922" width="12.85546875" style="2" bestFit="1" customWidth="1"/>
    <col min="6923" max="7162" width="11.42578125" style="2"/>
    <col min="7163" max="7163" width="3.5703125" style="2" customWidth="1"/>
    <col min="7164" max="7164" width="3.42578125" style="2" customWidth="1"/>
    <col min="7165" max="7165" width="18.7109375" style="2" customWidth="1"/>
    <col min="7166" max="7172" width="15" style="2" customWidth="1"/>
    <col min="7173" max="7173" width="14" style="2" customWidth="1"/>
    <col min="7174" max="7174" width="15.85546875" style="2" customWidth="1"/>
    <col min="7175" max="7175" width="13.28515625" style="2" customWidth="1"/>
    <col min="7176" max="7177" width="13.28515625" style="2" bestFit="1" customWidth="1"/>
    <col min="7178" max="7178" width="12.85546875" style="2" bestFit="1" customWidth="1"/>
    <col min="7179" max="7418" width="11.42578125" style="2"/>
    <col min="7419" max="7419" width="3.5703125" style="2" customWidth="1"/>
    <col min="7420" max="7420" width="3.42578125" style="2" customWidth="1"/>
    <col min="7421" max="7421" width="18.7109375" style="2" customWidth="1"/>
    <col min="7422" max="7428" width="15" style="2" customWidth="1"/>
    <col min="7429" max="7429" width="14" style="2" customWidth="1"/>
    <col min="7430" max="7430" width="15.85546875" style="2" customWidth="1"/>
    <col min="7431" max="7431" width="13.28515625" style="2" customWidth="1"/>
    <col min="7432" max="7433" width="13.28515625" style="2" bestFit="1" customWidth="1"/>
    <col min="7434" max="7434" width="12.85546875" style="2" bestFit="1" customWidth="1"/>
    <col min="7435" max="7674" width="11.42578125" style="2"/>
    <col min="7675" max="7675" width="3.5703125" style="2" customWidth="1"/>
    <col min="7676" max="7676" width="3.42578125" style="2" customWidth="1"/>
    <col min="7677" max="7677" width="18.7109375" style="2" customWidth="1"/>
    <col min="7678" max="7684" width="15" style="2" customWidth="1"/>
    <col min="7685" max="7685" width="14" style="2" customWidth="1"/>
    <col min="7686" max="7686" width="15.85546875" style="2" customWidth="1"/>
    <col min="7687" max="7687" width="13.28515625" style="2" customWidth="1"/>
    <col min="7688" max="7689" width="13.28515625" style="2" bestFit="1" customWidth="1"/>
    <col min="7690" max="7690" width="12.85546875" style="2" bestFit="1" customWidth="1"/>
    <col min="7691" max="7930" width="11.42578125" style="2"/>
    <col min="7931" max="7931" width="3.5703125" style="2" customWidth="1"/>
    <col min="7932" max="7932" width="3.42578125" style="2" customWidth="1"/>
    <col min="7933" max="7933" width="18.7109375" style="2" customWidth="1"/>
    <col min="7934" max="7940" width="15" style="2" customWidth="1"/>
    <col min="7941" max="7941" width="14" style="2" customWidth="1"/>
    <col min="7942" max="7942" width="15.85546875" style="2" customWidth="1"/>
    <col min="7943" max="7943" width="13.28515625" style="2" customWidth="1"/>
    <col min="7944" max="7945" width="13.28515625" style="2" bestFit="1" customWidth="1"/>
    <col min="7946" max="7946" width="12.85546875" style="2" bestFit="1" customWidth="1"/>
    <col min="7947" max="8186" width="11.42578125" style="2"/>
    <col min="8187" max="8187" width="3.5703125" style="2" customWidth="1"/>
    <col min="8188" max="8188" width="3.42578125" style="2" customWidth="1"/>
    <col min="8189" max="8189" width="18.7109375" style="2" customWidth="1"/>
    <col min="8190" max="8196" width="15" style="2" customWidth="1"/>
    <col min="8197" max="8197" width="14" style="2" customWidth="1"/>
    <col min="8198" max="8198" width="15.85546875" style="2" customWidth="1"/>
    <col min="8199" max="8199" width="13.28515625" style="2" customWidth="1"/>
    <col min="8200" max="8201" width="13.28515625" style="2" bestFit="1" customWidth="1"/>
    <col min="8202" max="8202" width="12.85546875" style="2" bestFit="1" customWidth="1"/>
    <col min="8203" max="8442" width="11.42578125" style="2"/>
    <col min="8443" max="8443" width="3.5703125" style="2" customWidth="1"/>
    <col min="8444" max="8444" width="3.42578125" style="2" customWidth="1"/>
    <col min="8445" max="8445" width="18.7109375" style="2" customWidth="1"/>
    <col min="8446" max="8452" width="15" style="2" customWidth="1"/>
    <col min="8453" max="8453" width="14" style="2" customWidth="1"/>
    <col min="8454" max="8454" width="15.85546875" style="2" customWidth="1"/>
    <col min="8455" max="8455" width="13.28515625" style="2" customWidth="1"/>
    <col min="8456" max="8457" width="13.28515625" style="2" bestFit="1" customWidth="1"/>
    <col min="8458" max="8458" width="12.85546875" style="2" bestFit="1" customWidth="1"/>
    <col min="8459" max="8698" width="11.42578125" style="2"/>
    <col min="8699" max="8699" width="3.5703125" style="2" customWidth="1"/>
    <col min="8700" max="8700" width="3.42578125" style="2" customWidth="1"/>
    <col min="8701" max="8701" width="18.7109375" style="2" customWidth="1"/>
    <col min="8702" max="8708" width="15" style="2" customWidth="1"/>
    <col min="8709" max="8709" width="14" style="2" customWidth="1"/>
    <col min="8710" max="8710" width="15.85546875" style="2" customWidth="1"/>
    <col min="8711" max="8711" width="13.28515625" style="2" customWidth="1"/>
    <col min="8712" max="8713" width="13.28515625" style="2" bestFit="1" customWidth="1"/>
    <col min="8714" max="8714" width="12.85546875" style="2" bestFit="1" customWidth="1"/>
    <col min="8715" max="8954" width="11.42578125" style="2"/>
    <col min="8955" max="8955" width="3.5703125" style="2" customWidth="1"/>
    <col min="8956" max="8956" width="3.42578125" style="2" customWidth="1"/>
    <col min="8957" max="8957" width="18.7109375" style="2" customWidth="1"/>
    <col min="8958" max="8964" width="15" style="2" customWidth="1"/>
    <col min="8965" max="8965" width="14" style="2" customWidth="1"/>
    <col min="8966" max="8966" width="15.85546875" style="2" customWidth="1"/>
    <col min="8967" max="8967" width="13.28515625" style="2" customWidth="1"/>
    <col min="8968" max="8969" width="13.28515625" style="2" bestFit="1" customWidth="1"/>
    <col min="8970" max="8970" width="12.85546875" style="2" bestFit="1" customWidth="1"/>
    <col min="8971" max="9210" width="11.42578125" style="2"/>
    <col min="9211" max="9211" width="3.5703125" style="2" customWidth="1"/>
    <col min="9212" max="9212" width="3.42578125" style="2" customWidth="1"/>
    <col min="9213" max="9213" width="18.7109375" style="2" customWidth="1"/>
    <col min="9214" max="9220" width="15" style="2" customWidth="1"/>
    <col min="9221" max="9221" width="14" style="2" customWidth="1"/>
    <col min="9222" max="9222" width="15.85546875" style="2" customWidth="1"/>
    <col min="9223" max="9223" width="13.28515625" style="2" customWidth="1"/>
    <col min="9224" max="9225" width="13.28515625" style="2" bestFit="1" customWidth="1"/>
    <col min="9226" max="9226" width="12.85546875" style="2" bestFit="1" customWidth="1"/>
    <col min="9227" max="9466" width="11.42578125" style="2"/>
    <col min="9467" max="9467" width="3.5703125" style="2" customWidth="1"/>
    <col min="9468" max="9468" width="3.42578125" style="2" customWidth="1"/>
    <col min="9469" max="9469" width="18.7109375" style="2" customWidth="1"/>
    <col min="9470" max="9476" width="15" style="2" customWidth="1"/>
    <col min="9477" max="9477" width="14" style="2" customWidth="1"/>
    <col min="9478" max="9478" width="15.85546875" style="2" customWidth="1"/>
    <col min="9479" max="9479" width="13.28515625" style="2" customWidth="1"/>
    <col min="9480" max="9481" width="13.28515625" style="2" bestFit="1" customWidth="1"/>
    <col min="9482" max="9482" width="12.85546875" style="2" bestFit="1" customWidth="1"/>
    <col min="9483" max="9722" width="11.42578125" style="2"/>
    <col min="9723" max="9723" width="3.5703125" style="2" customWidth="1"/>
    <col min="9724" max="9724" width="3.42578125" style="2" customWidth="1"/>
    <col min="9725" max="9725" width="18.7109375" style="2" customWidth="1"/>
    <col min="9726" max="9732" width="15" style="2" customWidth="1"/>
    <col min="9733" max="9733" width="14" style="2" customWidth="1"/>
    <col min="9734" max="9734" width="15.85546875" style="2" customWidth="1"/>
    <col min="9735" max="9735" width="13.28515625" style="2" customWidth="1"/>
    <col min="9736" max="9737" width="13.28515625" style="2" bestFit="1" customWidth="1"/>
    <col min="9738" max="9738" width="12.85546875" style="2" bestFit="1" customWidth="1"/>
    <col min="9739" max="9978" width="11.42578125" style="2"/>
    <col min="9979" max="9979" width="3.5703125" style="2" customWidth="1"/>
    <col min="9980" max="9980" width="3.42578125" style="2" customWidth="1"/>
    <col min="9981" max="9981" width="18.7109375" style="2" customWidth="1"/>
    <col min="9982" max="9988" width="15" style="2" customWidth="1"/>
    <col min="9989" max="9989" width="14" style="2" customWidth="1"/>
    <col min="9990" max="9990" width="15.85546875" style="2" customWidth="1"/>
    <col min="9991" max="9991" width="13.28515625" style="2" customWidth="1"/>
    <col min="9992" max="9993" width="13.28515625" style="2" bestFit="1" customWidth="1"/>
    <col min="9994" max="9994" width="12.85546875" style="2" bestFit="1" customWidth="1"/>
    <col min="9995" max="10234" width="11.42578125" style="2"/>
    <col min="10235" max="10235" width="3.5703125" style="2" customWidth="1"/>
    <col min="10236" max="10236" width="3.42578125" style="2" customWidth="1"/>
    <col min="10237" max="10237" width="18.7109375" style="2" customWidth="1"/>
    <col min="10238" max="10244" width="15" style="2" customWidth="1"/>
    <col min="10245" max="10245" width="14" style="2" customWidth="1"/>
    <col min="10246" max="10246" width="15.85546875" style="2" customWidth="1"/>
    <col min="10247" max="10247" width="13.28515625" style="2" customWidth="1"/>
    <col min="10248" max="10249" width="13.28515625" style="2" bestFit="1" customWidth="1"/>
    <col min="10250" max="10250" width="12.85546875" style="2" bestFit="1" customWidth="1"/>
    <col min="10251" max="10490" width="11.42578125" style="2"/>
    <col min="10491" max="10491" width="3.5703125" style="2" customWidth="1"/>
    <col min="10492" max="10492" width="3.42578125" style="2" customWidth="1"/>
    <col min="10493" max="10493" width="18.7109375" style="2" customWidth="1"/>
    <col min="10494" max="10500" width="15" style="2" customWidth="1"/>
    <col min="10501" max="10501" width="14" style="2" customWidth="1"/>
    <col min="10502" max="10502" width="15.85546875" style="2" customWidth="1"/>
    <col min="10503" max="10503" width="13.28515625" style="2" customWidth="1"/>
    <col min="10504" max="10505" width="13.28515625" style="2" bestFit="1" customWidth="1"/>
    <col min="10506" max="10506" width="12.85546875" style="2" bestFit="1" customWidth="1"/>
    <col min="10507" max="10746" width="11.42578125" style="2"/>
    <col min="10747" max="10747" width="3.5703125" style="2" customWidth="1"/>
    <col min="10748" max="10748" width="3.42578125" style="2" customWidth="1"/>
    <col min="10749" max="10749" width="18.7109375" style="2" customWidth="1"/>
    <col min="10750" max="10756" width="15" style="2" customWidth="1"/>
    <col min="10757" max="10757" width="14" style="2" customWidth="1"/>
    <col min="10758" max="10758" width="15.85546875" style="2" customWidth="1"/>
    <col min="10759" max="10759" width="13.28515625" style="2" customWidth="1"/>
    <col min="10760" max="10761" width="13.28515625" style="2" bestFit="1" customWidth="1"/>
    <col min="10762" max="10762" width="12.85546875" style="2" bestFit="1" customWidth="1"/>
    <col min="10763" max="11002" width="11.42578125" style="2"/>
    <col min="11003" max="11003" width="3.5703125" style="2" customWidth="1"/>
    <col min="11004" max="11004" width="3.42578125" style="2" customWidth="1"/>
    <col min="11005" max="11005" width="18.7109375" style="2" customWidth="1"/>
    <col min="11006" max="11012" width="15" style="2" customWidth="1"/>
    <col min="11013" max="11013" width="14" style="2" customWidth="1"/>
    <col min="11014" max="11014" width="15.85546875" style="2" customWidth="1"/>
    <col min="11015" max="11015" width="13.28515625" style="2" customWidth="1"/>
    <col min="11016" max="11017" width="13.28515625" style="2" bestFit="1" customWidth="1"/>
    <col min="11018" max="11018" width="12.85546875" style="2" bestFit="1" customWidth="1"/>
    <col min="11019" max="11258" width="11.42578125" style="2"/>
    <col min="11259" max="11259" width="3.5703125" style="2" customWidth="1"/>
    <col min="11260" max="11260" width="3.42578125" style="2" customWidth="1"/>
    <col min="11261" max="11261" width="18.7109375" style="2" customWidth="1"/>
    <col min="11262" max="11268" width="15" style="2" customWidth="1"/>
    <col min="11269" max="11269" width="14" style="2" customWidth="1"/>
    <col min="11270" max="11270" width="15.85546875" style="2" customWidth="1"/>
    <col min="11271" max="11271" width="13.28515625" style="2" customWidth="1"/>
    <col min="11272" max="11273" width="13.28515625" style="2" bestFit="1" customWidth="1"/>
    <col min="11274" max="11274" width="12.85546875" style="2" bestFit="1" customWidth="1"/>
    <col min="11275" max="11514" width="11.42578125" style="2"/>
    <col min="11515" max="11515" width="3.5703125" style="2" customWidth="1"/>
    <col min="11516" max="11516" width="3.42578125" style="2" customWidth="1"/>
    <col min="11517" max="11517" width="18.7109375" style="2" customWidth="1"/>
    <col min="11518" max="11524" width="15" style="2" customWidth="1"/>
    <col min="11525" max="11525" width="14" style="2" customWidth="1"/>
    <col min="11526" max="11526" width="15.85546875" style="2" customWidth="1"/>
    <col min="11527" max="11527" width="13.28515625" style="2" customWidth="1"/>
    <col min="11528" max="11529" width="13.28515625" style="2" bestFit="1" customWidth="1"/>
    <col min="11530" max="11530" width="12.85546875" style="2" bestFit="1" customWidth="1"/>
    <col min="11531" max="11770" width="11.42578125" style="2"/>
    <col min="11771" max="11771" width="3.5703125" style="2" customWidth="1"/>
    <col min="11772" max="11772" width="3.42578125" style="2" customWidth="1"/>
    <col min="11773" max="11773" width="18.7109375" style="2" customWidth="1"/>
    <col min="11774" max="11780" width="15" style="2" customWidth="1"/>
    <col min="11781" max="11781" width="14" style="2" customWidth="1"/>
    <col min="11782" max="11782" width="15.85546875" style="2" customWidth="1"/>
    <col min="11783" max="11783" width="13.28515625" style="2" customWidth="1"/>
    <col min="11784" max="11785" width="13.28515625" style="2" bestFit="1" customWidth="1"/>
    <col min="11786" max="11786" width="12.85546875" style="2" bestFit="1" customWidth="1"/>
    <col min="11787" max="12026" width="11.42578125" style="2"/>
    <col min="12027" max="12027" width="3.5703125" style="2" customWidth="1"/>
    <col min="12028" max="12028" width="3.42578125" style="2" customWidth="1"/>
    <col min="12029" max="12029" width="18.7109375" style="2" customWidth="1"/>
    <col min="12030" max="12036" width="15" style="2" customWidth="1"/>
    <col min="12037" max="12037" width="14" style="2" customWidth="1"/>
    <col min="12038" max="12038" width="15.85546875" style="2" customWidth="1"/>
    <col min="12039" max="12039" width="13.28515625" style="2" customWidth="1"/>
    <col min="12040" max="12041" width="13.28515625" style="2" bestFit="1" customWidth="1"/>
    <col min="12042" max="12042" width="12.85546875" style="2" bestFit="1" customWidth="1"/>
    <col min="12043" max="12282" width="11.42578125" style="2"/>
    <col min="12283" max="12283" width="3.5703125" style="2" customWidth="1"/>
    <col min="12284" max="12284" width="3.42578125" style="2" customWidth="1"/>
    <col min="12285" max="12285" width="18.7109375" style="2" customWidth="1"/>
    <col min="12286" max="12292" width="15" style="2" customWidth="1"/>
    <col min="12293" max="12293" width="14" style="2" customWidth="1"/>
    <col min="12294" max="12294" width="15.85546875" style="2" customWidth="1"/>
    <col min="12295" max="12295" width="13.28515625" style="2" customWidth="1"/>
    <col min="12296" max="12297" width="13.28515625" style="2" bestFit="1" customWidth="1"/>
    <col min="12298" max="12298" width="12.85546875" style="2" bestFit="1" customWidth="1"/>
    <col min="12299" max="12538" width="11.42578125" style="2"/>
    <col min="12539" max="12539" width="3.5703125" style="2" customWidth="1"/>
    <col min="12540" max="12540" width="3.42578125" style="2" customWidth="1"/>
    <col min="12541" max="12541" width="18.7109375" style="2" customWidth="1"/>
    <col min="12542" max="12548" width="15" style="2" customWidth="1"/>
    <col min="12549" max="12549" width="14" style="2" customWidth="1"/>
    <col min="12550" max="12550" width="15.85546875" style="2" customWidth="1"/>
    <col min="12551" max="12551" width="13.28515625" style="2" customWidth="1"/>
    <col min="12552" max="12553" width="13.28515625" style="2" bestFit="1" customWidth="1"/>
    <col min="12554" max="12554" width="12.85546875" style="2" bestFit="1" customWidth="1"/>
    <col min="12555" max="12794" width="11.42578125" style="2"/>
    <col min="12795" max="12795" width="3.5703125" style="2" customWidth="1"/>
    <col min="12796" max="12796" width="3.42578125" style="2" customWidth="1"/>
    <col min="12797" max="12797" width="18.7109375" style="2" customWidth="1"/>
    <col min="12798" max="12804" width="15" style="2" customWidth="1"/>
    <col min="12805" max="12805" width="14" style="2" customWidth="1"/>
    <col min="12806" max="12806" width="15.85546875" style="2" customWidth="1"/>
    <col min="12807" max="12807" width="13.28515625" style="2" customWidth="1"/>
    <col min="12808" max="12809" width="13.28515625" style="2" bestFit="1" customWidth="1"/>
    <col min="12810" max="12810" width="12.85546875" style="2" bestFit="1" customWidth="1"/>
    <col min="12811" max="13050" width="11.42578125" style="2"/>
    <col min="13051" max="13051" width="3.5703125" style="2" customWidth="1"/>
    <col min="13052" max="13052" width="3.42578125" style="2" customWidth="1"/>
    <col min="13053" max="13053" width="18.7109375" style="2" customWidth="1"/>
    <col min="13054" max="13060" width="15" style="2" customWidth="1"/>
    <col min="13061" max="13061" width="14" style="2" customWidth="1"/>
    <col min="13062" max="13062" width="15.85546875" style="2" customWidth="1"/>
    <col min="13063" max="13063" width="13.28515625" style="2" customWidth="1"/>
    <col min="13064" max="13065" width="13.28515625" style="2" bestFit="1" customWidth="1"/>
    <col min="13066" max="13066" width="12.85546875" style="2" bestFit="1" customWidth="1"/>
    <col min="13067" max="13306" width="11.42578125" style="2"/>
    <col min="13307" max="13307" width="3.5703125" style="2" customWidth="1"/>
    <col min="13308" max="13308" width="3.42578125" style="2" customWidth="1"/>
    <col min="13309" max="13309" width="18.7109375" style="2" customWidth="1"/>
    <col min="13310" max="13316" width="15" style="2" customWidth="1"/>
    <col min="13317" max="13317" width="14" style="2" customWidth="1"/>
    <col min="13318" max="13318" width="15.85546875" style="2" customWidth="1"/>
    <col min="13319" max="13319" width="13.28515625" style="2" customWidth="1"/>
    <col min="13320" max="13321" width="13.28515625" style="2" bestFit="1" customWidth="1"/>
    <col min="13322" max="13322" width="12.85546875" style="2" bestFit="1" customWidth="1"/>
    <col min="13323" max="13562" width="11.42578125" style="2"/>
    <col min="13563" max="13563" width="3.5703125" style="2" customWidth="1"/>
    <col min="13564" max="13564" width="3.42578125" style="2" customWidth="1"/>
    <col min="13565" max="13565" width="18.7109375" style="2" customWidth="1"/>
    <col min="13566" max="13572" width="15" style="2" customWidth="1"/>
    <col min="13573" max="13573" width="14" style="2" customWidth="1"/>
    <col min="13574" max="13574" width="15.85546875" style="2" customWidth="1"/>
    <col min="13575" max="13575" width="13.28515625" style="2" customWidth="1"/>
    <col min="13576" max="13577" width="13.28515625" style="2" bestFit="1" customWidth="1"/>
    <col min="13578" max="13578" width="12.85546875" style="2" bestFit="1" customWidth="1"/>
    <col min="13579" max="13818" width="11.42578125" style="2"/>
    <col min="13819" max="13819" width="3.5703125" style="2" customWidth="1"/>
    <col min="13820" max="13820" width="3.42578125" style="2" customWidth="1"/>
    <col min="13821" max="13821" width="18.7109375" style="2" customWidth="1"/>
    <col min="13822" max="13828" width="15" style="2" customWidth="1"/>
    <col min="13829" max="13829" width="14" style="2" customWidth="1"/>
    <col min="13830" max="13830" width="15.85546875" style="2" customWidth="1"/>
    <col min="13831" max="13831" width="13.28515625" style="2" customWidth="1"/>
    <col min="13832" max="13833" width="13.28515625" style="2" bestFit="1" customWidth="1"/>
    <col min="13834" max="13834" width="12.85546875" style="2" bestFit="1" customWidth="1"/>
    <col min="13835" max="14074" width="11.42578125" style="2"/>
    <col min="14075" max="14075" width="3.5703125" style="2" customWidth="1"/>
    <col min="14076" max="14076" width="3.42578125" style="2" customWidth="1"/>
    <col min="14077" max="14077" width="18.7109375" style="2" customWidth="1"/>
    <col min="14078" max="14084" width="15" style="2" customWidth="1"/>
    <col min="14085" max="14085" width="14" style="2" customWidth="1"/>
    <col min="14086" max="14086" width="15.85546875" style="2" customWidth="1"/>
    <col min="14087" max="14087" width="13.28515625" style="2" customWidth="1"/>
    <col min="14088" max="14089" width="13.28515625" style="2" bestFit="1" customWidth="1"/>
    <col min="14090" max="14090" width="12.85546875" style="2" bestFit="1" customWidth="1"/>
    <col min="14091" max="14330" width="11.42578125" style="2"/>
    <col min="14331" max="14331" width="3.5703125" style="2" customWidth="1"/>
    <col min="14332" max="14332" width="3.42578125" style="2" customWidth="1"/>
    <col min="14333" max="14333" width="18.7109375" style="2" customWidth="1"/>
    <col min="14334" max="14340" width="15" style="2" customWidth="1"/>
    <col min="14341" max="14341" width="14" style="2" customWidth="1"/>
    <col min="14342" max="14342" width="15.85546875" style="2" customWidth="1"/>
    <col min="14343" max="14343" width="13.28515625" style="2" customWidth="1"/>
    <col min="14344" max="14345" width="13.28515625" style="2" bestFit="1" customWidth="1"/>
    <col min="14346" max="14346" width="12.85546875" style="2" bestFit="1" customWidth="1"/>
    <col min="14347" max="14586" width="11.42578125" style="2"/>
    <col min="14587" max="14587" width="3.5703125" style="2" customWidth="1"/>
    <col min="14588" max="14588" width="3.42578125" style="2" customWidth="1"/>
    <col min="14589" max="14589" width="18.7109375" style="2" customWidth="1"/>
    <col min="14590" max="14596" width="15" style="2" customWidth="1"/>
    <col min="14597" max="14597" width="14" style="2" customWidth="1"/>
    <col min="14598" max="14598" width="15.85546875" style="2" customWidth="1"/>
    <col min="14599" max="14599" width="13.28515625" style="2" customWidth="1"/>
    <col min="14600" max="14601" width="13.28515625" style="2" bestFit="1" customWidth="1"/>
    <col min="14602" max="14602" width="12.85546875" style="2" bestFit="1" customWidth="1"/>
    <col min="14603" max="14842" width="11.42578125" style="2"/>
    <col min="14843" max="14843" width="3.5703125" style="2" customWidth="1"/>
    <col min="14844" max="14844" width="3.42578125" style="2" customWidth="1"/>
    <col min="14845" max="14845" width="18.7109375" style="2" customWidth="1"/>
    <col min="14846" max="14852" width="15" style="2" customWidth="1"/>
    <col min="14853" max="14853" width="14" style="2" customWidth="1"/>
    <col min="14854" max="14854" width="15.85546875" style="2" customWidth="1"/>
    <col min="14855" max="14855" width="13.28515625" style="2" customWidth="1"/>
    <col min="14856" max="14857" width="13.28515625" style="2" bestFit="1" customWidth="1"/>
    <col min="14858" max="14858" width="12.85546875" style="2" bestFit="1" customWidth="1"/>
    <col min="14859" max="15098" width="11.42578125" style="2"/>
    <col min="15099" max="15099" width="3.5703125" style="2" customWidth="1"/>
    <col min="15100" max="15100" width="3.42578125" style="2" customWidth="1"/>
    <col min="15101" max="15101" width="18.7109375" style="2" customWidth="1"/>
    <col min="15102" max="15108" width="15" style="2" customWidth="1"/>
    <col min="15109" max="15109" width="14" style="2" customWidth="1"/>
    <col min="15110" max="15110" width="15.85546875" style="2" customWidth="1"/>
    <col min="15111" max="15111" width="13.28515625" style="2" customWidth="1"/>
    <col min="15112" max="15113" width="13.28515625" style="2" bestFit="1" customWidth="1"/>
    <col min="15114" max="15114" width="12.85546875" style="2" bestFit="1" customWidth="1"/>
    <col min="15115" max="15354" width="11.42578125" style="2"/>
    <col min="15355" max="15355" width="3.5703125" style="2" customWidth="1"/>
    <col min="15356" max="15356" width="3.42578125" style="2" customWidth="1"/>
    <col min="15357" max="15357" width="18.7109375" style="2" customWidth="1"/>
    <col min="15358" max="15364" width="15" style="2" customWidth="1"/>
    <col min="15365" max="15365" width="14" style="2" customWidth="1"/>
    <col min="15366" max="15366" width="15.85546875" style="2" customWidth="1"/>
    <col min="15367" max="15367" width="13.28515625" style="2" customWidth="1"/>
    <col min="15368" max="15369" width="13.28515625" style="2" bestFit="1" customWidth="1"/>
    <col min="15370" max="15370" width="12.85546875" style="2" bestFit="1" customWidth="1"/>
    <col min="15371" max="15610" width="11.42578125" style="2"/>
    <col min="15611" max="15611" width="3.5703125" style="2" customWidth="1"/>
    <col min="15612" max="15612" width="3.42578125" style="2" customWidth="1"/>
    <col min="15613" max="15613" width="18.7109375" style="2" customWidth="1"/>
    <col min="15614" max="15620" width="15" style="2" customWidth="1"/>
    <col min="15621" max="15621" width="14" style="2" customWidth="1"/>
    <col min="15622" max="15622" width="15.85546875" style="2" customWidth="1"/>
    <col min="15623" max="15623" width="13.28515625" style="2" customWidth="1"/>
    <col min="15624" max="15625" width="13.28515625" style="2" bestFit="1" customWidth="1"/>
    <col min="15626" max="15626" width="12.85546875" style="2" bestFit="1" customWidth="1"/>
    <col min="15627" max="15866" width="11.42578125" style="2"/>
    <col min="15867" max="15867" width="3.5703125" style="2" customWidth="1"/>
    <col min="15868" max="15868" width="3.42578125" style="2" customWidth="1"/>
    <col min="15869" max="15869" width="18.7109375" style="2" customWidth="1"/>
    <col min="15870" max="15876" width="15" style="2" customWidth="1"/>
    <col min="15877" max="15877" width="14" style="2" customWidth="1"/>
    <col min="15878" max="15878" width="15.85546875" style="2" customWidth="1"/>
    <col min="15879" max="15879" width="13.28515625" style="2" customWidth="1"/>
    <col min="15880" max="15881" width="13.28515625" style="2" bestFit="1" customWidth="1"/>
    <col min="15882" max="15882" width="12.85546875" style="2" bestFit="1" customWidth="1"/>
    <col min="15883" max="16122" width="11.42578125" style="2"/>
    <col min="16123" max="16123" width="3.5703125" style="2" customWidth="1"/>
    <col min="16124" max="16124" width="3.42578125" style="2" customWidth="1"/>
    <col min="16125" max="16125" width="18.7109375" style="2" customWidth="1"/>
    <col min="16126" max="16132" width="15" style="2" customWidth="1"/>
    <col min="16133" max="16133" width="14" style="2" customWidth="1"/>
    <col min="16134" max="16134" width="15.85546875" style="2" customWidth="1"/>
    <col min="16135" max="16135" width="13.28515625" style="2" customWidth="1"/>
    <col min="16136" max="16137" width="13.28515625" style="2" bestFit="1" customWidth="1"/>
    <col min="16138" max="16138" width="12.85546875" style="2" bestFit="1" customWidth="1"/>
    <col min="16139" max="16384" width="11.42578125" style="2"/>
  </cols>
  <sheetData>
    <row r="2" spans="2:16" x14ac:dyDescent="0.2">
      <c r="B2" s="3" t="s">
        <v>98</v>
      </c>
    </row>
    <row r="4" spans="2:16" x14ac:dyDescent="0.2">
      <c r="B4" s="20" t="s">
        <v>50</v>
      </c>
    </row>
    <row r="5" spans="2:16" x14ac:dyDescent="0.2">
      <c r="B5" s="21" t="s">
        <v>0</v>
      </c>
      <c r="C5" s="16"/>
      <c r="D5" s="22">
        <v>44378</v>
      </c>
      <c r="E5" s="23">
        <v>44409</v>
      </c>
      <c r="F5" s="23">
        <v>44440</v>
      </c>
      <c r="G5" s="23">
        <v>44470</v>
      </c>
      <c r="H5" s="23">
        <v>44501</v>
      </c>
      <c r="I5" s="24">
        <v>44531</v>
      </c>
    </row>
    <row r="6" spans="2:16" x14ac:dyDescent="0.2">
      <c r="B6" s="8">
        <v>1</v>
      </c>
      <c r="C6" s="9" t="s">
        <v>3</v>
      </c>
      <c r="D6" s="31">
        <v>0</v>
      </c>
      <c r="E6" s="32">
        <v>0</v>
      </c>
      <c r="F6" s="32">
        <v>0</v>
      </c>
      <c r="G6" s="32">
        <v>0</v>
      </c>
      <c r="H6" s="32">
        <v>0</v>
      </c>
      <c r="I6" s="33">
        <v>0</v>
      </c>
      <c r="K6" s="110"/>
      <c r="L6" s="110"/>
      <c r="M6" s="110"/>
      <c r="N6" s="110"/>
      <c r="O6" s="110"/>
      <c r="P6" s="110"/>
    </row>
    <row r="7" spans="2:16" x14ac:dyDescent="0.2">
      <c r="B7" s="11">
        <v>2</v>
      </c>
      <c r="C7" s="2" t="s">
        <v>4</v>
      </c>
      <c r="D7" s="25">
        <v>0</v>
      </c>
      <c r="E7" s="47">
        <v>0</v>
      </c>
      <c r="F7" s="47">
        <v>0</v>
      </c>
      <c r="G7" s="47">
        <v>0</v>
      </c>
      <c r="H7" s="47">
        <v>0</v>
      </c>
      <c r="I7" s="27">
        <v>0</v>
      </c>
      <c r="K7" s="110"/>
      <c r="L7" s="110"/>
      <c r="M7" s="110"/>
      <c r="N7" s="110"/>
      <c r="O7" s="110"/>
      <c r="P7" s="110"/>
    </row>
    <row r="8" spans="2:16" x14ac:dyDescent="0.2">
      <c r="B8" s="11">
        <v>3</v>
      </c>
      <c r="C8" s="2" t="s">
        <v>5</v>
      </c>
      <c r="D8" s="25">
        <v>0</v>
      </c>
      <c r="E8" s="47">
        <v>0</v>
      </c>
      <c r="F8" s="47">
        <v>0</v>
      </c>
      <c r="G8" s="47">
        <v>0</v>
      </c>
      <c r="H8" s="47">
        <v>0</v>
      </c>
      <c r="I8" s="27">
        <v>0</v>
      </c>
      <c r="K8" s="110"/>
      <c r="L8" s="110"/>
      <c r="M8" s="110"/>
      <c r="N8" s="110"/>
      <c r="O8" s="110"/>
      <c r="P8" s="110"/>
    </row>
    <row r="9" spans="2:16" x14ac:dyDescent="0.2">
      <c r="B9" s="11">
        <v>4</v>
      </c>
      <c r="C9" s="2" t="s">
        <v>6</v>
      </c>
      <c r="D9" s="25">
        <v>0</v>
      </c>
      <c r="E9" s="47">
        <v>0</v>
      </c>
      <c r="F9" s="47">
        <v>0</v>
      </c>
      <c r="G9" s="47">
        <v>0</v>
      </c>
      <c r="H9" s="47">
        <v>0</v>
      </c>
      <c r="I9" s="27">
        <v>0</v>
      </c>
      <c r="K9" s="110"/>
      <c r="L9" s="110"/>
      <c r="M9" s="110"/>
      <c r="N9" s="110"/>
      <c r="O9" s="110"/>
      <c r="P9" s="110"/>
    </row>
    <row r="10" spans="2:16" x14ac:dyDescent="0.2">
      <c r="B10" s="11">
        <v>5</v>
      </c>
      <c r="C10" s="2" t="s">
        <v>7</v>
      </c>
      <c r="D10" s="25">
        <v>-5602721.0024287542</v>
      </c>
      <c r="E10" s="47">
        <v>-966266.80709742883</v>
      </c>
      <c r="F10" s="47">
        <v>-1369452.0572142655</v>
      </c>
      <c r="G10" s="47">
        <v>757572.34098314261</v>
      </c>
      <c r="H10" s="47">
        <v>-2236729.5394734219</v>
      </c>
      <c r="I10" s="27">
        <v>-995421.0925263369</v>
      </c>
      <c r="K10" s="110"/>
      <c r="L10" s="110"/>
      <c r="M10" s="110"/>
      <c r="N10" s="110"/>
      <c r="O10" s="110"/>
      <c r="P10" s="110"/>
    </row>
    <row r="11" spans="2:16" x14ac:dyDescent="0.2">
      <c r="B11" s="11">
        <v>6</v>
      </c>
      <c r="C11" s="2" t="s">
        <v>8</v>
      </c>
      <c r="D11" s="25">
        <v>0</v>
      </c>
      <c r="E11" s="47">
        <v>0</v>
      </c>
      <c r="F11" s="47">
        <v>0</v>
      </c>
      <c r="G11" s="47">
        <v>0</v>
      </c>
      <c r="H11" s="47">
        <v>0</v>
      </c>
      <c r="I11" s="27">
        <v>0</v>
      </c>
      <c r="K11" s="110"/>
      <c r="L11" s="110"/>
      <c r="M11" s="110"/>
      <c r="N11" s="110"/>
      <c r="O11" s="110"/>
      <c r="P11" s="110"/>
    </row>
    <row r="12" spans="2:16" x14ac:dyDescent="0.2">
      <c r="B12" s="11">
        <v>7</v>
      </c>
      <c r="C12" s="2" t="s">
        <v>9</v>
      </c>
      <c r="D12" s="25">
        <v>-89685.457632123158</v>
      </c>
      <c r="E12" s="47">
        <v>62227.884074995447</v>
      </c>
      <c r="F12" s="47">
        <v>-209427.16022722496</v>
      </c>
      <c r="G12" s="47">
        <v>-120546.00222143219</v>
      </c>
      <c r="H12" s="47">
        <v>234478.37678584451</v>
      </c>
      <c r="I12" s="27">
        <v>-37087.440706264206</v>
      </c>
      <c r="K12" s="110"/>
      <c r="L12" s="110"/>
      <c r="M12" s="110"/>
      <c r="N12" s="110"/>
      <c r="O12" s="110"/>
      <c r="P12" s="110"/>
    </row>
    <row r="13" spans="2:16" x14ac:dyDescent="0.2">
      <c r="B13" s="11">
        <v>8</v>
      </c>
      <c r="C13" s="2" t="s">
        <v>10</v>
      </c>
      <c r="D13" s="25">
        <v>-504399.55110378761</v>
      </c>
      <c r="E13" s="47">
        <v>-35858.625706077641</v>
      </c>
      <c r="F13" s="47">
        <v>-36309.960226744995</v>
      </c>
      <c r="G13" s="47">
        <v>32199.424089629058</v>
      </c>
      <c r="H13" s="47">
        <v>101274.54666576155</v>
      </c>
      <c r="I13" s="27">
        <v>-163708.43858171112</v>
      </c>
      <c r="K13" s="110"/>
      <c r="L13" s="110"/>
      <c r="M13" s="110"/>
      <c r="N13" s="110"/>
      <c r="O13" s="110"/>
      <c r="P13" s="110"/>
    </row>
    <row r="14" spans="2:16" x14ac:dyDescent="0.2">
      <c r="B14" s="11">
        <v>9</v>
      </c>
      <c r="C14" s="2" t="s">
        <v>11</v>
      </c>
      <c r="D14" s="25">
        <v>-23695.529819749354</v>
      </c>
      <c r="E14" s="47">
        <v>-39957.140215452993</v>
      </c>
      <c r="F14" s="47">
        <v>-78241.185465561241</v>
      </c>
      <c r="G14" s="47">
        <v>-82192.602357653581</v>
      </c>
      <c r="H14" s="47">
        <v>27208.36601860365</v>
      </c>
      <c r="I14" s="27">
        <v>-11668.246633209363</v>
      </c>
      <c r="K14" s="110"/>
      <c r="L14" s="110"/>
      <c r="M14" s="110"/>
      <c r="N14" s="110"/>
      <c r="O14" s="110"/>
      <c r="P14" s="110"/>
    </row>
    <row r="15" spans="2:16" x14ac:dyDescent="0.2">
      <c r="B15" s="11">
        <v>10</v>
      </c>
      <c r="C15" s="2" t="s">
        <v>58</v>
      </c>
      <c r="D15" s="25">
        <v>0</v>
      </c>
      <c r="E15" s="47">
        <v>0</v>
      </c>
      <c r="F15" s="47">
        <v>0</v>
      </c>
      <c r="G15" s="47">
        <v>0</v>
      </c>
      <c r="H15" s="47">
        <v>0</v>
      </c>
      <c r="I15" s="27">
        <v>0</v>
      </c>
      <c r="K15" s="110"/>
      <c r="L15" s="110"/>
      <c r="M15" s="110"/>
      <c r="N15" s="110"/>
      <c r="O15" s="110"/>
      <c r="P15" s="110"/>
    </row>
    <row r="16" spans="2:16" x14ac:dyDescent="0.2">
      <c r="B16" s="11">
        <v>11</v>
      </c>
      <c r="C16" s="2" t="s">
        <v>12</v>
      </c>
      <c r="D16" s="25">
        <v>-601397.22876557161</v>
      </c>
      <c r="E16" s="47">
        <v>-685704.70487741486</v>
      </c>
      <c r="F16" s="47">
        <v>-388170.56261311745</v>
      </c>
      <c r="G16" s="47">
        <v>324199.95073159249</v>
      </c>
      <c r="H16" s="47">
        <v>-279770.11554243212</v>
      </c>
      <c r="I16" s="27">
        <v>-440024.85110852489</v>
      </c>
      <c r="K16" s="110"/>
      <c r="L16" s="110"/>
      <c r="M16" s="110"/>
      <c r="N16" s="110"/>
      <c r="O16" s="110"/>
      <c r="P16" s="110"/>
    </row>
    <row r="17" spans="2:16" x14ac:dyDescent="0.2">
      <c r="B17" s="11">
        <v>12</v>
      </c>
      <c r="C17" s="2" t="s">
        <v>13</v>
      </c>
      <c r="D17" s="25">
        <v>-5181.4903539017532</v>
      </c>
      <c r="E17" s="47">
        <v>287490.940751485</v>
      </c>
      <c r="F17" s="47">
        <v>-42995.817181662169</v>
      </c>
      <c r="G17" s="47">
        <v>-30973.439780638084</v>
      </c>
      <c r="H17" s="47">
        <v>-36081.928832216872</v>
      </c>
      <c r="I17" s="27">
        <v>-70289.244197640408</v>
      </c>
      <c r="K17" s="110"/>
      <c r="L17" s="110"/>
      <c r="M17" s="110"/>
      <c r="N17" s="110"/>
      <c r="O17" s="110"/>
      <c r="P17" s="110"/>
    </row>
    <row r="18" spans="2:16" x14ac:dyDescent="0.2">
      <c r="B18" s="11">
        <v>13</v>
      </c>
      <c r="C18" s="2" t="s">
        <v>14</v>
      </c>
      <c r="D18" s="25">
        <v>2407.2334334739307</v>
      </c>
      <c r="E18" s="47">
        <v>-2325.5664940462061</v>
      </c>
      <c r="F18" s="47">
        <v>-391541.47901371709</v>
      </c>
      <c r="G18" s="47">
        <v>9602.5247974692684</v>
      </c>
      <c r="H18" s="47">
        <v>-470.69105969162968</v>
      </c>
      <c r="I18" s="27">
        <v>-747.20435893602018</v>
      </c>
      <c r="K18" s="110"/>
      <c r="L18" s="110"/>
      <c r="M18" s="110"/>
      <c r="N18" s="110"/>
      <c r="O18" s="110"/>
      <c r="P18" s="110"/>
    </row>
    <row r="19" spans="2:16" x14ac:dyDescent="0.2">
      <c r="B19" s="11">
        <v>14</v>
      </c>
      <c r="C19" s="2" t="s">
        <v>15</v>
      </c>
      <c r="D19" s="25">
        <v>0</v>
      </c>
      <c r="E19" s="47">
        <v>0</v>
      </c>
      <c r="F19" s="47">
        <v>0</v>
      </c>
      <c r="G19" s="47">
        <v>0</v>
      </c>
      <c r="H19" s="47">
        <v>0</v>
      </c>
      <c r="I19" s="27">
        <v>0</v>
      </c>
      <c r="K19" s="110"/>
      <c r="L19" s="110"/>
      <c r="M19" s="110"/>
      <c r="N19" s="110"/>
      <c r="O19" s="110"/>
      <c r="P19" s="110"/>
    </row>
    <row r="20" spans="2:16" x14ac:dyDescent="0.2">
      <c r="B20" s="11">
        <v>15</v>
      </c>
      <c r="C20" s="2" t="s">
        <v>16</v>
      </c>
      <c r="D20" s="25">
        <v>0</v>
      </c>
      <c r="E20" s="47">
        <v>0</v>
      </c>
      <c r="F20" s="47">
        <v>0</v>
      </c>
      <c r="G20" s="47">
        <v>0</v>
      </c>
      <c r="H20" s="47">
        <v>0</v>
      </c>
      <c r="I20" s="27">
        <v>0</v>
      </c>
      <c r="K20" s="110"/>
      <c r="L20" s="110"/>
      <c r="M20" s="110"/>
      <c r="N20" s="110"/>
      <c r="O20" s="110"/>
      <c r="P20" s="110"/>
    </row>
    <row r="21" spans="2:16" x14ac:dyDescent="0.2">
      <c r="B21" s="11">
        <v>16</v>
      </c>
      <c r="C21" s="2" t="s">
        <v>17</v>
      </c>
      <c r="D21" s="25">
        <v>0</v>
      </c>
      <c r="E21" s="47">
        <v>0</v>
      </c>
      <c r="F21" s="47">
        <v>0</v>
      </c>
      <c r="G21" s="47">
        <v>0</v>
      </c>
      <c r="H21" s="47">
        <v>0</v>
      </c>
      <c r="I21" s="27">
        <v>0</v>
      </c>
      <c r="K21" s="110"/>
      <c r="L21" s="110"/>
      <c r="M21" s="110"/>
      <c r="N21" s="110"/>
      <c r="O21" s="110"/>
      <c r="P21" s="110"/>
    </row>
    <row r="22" spans="2:16" x14ac:dyDescent="0.2">
      <c r="B22" s="11">
        <v>17</v>
      </c>
      <c r="C22" s="2" t="s">
        <v>18</v>
      </c>
      <c r="D22" s="25">
        <v>0</v>
      </c>
      <c r="E22" s="47">
        <v>0</v>
      </c>
      <c r="F22" s="47">
        <v>0</v>
      </c>
      <c r="G22" s="47">
        <v>0</v>
      </c>
      <c r="H22" s="47">
        <v>0</v>
      </c>
      <c r="I22" s="27">
        <v>0</v>
      </c>
      <c r="K22" s="110"/>
      <c r="L22" s="110"/>
      <c r="M22" s="110"/>
      <c r="N22" s="110"/>
      <c r="O22" s="110"/>
      <c r="P22" s="110"/>
    </row>
    <row r="23" spans="2:16" x14ac:dyDescent="0.2">
      <c r="B23" s="11">
        <v>18</v>
      </c>
      <c r="C23" s="2" t="s">
        <v>19</v>
      </c>
      <c r="D23" s="25">
        <v>0</v>
      </c>
      <c r="E23" s="47">
        <v>0</v>
      </c>
      <c r="F23" s="47">
        <v>0</v>
      </c>
      <c r="G23" s="47">
        <v>0</v>
      </c>
      <c r="H23" s="47">
        <v>0</v>
      </c>
      <c r="I23" s="27">
        <v>0</v>
      </c>
      <c r="K23" s="110"/>
      <c r="L23" s="110"/>
      <c r="M23" s="110"/>
      <c r="N23" s="110"/>
      <c r="O23" s="110"/>
      <c r="P23" s="110"/>
    </row>
    <row r="24" spans="2:16" x14ac:dyDescent="0.2">
      <c r="B24" s="11">
        <v>19</v>
      </c>
      <c r="C24" s="2" t="s">
        <v>20</v>
      </c>
      <c r="D24" s="25">
        <v>0</v>
      </c>
      <c r="E24" s="47">
        <v>0</v>
      </c>
      <c r="F24" s="47">
        <v>0</v>
      </c>
      <c r="G24" s="47">
        <v>0</v>
      </c>
      <c r="H24" s="47">
        <v>0</v>
      </c>
      <c r="I24" s="27">
        <v>0</v>
      </c>
      <c r="K24" s="110"/>
      <c r="L24" s="110"/>
      <c r="M24" s="110"/>
      <c r="N24" s="110"/>
      <c r="O24" s="110"/>
      <c r="P24" s="110"/>
    </row>
    <row r="25" spans="2:16" x14ac:dyDescent="0.2">
      <c r="B25" s="11">
        <v>20</v>
      </c>
      <c r="C25" s="2" t="s">
        <v>21</v>
      </c>
      <c r="D25" s="25">
        <v>0</v>
      </c>
      <c r="E25" s="47">
        <v>0</v>
      </c>
      <c r="F25" s="47">
        <v>0</v>
      </c>
      <c r="G25" s="47">
        <v>0</v>
      </c>
      <c r="H25" s="47">
        <v>0</v>
      </c>
      <c r="I25" s="27">
        <v>0</v>
      </c>
      <c r="K25" s="110"/>
      <c r="L25" s="110"/>
      <c r="M25" s="110"/>
      <c r="N25" s="110"/>
      <c r="O25" s="110"/>
      <c r="P25" s="110"/>
    </row>
    <row r="26" spans="2:16" x14ac:dyDescent="0.2">
      <c r="B26" s="11">
        <v>21</v>
      </c>
      <c r="C26" s="2" t="s">
        <v>22</v>
      </c>
      <c r="D26" s="25">
        <v>0</v>
      </c>
      <c r="E26" s="47">
        <v>0</v>
      </c>
      <c r="F26" s="47">
        <v>0</v>
      </c>
      <c r="G26" s="47">
        <v>0</v>
      </c>
      <c r="H26" s="47">
        <v>0</v>
      </c>
      <c r="I26" s="27">
        <v>0</v>
      </c>
      <c r="K26" s="110"/>
      <c r="L26" s="110"/>
      <c r="M26" s="110"/>
      <c r="N26" s="110"/>
      <c r="O26" s="110"/>
      <c r="P26" s="110"/>
    </row>
    <row r="27" spans="2:16" x14ac:dyDescent="0.2">
      <c r="B27" s="11">
        <v>22</v>
      </c>
      <c r="C27" s="2" t="s">
        <v>23</v>
      </c>
      <c r="D27" s="25">
        <v>0</v>
      </c>
      <c r="E27" s="47">
        <v>0</v>
      </c>
      <c r="F27" s="47">
        <v>0</v>
      </c>
      <c r="G27" s="47">
        <v>0</v>
      </c>
      <c r="H27" s="47">
        <v>0</v>
      </c>
      <c r="I27" s="27">
        <v>0</v>
      </c>
      <c r="K27" s="110"/>
      <c r="L27" s="110"/>
      <c r="M27" s="110"/>
      <c r="N27" s="110"/>
      <c r="O27" s="110"/>
      <c r="P27" s="110"/>
    </row>
    <row r="28" spans="2:16" x14ac:dyDescent="0.2">
      <c r="B28" s="11">
        <v>23</v>
      </c>
      <c r="C28" s="2" t="s">
        <v>24</v>
      </c>
      <c r="D28" s="25">
        <v>0</v>
      </c>
      <c r="E28" s="47">
        <v>0</v>
      </c>
      <c r="F28" s="47">
        <v>0</v>
      </c>
      <c r="G28" s="47">
        <v>0</v>
      </c>
      <c r="H28" s="47">
        <v>0</v>
      </c>
      <c r="I28" s="27">
        <v>0</v>
      </c>
      <c r="K28" s="110"/>
      <c r="L28" s="110"/>
      <c r="M28" s="110"/>
      <c r="N28" s="110"/>
      <c r="O28" s="110"/>
      <c r="P28" s="110"/>
    </row>
    <row r="29" spans="2:16" x14ac:dyDescent="0.2">
      <c r="B29" s="11">
        <v>24</v>
      </c>
      <c r="C29" s="2" t="s">
        <v>25</v>
      </c>
      <c r="D29" s="25">
        <v>38387.948221462371</v>
      </c>
      <c r="E29" s="47">
        <v>73775.526591793343</v>
      </c>
      <c r="F29" s="47">
        <v>125568.40349834473</v>
      </c>
      <c r="G29" s="47">
        <v>73824.771192802422</v>
      </c>
      <c r="H29" s="47">
        <v>146814.36020124081</v>
      </c>
      <c r="I29" s="27">
        <v>254748.09763595936</v>
      </c>
      <c r="K29" s="110"/>
      <c r="L29" s="110"/>
      <c r="M29" s="110"/>
      <c r="N29" s="110"/>
      <c r="O29" s="110"/>
      <c r="P29" s="110"/>
    </row>
    <row r="30" spans="2:16" x14ac:dyDescent="0.2">
      <c r="B30" s="11">
        <v>25</v>
      </c>
      <c r="C30" s="2" t="s">
        <v>26</v>
      </c>
      <c r="D30" s="25">
        <v>0</v>
      </c>
      <c r="E30" s="47">
        <v>0</v>
      </c>
      <c r="F30" s="47">
        <v>0</v>
      </c>
      <c r="G30" s="47">
        <v>0</v>
      </c>
      <c r="H30" s="47">
        <v>0</v>
      </c>
      <c r="I30" s="27">
        <v>0</v>
      </c>
      <c r="K30" s="110"/>
      <c r="L30" s="110"/>
      <c r="M30" s="110"/>
      <c r="N30" s="110"/>
      <c r="O30" s="110"/>
      <c r="P30" s="110"/>
    </row>
    <row r="31" spans="2:16" x14ac:dyDescent="0.2">
      <c r="B31" s="11">
        <v>26</v>
      </c>
      <c r="C31" s="2" t="s">
        <v>27</v>
      </c>
      <c r="D31" s="25">
        <v>24854.118294706157</v>
      </c>
      <c r="E31" s="47">
        <v>7233.1224067581479</v>
      </c>
      <c r="F31" s="47">
        <v>2096.8813805431864</v>
      </c>
      <c r="G31" s="47">
        <v>22698.118159454061</v>
      </c>
      <c r="H31" s="47">
        <v>-17696.964775159402</v>
      </c>
      <c r="I31" s="27">
        <v>101379.3053515019</v>
      </c>
      <c r="K31" s="110"/>
      <c r="L31" s="110"/>
      <c r="M31" s="110"/>
      <c r="N31" s="110"/>
      <c r="O31" s="110"/>
      <c r="P31" s="110"/>
    </row>
    <row r="32" spans="2:16" x14ac:dyDescent="0.2">
      <c r="B32" s="11">
        <v>27</v>
      </c>
      <c r="C32" s="2" t="s">
        <v>28</v>
      </c>
      <c r="D32" s="25">
        <v>705.75118388025157</v>
      </c>
      <c r="E32" s="47">
        <v>-2107.6295004552694</v>
      </c>
      <c r="F32" s="47">
        <v>10192.113261679429</v>
      </c>
      <c r="G32" s="47">
        <v>-523.76692776719233</v>
      </c>
      <c r="H32" s="47">
        <v>1049.1118235952713</v>
      </c>
      <c r="I32" s="27">
        <v>411127.24577058729</v>
      </c>
      <c r="K32" s="110"/>
      <c r="L32" s="110"/>
      <c r="M32" s="110"/>
      <c r="N32" s="110"/>
      <c r="O32" s="110"/>
      <c r="P32" s="110"/>
    </row>
    <row r="33" spans="2:16" x14ac:dyDescent="0.2">
      <c r="B33" s="11">
        <v>28</v>
      </c>
      <c r="C33" s="2" t="s">
        <v>29</v>
      </c>
      <c r="D33" s="25">
        <v>962.58326507801416</v>
      </c>
      <c r="E33" s="47">
        <v>34176.767239165711</v>
      </c>
      <c r="F33" s="47">
        <v>4772.6299623621599</v>
      </c>
      <c r="G33" s="47">
        <v>5560.3573458875999</v>
      </c>
      <c r="H33" s="47">
        <v>40.676327732741171</v>
      </c>
      <c r="I33" s="27">
        <v>0</v>
      </c>
      <c r="K33" s="110"/>
      <c r="L33" s="110"/>
      <c r="M33" s="110"/>
      <c r="N33" s="110"/>
      <c r="O33" s="110"/>
      <c r="P33" s="110"/>
    </row>
    <row r="34" spans="2:16" x14ac:dyDescent="0.2">
      <c r="B34" s="11">
        <v>29</v>
      </c>
      <c r="C34" s="2" t="s">
        <v>30</v>
      </c>
      <c r="D34" s="25">
        <v>0</v>
      </c>
      <c r="E34" s="47">
        <v>0</v>
      </c>
      <c r="F34" s="47">
        <v>0</v>
      </c>
      <c r="G34" s="47">
        <v>0</v>
      </c>
      <c r="H34" s="47">
        <v>0</v>
      </c>
      <c r="I34" s="27">
        <v>0</v>
      </c>
      <c r="K34" s="110"/>
      <c r="L34" s="110"/>
      <c r="M34" s="110"/>
      <c r="N34" s="110"/>
      <c r="O34" s="110"/>
      <c r="P34" s="110"/>
    </row>
    <row r="35" spans="2:16" x14ac:dyDescent="0.2">
      <c r="B35" s="11">
        <v>30</v>
      </c>
      <c r="C35" s="2" t="s">
        <v>31</v>
      </c>
      <c r="D35" s="25">
        <v>12757.788288572719</v>
      </c>
      <c r="E35" s="47">
        <v>-8669.7034168512455</v>
      </c>
      <c r="F35" s="47">
        <v>-746.25637545210304</v>
      </c>
      <c r="G35" s="47">
        <v>577.16362103025244</v>
      </c>
      <c r="H35" s="47">
        <v>-15358.403931901787</v>
      </c>
      <c r="I35" s="27">
        <v>-8856.9754388263264</v>
      </c>
      <c r="K35" s="110"/>
      <c r="L35" s="110"/>
      <c r="M35" s="110"/>
      <c r="N35" s="110"/>
      <c r="O35" s="110"/>
      <c r="P35" s="110"/>
    </row>
    <row r="36" spans="2:16" x14ac:dyDescent="0.2">
      <c r="B36" s="11">
        <v>31</v>
      </c>
      <c r="C36" s="2" t="s">
        <v>32</v>
      </c>
      <c r="D36" s="25">
        <v>52864.10735151235</v>
      </c>
      <c r="E36" s="47">
        <v>116963.24082866135</v>
      </c>
      <c r="F36" s="47">
        <v>35795.246090398257</v>
      </c>
      <c r="G36" s="47">
        <v>43246.653116128073</v>
      </c>
      <c r="H36" s="47">
        <v>763104.29252684431</v>
      </c>
      <c r="I36" s="27">
        <v>5074.9066652037018</v>
      </c>
      <c r="K36" s="110"/>
      <c r="L36" s="110"/>
      <c r="M36" s="110"/>
      <c r="N36" s="110"/>
      <c r="O36" s="110"/>
      <c r="P36" s="110"/>
    </row>
    <row r="37" spans="2:16" x14ac:dyDescent="0.2">
      <c r="B37" s="11">
        <v>32</v>
      </c>
      <c r="C37" s="2" t="s">
        <v>33</v>
      </c>
      <c r="D37" s="25">
        <v>193260.34480532547</v>
      </c>
      <c r="E37" s="47">
        <v>4072.2523516585211</v>
      </c>
      <c r="F37" s="47">
        <v>-130582.94968508305</v>
      </c>
      <c r="G37" s="47">
        <v>93620.830489743777</v>
      </c>
      <c r="H37" s="47">
        <v>-249979.68428152351</v>
      </c>
      <c r="I37" s="27">
        <v>-76829.761077002593</v>
      </c>
      <c r="K37" s="110"/>
      <c r="L37" s="110"/>
      <c r="M37" s="110"/>
      <c r="N37" s="110"/>
      <c r="O37" s="110"/>
      <c r="P37" s="110"/>
    </row>
    <row r="38" spans="2:16" x14ac:dyDescent="0.2">
      <c r="B38" s="11">
        <v>33</v>
      </c>
      <c r="C38" s="14" t="s">
        <v>34</v>
      </c>
      <c r="D38" s="25">
        <v>0</v>
      </c>
      <c r="E38" s="47">
        <v>0</v>
      </c>
      <c r="F38" s="47">
        <v>0</v>
      </c>
      <c r="G38" s="47">
        <v>0</v>
      </c>
      <c r="H38" s="47">
        <v>0</v>
      </c>
      <c r="I38" s="27">
        <v>0</v>
      </c>
      <c r="K38" s="110"/>
      <c r="L38" s="110"/>
      <c r="M38" s="110"/>
      <c r="N38" s="110"/>
      <c r="O38" s="110"/>
      <c r="P38" s="110"/>
    </row>
    <row r="39" spans="2:16" x14ac:dyDescent="0.2">
      <c r="B39" s="16" t="s">
        <v>35</v>
      </c>
      <c r="C39" s="17"/>
      <c r="D39" s="28">
        <f t="shared" ref="D39:I39" si="0">SUM(D6:D38)</f>
        <v>-6500880.3852598751</v>
      </c>
      <c r="E39" s="29">
        <f t="shared" si="0"/>
        <v>-1154950.4430632098</v>
      </c>
      <c r="F39" s="29">
        <f t="shared" si="0"/>
        <v>-2469042.1538095009</v>
      </c>
      <c r="G39" s="29">
        <f t="shared" si="0"/>
        <v>1128866.3232393886</v>
      </c>
      <c r="H39" s="29">
        <f t="shared" si="0"/>
        <v>-1562117.5975467244</v>
      </c>
      <c r="I39" s="30">
        <f t="shared" si="0"/>
        <v>-1032303.6992051997</v>
      </c>
      <c r="K39" s="110"/>
      <c r="L39" s="110"/>
      <c r="M39" s="110"/>
      <c r="N39" s="110"/>
      <c r="O39" s="110"/>
      <c r="P39" s="110"/>
    </row>
    <row r="40" spans="2:16" x14ac:dyDescent="0.2">
      <c r="K40" s="119"/>
      <c r="L40" s="119"/>
      <c r="M40" s="119"/>
      <c r="N40" s="119"/>
      <c r="O40" s="119"/>
      <c r="P40" s="119"/>
    </row>
    <row r="42" spans="2:16" x14ac:dyDescent="0.2">
      <c r="B42" s="3" t="s">
        <v>51</v>
      </c>
    </row>
    <row r="43" spans="2:16" x14ac:dyDescent="0.2">
      <c r="B43" s="21" t="s">
        <v>0</v>
      </c>
      <c r="C43" s="16"/>
      <c r="D43" s="22">
        <v>44378</v>
      </c>
      <c r="E43" s="23">
        <v>44409</v>
      </c>
      <c r="F43" s="23">
        <v>44440</v>
      </c>
      <c r="G43" s="23">
        <v>44470</v>
      </c>
      <c r="H43" s="23">
        <v>44501</v>
      </c>
      <c r="I43" s="24">
        <v>44531</v>
      </c>
    </row>
    <row r="44" spans="2:16" x14ac:dyDescent="0.2">
      <c r="B44" s="8">
        <v>1</v>
      </c>
      <c r="C44" s="9" t="s">
        <v>3</v>
      </c>
      <c r="D44" s="31">
        <f>D6</f>
        <v>0</v>
      </c>
      <c r="E44" s="32">
        <f t="shared" ref="E44:I44" si="1">E6</f>
        <v>0</v>
      </c>
      <c r="F44" s="32">
        <f t="shared" si="1"/>
        <v>0</v>
      </c>
      <c r="G44" s="32">
        <f t="shared" si="1"/>
        <v>0</v>
      </c>
      <c r="H44" s="32">
        <f t="shared" si="1"/>
        <v>0</v>
      </c>
      <c r="I44" s="33">
        <f t="shared" si="1"/>
        <v>0</v>
      </c>
    </row>
    <row r="45" spans="2:16" x14ac:dyDescent="0.2">
      <c r="B45" s="11">
        <v>2</v>
      </c>
      <c r="C45" s="2" t="s">
        <v>4</v>
      </c>
      <c r="D45" s="25">
        <f t="shared" ref="D45:D76" si="2">D7</f>
        <v>0</v>
      </c>
      <c r="E45" s="47">
        <f t="shared" ref="E45:I45" si="3">E7</f>
        <v>0</v>
      </c>
      <c r="F45" s="47">
        <f t="shared" si="3"/>
        <v>0</v>
      </c>
      <c r="G45" s="47">
        <f t="shared" si="3"/>
        <v>0</v>
      </c>
      <c r="H45" s="47">
        <f t="shared" si="3"/>
        <v>0</v>
      </c>
      <c r="I45" s="27">
        <f t="shared" si="3"/>
        <v>0</v>
      </c>
    </row>
    <row r="46" spans="2:16" x14ac:dyDescent="0.2">
      <c r="B46" s="11">
        <v>3</v>
      </c>
      <c r="C46" s="2" t="s">
        <v>5</v>
      </c>
      <c r="D46" s="25">
        <f t="shared" si="2"/>
        <v>0</v>
      </c>
      <c r="E46" s="47">
        <f t="shared" ref="E46:I46" si="4">E8</f>
        <v>0</v>
      </c>
      <c r="F46" s="47">
        <f t="shared" si="4"/>
        <v>0</v>
      </c>
      <c r="G46" s="47">
        <f t="shared" si="4"/>
        <v>0</v>
      </c>
      <c r="H46" s="47">
        <f t="shared" si="4"/>
        <v>0</v>
      </c>
      <c r="I46" s="27">
        <f t="shared" si="4"/>
        <v>0</v>
      </c>
    </row>
    <row r="47" spans="2:16" x14ac:dyDescent="0.2">
      <c r="B47" s="11">
        <v>4</v>
      </c>
      <c r="C47" s="2" t="s">
        <v>6</v>
      </c>
      <c r="D47" s="25">
        <f t="shared" si="2"/>
        <v>0</v>
      </c>
      <c r="E47" s="47">
        <f t="shared" ref="E47:I47" si="5">E9</f>
        <v>0</v>
      </c>
      <c r="F47" s="47">
        <f t="shared" si="5"/>
        <v>0</v>
      </c>
      <c r="G47" s="47">
        <f t="shared" si="5"/>
        <v>0</v>
      </c>
      <c r="H47" s="47">
        <f t="shared" si="5"/>
        <v>0</v>
      </c>
      <c r="I47" s="27">
        <f t="shared" si="5"/>
        <v>0</v>
      </c>
    </row>
    <row r="48" spans="2:16" x14ac:dyDescent="0.2">
      <c r="B48" s="11">
        <v>5</v>
      </c>
      <c r="C48" s="2" t="s">
        <v>7</v>
      </c>
      <c r="D48" s="25">
        <f t="shared" si="2"/>
        <v>-5602721.0024287542</v>
      </c>
      <c r="E48" s="47">
        <f t="shared" ref="E48:I48" si="6">E10</f>
        <v>-966266.80709742883</v>
      </c>
      <c r="F48" s="47">
        <f t="shared" si="6"/>
        <v>-1369452.0572142655</v>
      </c>
      <c r="G48" s="47">
        <f t="shared" si="6"/>
        <v>757572.34098314261</v>
      </c>
      <c r="H48" s="47">
        <f t="shared" si="6"/>
        <v>-2236729.5394734219</v>
      </c>
      <c r="I48" s="27">
        <f t="shared" si="6"/>
        <v>-995421.0925263369</v>
      </c>
    </row>
    <row r="49" spans="2:9" x14ac:dyDescent="0.2">
      <c r="B49" s="11">
        <v>6</v>
      </c>
      <c r="C49" s="2" t="s">
        <v>8</v>
      </c>
      <c r="D49" s="25">
        <f t="shared" si="2"/>
        <v>0</v>
      </c>
      <c r="E49" s="47">
        <f t="shared" ref="E49:I49" si="7">E11</f>
        <v>0</v>
      </c>
      <c r="F49" s="47">
        <f t="shared" si="7"/>
        <v>0</v>
      </c>
      <c r="G49" s="47">
        <f t="shared" si="7"/>
        <v>0</v>
      </c>
      <c r="H49" s="47">
        <f t="shared" si="7"/>
        <v>0</v>
      </c>
      <c r="I49" s="27">
        <f t="shared" si="7"/>
        <v>0</v>
      </c>
    </row>
    <row r="50" spans="2:9" x14ac:dyDescent="0.2">
      <c r="B50" s="11">
        <v>7</v>
      </c>
      <c r="C50" s="2" t="s">
        <v>9</v>
      </c>
      <c r="D50" s="25">
        <f t="shared" si="2"/>
        <v>-89685.457632123158</v>
      </c>
      <c r="E50" s="47">
        <f t="shared" ref="E50:I50" si="8">E12</f>
        <v>62227.884074995447</v>
      </c>
      <c r="F50" s="47">
        <f t="shared" si="8"/>
        <v>-209427.16022722496</v>
      </c>
      <c r="G50" s="47">
        <f t="shared" si="8"/>
        <v>-120546.00222143219</v>
      </c>
      <c r="H50" s="47">
        <f t="shared" si="8"/>
        <v>234478.37678584451</v>
      </c>
      <c r="I50" s="27">
        <f t="shared" si="8"/>
        <v>-37087.440706264206</v>
      </c>
    </row>
    <row r="51" spans="2:9" x14ac:dyDescent="0.2">
      <c r="B51" s="11">
        <v>8</v>
      </c>
      <c r="C51" s="2" t="s">
        <v>10</v>
      </c>
      <c r="D51" s="25">
        <f t="shared" si="2"/>
        <v>-504399.55110378761</v>
      </c>
      <c r="E51" s="47">
        <f t="shared" ref="E51:I51" si="9">E13</f>
        <v>-35858.625706077641</v>
      </c>
      <c r="F51" s="47">
        <f t="shared" si="9"/>
        <v>-36309.960226744995</v>
      </c>
      <c r="G51" s="47">
        <f t="shared" si="9"/>
        <v>32199.424089629058</v>
      </c>
      <c r="H51" s="47">
        <f t="shared" si="9"/>
        <v>101274.54666576155</v>
      </c>
      <c r="I51" s="27">
        <f t="shared" si="9"/>
        <v>-163708.43858171112</v>
      </c>
    </row>
    <row r="52" spans="2:9" x14ac:dyDescent="0.2">
      <c r="B52" s="11">
        <v>9</v>
      </c>
      <c r="C52" s="2" t="s">
        <v>11</v>
      </c>
      <c r="D52" s="25">
        <f t="shared" si="2"/>
        <v>-23695.529819749354</v>
      </c>
      <c r="E52" s="47">
        <f t="shared" ref="E52:I52" si="10">E14</f>
        <v>-39957.140215452993</v>
      </c>
      <c r="F52" s="47">
        <f t="shared" si="10"/>
        <v>-78241.185465561241</v>
      </c>
      <c r="G52" s="47">
        <f t="shared" si="10"/>
        <v>-82192.602357653581</v>
      </c>
      <c r="H52" s="47">
        <f t="shared" si="10"/>
        <v>27208.36601860365</v>
      </c>
      <c r="I52" s="27">
        <f t="shared" si="10"/>
        <v>-11668.246633209363</v>
      </c>
    </row>
    <row r="53" spans="2:9" x14ac:dyDescent="0.2">
      <c r="B53" s="11">
        <v>10</v>
      </c>
      <c r="C53" s="2" t="s">
        <v>58</v>
      </c>
      <c r="D53" s="25">
        <f t="shared" si="2"/>
        <v>0</v>
      </c>
      <c r="E53" s="47">
        <f t="shared" ref="E53:I53" si="11">E15</f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27">
        <f t="shared" si="11"/>
        <v>0</v>
      </c>
    </row>
    <row r="54" spans="2:9" x14ac:dyDescent="0.2">
      <c r="B54" s="11">
        <v>11</v>
      </c>
      <c r="C54" s="2" t="s">
        <v>12</v>
      </c>
      <c r="D54" s="25">
        <f t="shared" si="2"/>
        <v>-601397.22876557161</v>
      </c>
      <c r="E54" s="47">
        <f t="shared" ref="E54:I54" si="12">E16</f>
        <v>-685704.70487741486</v>
      </c>
      <c r="F54" s="47">
        <f t="shared" si="12"/>
        <v>-388170.56261311745</v>
      </c>
      <c r="G54" s="47">
        <f t="shared" si="12"/>
        <v>324199.95073159249</v>
      </c>
      <c r="H54" s="47">
        <f t="shared" si="12"/>
        <v>-279770.11554243212</v>
      </c>
      <c r="I54" s="27">
        <f t="shared" si="12"/>
        <v>-440024.85110852489</v>
      </c>
    </row>
    <row r="55" spans="2:9" x14ac:dyDescent="0.2">
      <c r="B55" s="11">
        <v>12</v>
      </c>
      <c r="C55" s="2" t="s">
        <v>13</v>
      </c>
      <c r="D55" s="25">
        <f t="shared" si="2"/>
        <v>-5181.4903539017532</v>
      </c>
      <c r="E55" s="47">
        <f t="shared" ref="E55:I55" si="13">E17</f>
        <v>287490.940751485</v>
      </c>
      <c r="F55" s="47">
        <f t="shared" si="13"/>
        <v>-42995.817181662169</v>
      </c>
      <c r="G55" s="47">
        <f t="shared" si="13"/>
        <v>-30973.439780638084</v>
      </c>
      <c r="H55" s="47">
        <f t="shared" si="13"/>
        <v>-36081.928832216872</v>
      </c>
      <c r="I55" s="27">
        <f t="shared" si="13"/>
        <v>-70289.244197640408</v>
      </c>
    </row>
    <row r="56" spans="2:9" x14ac:dyDescent="0.2">
      <c r="B56" s="11">
        <v>13</v>
      </c>
      <c r="C56" s="2" t="s">
        <v>14</v>
      </c>
      <c r="D56" s="25">
        <f t="shared" si="2"/>
        <v>2407.2334334739307</v>
      </c>
      <c r="E56" s="47">
        <f t="shared" ref="E56:I56" si="14">E18</f>
        <v>-2325.5664940462061</v>
      </c>
      <c r="F56" s="47">
        <f t="shared" si="14"/>
        <v>-391541.47901371709</v>
      </c>
      <c r="G56" s="47">
        <f t="shared" si="14"/>
        <v>9602.5247974692684</v>
      </c>
      <c r="H56" s="47">
        <f t="shared" si="14"/>
        <v>-470.69105969162968</v>
      </c>
      <c r="I56" s="27">
        <f t="shared" si="14"/>
        <v>-747.20435893602018</v>
      </c>
    </row>
    <row r="57" spans="2:9" x14ac:dyDescent="0.2">
      <c r="B57" s="11">
        <v>14</v>
      </c>
      <c r="C57" s="2" t="s">
        <v>15</v>
      </c>
      <c r="D57" s="25">
        <f t="shared" si="2"/>
        <v>0</v>
      </c>
      <c r="E57" s="47">
        <f t="shared" ref="E57:I57" si="15">E19</f>
        <v>0</v>
      </c>
      <c r="F57" s="47">
        <f t="shared" si="15"/>
        <v>0</v>
      </c>
      <c r="G57" s="47">
        <f t="shared" si="15"/>
        <v>0</v>
      </c>
      <c r="H57" s="47">
        <f t="shared" si="15"/>
        <v>0</v>
      </c>
      <c r="I57" s="27">
        <f t="shared" si="15"/>
        <v>0</v>
      </c>
    </row>
    <row r="58" spans="2:9" x14ac:dyDescent="0.2">
      <c r="B58" s="11">
        <v>15</v>
      </c>
      <c r="C58" s="2" t="s">
        <v>16</v>
      </c>
      <c r="D58" s="25">
        <f t="shared" si="2"/>
        <v>0</v>
      </c>
      <c r="E58" s="47">
        <f t="shared" ref="E58:I58" si="16">E20</f>
        <v>0</v>
      </c>
      <c r="F58" s="47">
        <f t="shared" si="16"/>
        <v>0</v>
      </c>
      <c r="G58" s="47">
        <f t="shared" si="16"/>
        <v>0</v>
      </c>
      <c r="H58" s="47">
        <f t="shared" si="16"/>
        <v>0</v>
      </c>
      <c r="I58" s="27">
        <f t="shared" si="16"/>
        <v>0</v>
      </c>
    </row>
    <row r="59" spans="2:9" x14ac:dyDescent="0.2">
      <c r="B59" s="11">
        <v>16</v>
      </c>
      <c r="C59" s="2" t="s">
        <v>17</v>
      </c>
      <c r="D59" s="25">
        <f t="shared" si="2"/>
        <v>0</v>
      </c>
      <c r="E59" s="47">
        <f t="shared" ref="E59:I59" si="17">E21</f>
        <v>0</v>
      </c>
      <c r="F59" s="47">
        <f t="shared" si="17"/>
        <v>0</v>
      </c>
      <c r="G59" s="47">
        <f t="shared" si="17"/>
        <v>0</v>
      </c>
      <c r="H59" s="47">
        <f t="shared" si="17"/>
        <v>0</v>
      </c>
      <c r="I59" s="27">
        <f t="shared" si="17"/>
        <v>0</v>
      </c>
    </row>
    <row r="60" spans="2:9" x14ac:dyDescent="0.2">
      <c r="B60" s="11">
        <v>17</v>
      </c>
      <c r="C60" s="2" t="s">
        <v>18</v>
      </c>
      <c r="D60" s="25">
        <f t="shared" si="2"/>
        <v>0</v>
      </c>
      <c r="E60" s="47">
        <f t="shared" ref="E60:I60" si="18">E22</f>
        <v>0</v>
      </c>
      <c r="F60" s="47">
        <f t="shared" si="18"/>
        <v>0</v>
      </c>
      <c r="G60" s="47">
        <f t="shared" si="18"/>
        <v>0</v>
      </c>
      <c r="H60" s="47">
        <f t="shared" si="18"/>
        <v>0</v>
      </c>
      <c r="I60" s="27">
        <f t="shared" si="18"/>
        <v>0</v>
      </c>
    </row>
    <row r="61" spans="2:9" x14ac:dyDescent="0.2">
      <c r="B61" s="11">
        <v>18</v>
      </c>
      <c r="C61" s="2" t="s">
        <v>19</v>
      </c>
      <c r="D61" s="25">
        <f t="shared" si="2"/>
        <v>0</v>
      </c>
      <c r="E61" s="47">
        <f t="shared" ref="E61:I61" si="19">E23</f>
        <v>0</v>
      </c>
      <c r="F61" s="47">
        <f t="shared" si="19"/>
        <v>0</v>
      </c>
      <c r="G61" s="47">
        <f t="shared" si="19"/>
        <v>0</v>
      </c>
      <c r="H61" s="47">
        <f t="shared" si="19"/>
        <v>0</v>
      </c>
      <c r="I61" s="27">
        <f t="shared" si="19"/>
        <v>0</v>
      </c>
    </row>
    <row r="62" spans="2:9" x14ac:dyDescent="0.2">
      <c r="B62" s="11">
        <v>19</v>
      </c>
      <c r="C62" s="2" t="s">
        <v>20</v>
      </c>
      <c r="D62" s="25">
        <f t="shared" si="2"/>
        <v>0</v>
      </c>
      <c r="E62" s="47">
        <f t="shared" ref="E62:I62" si="20">E24</f>
        <v>0</v>
      </c>
      <c r="F62" s="47">
        <f t="shared" si="20"/>
        <v>0</v>
      </c>
      <c r="G62" s="47">
        <f t="shared" si="20"/>
        <v>0</v>
      </c>
      <c r="H62" s="47">
        <f t="shared" si="20"/>
        <v>0</v>
      </c>
      <c r="I62" s="27">
        <f t="shared" si="20"/>
        <v>0</v>
      </c>
    </row>
    <row r="63" spans="2:9" x14ac:dyDescent="0.2">
      <c r="B63" s="11">
        <v>20</v>
      </c>
      <c r="C63" s="2" t="s">
        <v>21</v>
      </c>
      <c r="D63" s="25">
        <f t="shared" si="2"/>
        <v>0</v>
      </c>
      <c r="E63" s="47">
        <f t="shared" ref="E63:I63" si="21">E25</f>
        <v>0</v>
      </c>
      <c r="F63" s="47">
        <f t="shared" si="21"/>
        <v>0</v>
      </c>
      <c r="G63" s="47">
        <f t="shared" si="21"/>
        <v>0</v>
      </c>
      <c r="H63" s="47">
        <f t="shared" si="21"/>
        <v>0</v>
      </c>
      <c r="I63" s="27">
        <f t="shared" si="21"/>
        <v>0</v>
      </c>
    </row>
    <row r="64" spans="2:9" x14ac:dyDescent="0.2">
      <c r="B64" s="11">
        <v>21</v>
      </c>
      <c r="C64" s="2" t="s">
        <v>22</v>
      </c>
      <c r="D64" s="25">
        <f t="shared" si="2"/>
        <v>0</v>
      </c>
      <c r="E64" s="47">
        <f t="shared" ref="E64:I64" si="22">E26</f>
        <v>0</v>
      </c>
      <c r="F64" s="47">
        <f t="shared" si="22"/>
        <v>0</v>
      </c>
      <c r="G64" s="47">
        <f t="shared" si="22"/>
        <v>0</v>
      </c>
      <c r="H64" s="47">
        <f t="shared" si="22"/>
        <v>0</v>
      </c>
      <c r="I64" s="27">
        <f t="shared" si="22"/>
        <v>0</v>
      </c>
    </row>
    <row r="65" spans="2:9" x14ac:dyDescent="0.2">
      <c r="B65" s="11">
        <v>22</v>
      </c>
      <c r="C65" s="2" t="s">
        <v>23</v>
      </c>
      <c r="D65" s="25">
        <f t="shared" si="2"/>
        <v>0</v>
      </c>
      <c r="E65" s="47">
        <f t="shared" ref="E65:I65" si="23">E27</f>
        <v>0</v>
      </c>
      <c r="F65" s="47">
        <f t="shared" si="23"/>
        <v>0</v>
      </c>
      <c r="G65" s="47">
        <f t="shared" si="23"/>
        <v>0</v>
      </c>
      <c r="H65" s="47">
        <f t="shared" si="23"/>
        <v>0</v>
      </c>
      <c r="I65" s="27">
        <f t="shared" si="23"/>
        <v>0</v>
      </c>
    </row>
    <row r="66" spans="2:9" x14ac:dyDescent="0.2">
      <c r="B66" s="11">
        <v>23</v>
      </c>
      <c r="C66" s="2" t="s">
        <v>24</v>
      </c>
      <c r="D66" s="25">
        <f t="shared" si="2"/>
        <v>0</v>
      </c>
      <c r="E66" s="47">
        <f t="shared" ref="E66:I66" si="24">E28</f>
        <v>0</v>
      </c>
      <c r="F66" s="47">
        <f t="shared" si="24"/>
        <v>0</v>
      </c>
      <c r="G66" s="47">
        <f t="shared" si="24"/>
        <v>0</v>
      </c>
      <c r="H66" s="47">
        <f t="shared" si="24"/>
        <v>0</v>
      </c>
      <c r="I66" s="27">
        <f t="shared" si="24"/>
        <v>0</v>
      </c>
    </row>
    <row r="67" spans="2:9" x14ac:dyDescent="0.2">
      <c r="B67" s="11">
        <v>24</v>
      </c>
      <c r="C67" s="2" t="s">
        <v>25</v>
      </c>
      <c r="D67" s="25">
        <f t="shared" si="2"/>
        <v>38387.948221462371</v>
      </c>
      <c r="E67" s="47">
        <f t="shared" ref="E67:I67" si="25">E29</f>
        <v>73775.526591793343</v>
      </c>
      <c r="F67" s="47">
        <f t="shared" si="25"/>
        <v>125568.40349834473</v>
      </c>
      <c r="G67" s="47">
        <f t="shared" si="25"/>
        <v>73824.771192802422</v>
      </c>
      <c r="H67" s="47">
        <f t="shared" si="25"/>
        <v>146814.36020124081</v>
      </c>
      <c r="I67" s="27">
        <f t="shared" si="25"/>
        <v>254748.09763595936</v>
      </c>
    </row>
    <row r="68" spans="2:9" x14ac:dyDescent="0.2">
      <c r="B68" s="11">
        <v>25</v>
      </c>
      <c r="C68" s="2" t="s">
        <v>26</v>
      </c>
      <c r="D68" s="25">
        <f t="shared" si="2"/>
        <v>0</v>
      </c>
      <c r="E68" s="47">
        <f t="shared" ref="E68:I68" si="26">E30</f>
        <v>0</v>
      </c>
      <c r="F68" s="47">
        <f t="shared" si="26"/>
        <v>0</v>
      </c>
      <c r="G68" s="47">
        <f t="shared" si="26"/>
        <v>0</v>
      </c>
      <c r="H68" s="47">
        <f t="shared" si="26"/>
        <v>0</v>
      </c>
      <c r="I68" s="27">
        <f t="shared" si="26"/>
        <v>0</v>
      </c>
    </row>
    <row r="69" spans="2:9" x14ac:dyDescent="0.2">
      <c r="B69" s="11">
        <v>26</v>
      </c>
      <c r="C69" s="2" t="s">
        <v>27</v>
      </c>
      <c r="D69" s="25">
        <f t="shared" si="2"/>
        <v>24854.118294706157</v>
      </c>
      <c r="E69" s="47">
        <f t="shared" ref="E69:I69" si="27">E31</f>
        <v>7233.1224067581479</v>
      </c>
      <c r="F69" s="47">
        <f t="shared" si="27"/>
        <v>2096.8813805431864</v>
      </c>
      <c r="G69" s="47">
        <f t="shared" si="27"/>
        <v>22698.118159454061</v>
      </c>
      <c r="H69" s="47">
        <f t="shared" si="27"/>
        <v>-17696.964775159402</v>
      </c>
      <c r="I69" s="27">
        <f t="shared" si="27"/>
        <v>101379.3053515019</v>
      </c>
    </row>
    <row r="70" spans="2:9" x14ac:dyDescent="0.2">
      <c r="B70" s="11">
        <v>27</v>
      </c>
      <c r="C70" s="2" t="s">
        <v>28</v>
      </c>
      <c r="D70" s="25">
        <f t="shared" si="2"/>
        <v>705.75118388025157</v>
      </c>
      <c r="E70" s="47">
        <f t="shared" ref="E70:I70" si="28">E32</f>
        <v>-2107.6295004552694</v>
      </c>
      <c r="F70" s="47">
        <f t="shared" si="28"/>
        <v>10192.113261679429</v>
      </c>
      <c r="G70" s="47">
        <f t="shared" si="28"/>
        <v>-523.76692776719233</v>
      </c>
      <c r="H70" s="47">
        <f t="shared" si="28"/>
        <v>1049.1118235952713</v>
      </c>
      <c r="I70" s="27">
        <f t="shared" si="28"/>
        <v>411127.24577058729</v>
      </c>
    </row>
    <row r="71" spans="2:9" x14ac:dyDescent="0.2">
      <c r="B71" s="11">
        <v>28</v>
      </c>
      <c r="C71" s="2" t="s">
        <v>29</v>
      </c>
      <c r="D71" s="25">
        <f t="shared" si="2"/>
        <v>962.58326507801416</v>
      </c>
      <c r="E71" s="47">
        <f t="shared" ref="E71:I71" si="29">E33</f>
        <v>34176.767239165711</v>
      </c>
      <c r="F71" s="47">
        <f t="shared" si="29"/>
        <v>4772.6299623621599</v>
      </c>
      <c r="G71" s="47">
        <f t="shared" si="29"/>
        <v>5560.3573458875999</v>
      </c>
      <c r="H71" s="47">
        <f t="shared" si="29"/>
        <v>40.676327732741171</v>
      </c>
      <c r="I71" s="27">
        <f t="shared" si="29"/>
        <v>0</v>
      </c>
    </row>
    <row r="72" spans="2:9" x14ac:dyDescent="0.2">
      <c r="B72" s="11">
        <v>29</v>
      </c>
      <c r="C72" s="2" t="s">
        <v>30</v>
      </c>
      <c r="D72" s="25">
        <f t="shared" si="2"/>
        <v>0</v>
      </c>
      <c r="E72" s="47">
        <f t="shared" ref="E72:I72" si="30">E34</f>
        <v>0</v>
      </c>
      <c r="F72" s="47">
        <f t="shared" si="30"/>
        <v>0</v>
      </c>
      <c r="G72" s="47">
        <f t="shared" si="30"/>
        <v>0</v>
      </c>
      <c r="H72" s="47">
        <f t="shared" si="30"/>
        <v>0</v>
      </c>
      <c r="I72" s="27">
        <f t="shared" si="30"/>
        <v>0</v>
      </c>
    </row>
    <row r="73" spans="2:9" x14ac:dyDescent="0.2">
      <c r="B73" s="11">
        <v>30</v>
      </c>
      <c r="C73" s="2" t="s">
        <v>31</v>
      </c>
      <c r="D73" s="25">
        <f t="shared" si="2"/>
        <v>12757.788288572719</v>
      </c>
      <c r="E73" s="47">
        <f t="shared" ref="E73:I73" si="31">E35</f>
        <v>-8669.7034168512455</v>
      </c>
      <c r="F73" s="47">
        <f t="shared" si="31"/>
        <v>-746.25637545210304</v>
      </c>
      <c r="G73" s="47">
        <f t="shared" si="31"/>
        <v>577.16362103025244</v>
      </c>
      <c r="H73" s="47">
        <f t="shared" si="31"/>
        <v>-15358.403931901787</v>
      </c>
      <c r="I73" s="27">
        <f t="shared" si="31"/>
        <v>-8856.9754388263264</v>
      </c>
    </row>
    <row r="74" spans="2:9" x14ac:dyDescent="0.2">
      <c r="B74" s="11">
        <v>31</v>
      </c>
      <c r="C74" s="2" t="s">
        <v>32</v>
      </c>
      <c r="D74" s="25">
        <f t="shared" si="2"/>
        <v>52864.10735151235</v>
      </c>
      <c r="E74" s="47">
        <f t="shared" ref="E74:I74" si="32">E36</f>
        <v>116963.24082866135</v>
      </c>
      <c r="F74" s="47">
        <f t="shared" si="32"/>
        <v>35795.246090398257</v>
      </c>
      <c r="G74" s="47">
        <f t="shared" si="32"/>
        <v>43246.653116128073</v>
      </c>
      <c r="H74" s="47">
        <f t="shared" si="32"/>
        <v>763104.29252684431</v>
      </c>
      <c r="I74" s="27">
        <f t="shared" si="32"/>
        <v>5074.9066652037018</v>
      </c>
    </row>
    <row r="75" spans="2:9" x14ac:dyDescent="0.2">
      <c r="B75" s="11">
        <v>32</v>
      </c>
      <c r="C75" s="2" t="s">
        <v>33</v>
      </c>
      <c r="D75" s="25">
        <f t="shared" si="2"/>
        <v>193260.34480532547</v>
      </c>
      <c r="E75" s="47">
        <f t="shared" ref="E75:I75" si="33">E37</f>
        <v>4072.2523516585211</v>
      </c>
      <c r="F75" s="47">
        <f t="shared" si="33"/>
        <v>-130582.94968508305</v>
      </c>
      <c r="G75" s="47">
        <f t="shared" si="33"/>
        <v>93620.830489743777</v>
      </c>
      <c r="H75" s="47">
        <f t="shared" si="33"/>
        <v>-249979.68428152351</v>
      </c>
      <c r="I75" s="27">
        <f t="shared" si="33"/>
        <v>-76829.761077002593</v>
      </c>
    </row>
    <row r="76" spans="2:9" x14ac:dyDescent="0.2">
      <c r="B76" s="13">
        <v>33</v>
      </c>
      <c r="C76" s="14" t="s">
        <v>34</v>
      </c>
      <c r="D76" s="25">
        <f t="shared" si="2"/>
        <v>0</v>
      </c>
      <c r="E76" s="47">
        <f t="shared" ref="E76:I76" si="34">E38</f>
        <v>0</v>
      </c>
      <c r="F76" s="47">
        <f t="shared" si="34"/>
        <v>0</v>
      </c>
      <c r="G76" s="47">
        <f t="shared" si="34"/>
        <v>0</v>
      </c>
      <c r="H76" s="47">
        <f t="shared" si="34"/>
        <v>0</v>
      </c>
      <c r="I76" s="27">
        <f t="shared" si="34"/>
        <v>0</v>
      </c>
    </row>
    <row r="77" spans="2:9" x14ac:dyDescent="0.2">
      <c r="B77" s="16" t="s">
        <v>35</v>
      </c>
      <c r="C77" s="17"/>
      <c r="D77" s="28">
        <f t="shared" ref="D77:I77" si="35">SUM(D44:D76)</f>
        <v>-6500880.3852598751</v>
      </c>
      <c r="E77" s="29">
        <f t="shared" si="35"/>
        <v>-1154950.4430632098</v>
      </c>
      <c r="F77" s="29">
        <f t="shared" si="35"/>
        <v>-2469042.1538095009</v>
      </c>
      <c r="G77" s="29">
        <f t="shared" si="35"/>
        <v>1128866.3232393886</v>
      </c>
      <c r="H77" s="29">
        <f t="shared" si="35"/>
        <v>-1562117.5975467244</v>
      </c>
      <c r="I77" s="30">
        <f t="shared" si="35"/>
        <v>-1032303.6992051997</v>
      </c>
    </row>
    <row r="80" spans="2:9" x14ac:dyDescent="0.2">
      <c r="B80" s="3" t="s">
        <v>52</v>
      </c>
    </row>
    <row r="81" spans="2:9" x14ac:dyDescent="0.2">
      <c r="B81" s="21" t="s">
        <v>0</v>
      </c>
      <c r="C81" s="16"/>
      <c r="D81" s="22">
        <v>44378</v>
      </c>
      <c r="E81" s="23">
        <v>44409</v>
      </c>
      <c r="F81" s="23">
        <v>44440</v>
      </c>
      <c r="G81" s="23">
        <v>44470</v>
      </c>
      <c r="H81" s="23">
        <v>44501</v>
      </c>
      <c r="I81" s="24">
        <v>44531</v>
      </c>
    </row>
    <row r="82" spans="2:9" x14ac:dyDescent="0.2">
      <c r="B82" s="8">
        <v>1</v>
      </c>
      <c r="C82" s="9" t="s">
        <v>3</v>
      </c>
      <c r="D82" s="31">
        <f t="shared" ref="D82:I97" si="36">IF(D44&lt;0,-D44,0)</f>
        <v>0</v>
      </c>
      <c r="E82" s="32">
        <f t="shared" si="36"/>
        <v>0</v>
      </c>
      <c r="F82" s="32">
        <f t="shared" si="36"/>
        <v>0</v>
      </c>
      <c r="G82" s="32">
        <f t="shared" si="36"/>
        <v>0</v>
      </c>
      <c r="H82" s="32">
        <f t="shared" si="36"/>
        <v>0</v>
      </c>
      <c r="I82" s="33">
        <f t="shared" si="36"/>
        <v>0</v>
      </c>
    </row>
    <row r="83" spans="2:9" x14ac:dyDescent="0.2">
      <c r="B83" s="11">
        <v>2</v>
      </c>
      <c r="C83" s="2" t="s">
        <v>4</v>
      </c>
      <c r="D83" s="25">
        <f t="shared" si="36"/>
        <v>0</v>
      </c>
      <c r="E83" s="47">
        <f t="shared" si="36"/>
        <v>0</v>
      </c>
      <c r="F83" s="47">
        <f t="shared" si="36"/>
        <v>0</v>
      </c>
      <c r="G83" s="47">
        <f t="shared" si="36"/>
        <v>0</v>
      </c>
      <c r="H83" s="47">
        <f t="shared" si="36"/>
        <v>0</v>
      </c>
      <c r="I83" s="27">
        <f t="shared" si="36"/>
        <v>0</v>
      </c>
    </row>
    <row r="84" spans="2:9" x14ac:dyDescent="0.2">
      <c r="B84" s="11">
        <v>3</v>
      </c>
      <c r="C84" s="2" t="s">
        <v>5</v>
      </c>
      <c r="D84" s="25">
        <f t="shared" si="36"/>
        <v>0</v>
      </c>
      <c r="E84" s="47">
        <f t="shared" si="36"/>
        <v>0</v>
      </c>
      <c r="F84" s="47">
        <f t="shared" si="36"/>
        <v>0</v>
      </c>
      <c r="G84" s="47">
        <f t="shared" si="36"/>
        <v>0</v>
      </c>
      <c r="H84" s="47">
        <f t="shared" si="36"/>
        <v>0</v>
      </c>
      <c r="I84" s="27">
        <f t="shared" si="36"/>
        <v>0</v>
      </c>
    </row>
    <row r="85" spans="2:9" x14ac:dyDescent="0.2">
      <c r="B85" s="11">
        <v>4</v>
      </c>
      <c r="C85" s="2" t="s">
        <v>6</v>
      </c>
      <c r="D85" s="25">
        <f t="shared" si="36"/>
        <v>0</v>
      </c>
      <c r="E85" s="47">
        <f t="shared" si="36"/>
        <v>0</v>
      </c>
      <c r="F85" s="47">
        <f t="shared" si="36"/>
        <v>0</v>
      </c>
      <c r="G85" s="47">
        <f t="shared" si="36"/>
        <v>0</v>
      </c>
      <c r="H85" s="47">
        <f t="shared" si="36"/>
        <v>0</v>
      </c>
      <c r="I85" s="27">
        <f t="shared" si="36"/>
        <v>0</v>
      </c>
    </row>
    <row r="86" spans="2:9" x14ac:dyDescent="0.2">
      <c r="B86" s="11">
        <v>5</v>
      </c>
      <c r="C86" s="2" t="s">
        <v>7</v>
      </c>
      <c r="D86" s="25">
        <f t="shared" si="36"/>
        <v>5602721.0024287542</v>
      </c>
      <c r="E86" s="47">
        <f t="shared" si="36"/>
        <v>966266.80709742883</v>
      </c>
      <c r="F86" s="47">
        <f t="shared" si="36"/>
        <v>1369452.0572142655</v>
      </c>
      <c r="G86" s="47">
        <f t="shared" si="36"/>
        <v>0</v>
      </c>
      <c r="H86" s="47">
        <f t="shared" si="36"/>
        <v>2236729.5394734219</v>
      </c>
      <c r="I86" s="27">
        <f t="shared" si="36"/>
        <v>995421.0925263369</v>
      </c>
    </row>
    <row r="87" spans="2:9" x14ac:dyDescent="0.2">
      <c r="B87" s="11">
        <v>6</v>
      </c>
      <c r="C87" s="2" t="s">
        <v>8</v>
      </c>
      <c r="D87" s="25">
        <f t="shared" si="36"/>
        <v>0</v>
      </c>
      <c r="E87" s="47">
        <f t="shared" si="36"/>
        <v>0</v>
      </c>
      <c r="F87" s="47">
        <f t="shared" si="36"/>
        <v>0</v>
      </c>
      <c r="G87" s="47">
        <f t="shared" si="36"/>
        <v>0</v>
      </c>
      <c r="H87" s="47">
        <f t="shared" si="36"/>
        <v>0</v>
      </c>
      <c r="I87" s="27">
        <f t="shared" si="36"/>
        <v>0</v>
      </c>
    </row>
    <row r="88" spans="2:9" x14ac:dyDescent="0.2">
      <c r="B88" s="11">
        <v>7</v>
      </c>
      <c r="C88" s="2" t="s">
        <v>9</v>
      </c>
      <c r="D88" s="25">
        <f t="shared" si="36"/>
        <v>89685.457632123158</v>
      </c>
      <c r="E88" s="47">
        <f t="shared" si="36"/>
        <v>0</v>
      </c>
      <c r="F88" s="47">
        <f t="shared" si="36"/>
        <v>209427.16022722496</v>
      </c>
      <c r="G88" s="47">
        <f t="shared" si="36"/>
        <v>120546.00222143219</v>
      </c>
      <c r="H88" s="47">
        <f t="shared" si="36"/>
        <v>0</v>
      </c>
      <c r="I88" s="27">
        <f t="shared" si="36"/>
        <v>37087.440706264206</v>
      </c>
    </row>
    <row r="89" spans="2:9" x14ac:dyDescent="0.2">
      <c r="B89" s="11">
        <v>8</v>
      </c>
      <c r="C89" s="2" t="s">
        <v>10</v>
      </c>
      <c r="D89" s="25">
        <f t="shared" si="36"/>
        <v>504399.55110378761</v>
      </c>
      <c r="E89" s="47">
        <f t="shared" si="36"/>
        <v>35858.625706077641</v>
      </c>
      <c r="F89" s="47">
        <f t="shared" si="36"/>
        <v>36309.960226744995</v>
      </c>
      <c r="G89" s="47">
        <f t="shared" si="36"/>
        <v>0</v>
      </c>
      <c r="H89" s="47">
        <f t="shared" si="36"/>
        <v>0</v>
      </c>
      <c r="I89" s="27">
        <f t="shared" si="36"/>
        <v>163708.43858171112</v>
      </c>
    </row>
    <row r="90" spans="2:9" x14ac:dyDescent="0.2">
      <c r="B90" s="11">
        <v>9</v>
      </c>
      <c r="C90" s="2" t="s">
        <v>11</v>
      </c>
      <c r="D90" s="25">
        <f t="shared" si="36"/>
        <v>23695.529819749354</v>
      </c>
      <c r="E90" s="47">
        <f t="shared" si="36"/>
        <v>39957.140215452993</v>
      </c>
      <c r="F90" s="47">
        <f t="shared" si="36"/>
        <v>78241.185465561241</v>
      </c>
      <c r="G90" s="47">
        <f t="shared" si="36"/>
        <v>82192.602357653581</v>
      </c>
      <c r="H90" s="47">
        <f t="shared" si="36"/>
        <v>0</v>
      </c>
      <c r="I90" s="27">
        <f t="shared" si="36"/>
        <v>11668.246633209363</v>
      </c>
    </row>
    <row r="91" spans="2:9" x14ac:dyDescent="0.2">
      <c r="B91" s="11">
        <v>10</v>
      </c>
      <c r="C91" s="2" t="s">
        <v>58</v>
      </c>
      <c r="D91" s="25">
        <f t="shared" si="36"/>
        <v>0</v>
      </c>
      <c r="E91" s="47">
        <f t="shared" si="36"/>
        <v>0</v>
      </c>
      <c r="F91" s="47">
        <f t="shared" si="36"/>
        <v>0</v>
      </c>
      <c r="G91" s="47">
        <f t="shared" si="36"/>
        <v>0</v>
      </c>
      <c r="H91" s="47">
        <f t="shared" si="36"/>
        <v>0</v>
      </c>
      <c r="I91" s="27">
        <f t="shared" si="36"/>
        <v>0</v>
      </c>
    </row>
    <row r="92" spans="2:9" x14ac:dyDescent="0.2">
      <c r="B92" s="11">
        <v>11</v>
      </c>
      <c r="C92" s="2" t="s">
        <v>12</v>
      </c>
      <c r="D92" s="25">
        <f t="shared" si="36"/>
        <v>601397.22876557161</v>
      </c>
      <c r="E92" s="47">
        <f t="shared" si="36"/>
        <v>685704.70487741486</v>
      </c>
      <c r="F92" s="47">
        <f t="shared" si="36"/>
        <v>388170.56261311745</v>
      </c>
      <c r="G92" s="47">
        <f t="shared" si="36"/>
        <v>0</v>
      </c>
      <c r="H92" s="47">
        <f t="shared" si="36"/>
        <v>279770.11554243212</v>
      </c>
      <c r="I92" s="27">
        <f t="shared" si="36"/>
        <v>440024.85110852489</v>
      </c>
    </row>
    <row r="93" spans="2:9" x14ac:dyDescent="0.2">
      <c r="B93" s="11">
        <v>12</v>
      </c>
      <c r="C93" s="2" t="s">
        <v>13</v>
      </c>
      <c r="D93" s="25">
        <f t="shared" si="36"/>
        <v>5181.4903539017532</v>
      </c>
      <c r="E93" s="47">
        <f t="shared" si="36"/>
        <v>0</v>
      </c>
      <c r="F93" s="47">
        <f t="shared" si="36"/>
        <v>42995.817181662169</v>
      </c>
      <c r="G93" s="47">
        <f t="shared" si="36"/>
        <v>30973.439780638084</v>
      </c>
      <c r="H93" s="47">
        <f t="shared" si="36"/>
        <v>36081.928832216872</v>
      </c>
      <c r="I93" s="27">
        <f t="shared" si="36"/>
        <v>70289.244197640408</v>
      </c>
    </row>
    <row r="94" spans="2:9" x14ac:dyDescent="0.2">
      <c r="B94" s="11">
        <v>13</v>
      </c>
      <c r="C94" s="2" t="s">
        <v>14</v>
      </c>
      <c r="D94" s="25">
        <f t="shared" si="36"/>
        <v>0</v>
      </c>
      <c r="E94" s="47">
        <f t="shared" si="36"/>
        <v>2325.5664940462061</v>
      </c>
      <c r="F94" s="47">
        <f t="shared" si="36"/>
        <v>391541.47901371709</v>
      </c>
      <c r="G94" s="47">
        <f t="shared" si="36"/>
        <v>0</v>
      </c>
      <c r="H94" s="47">
        <f t="shared" si="36"/>
        <v>470.69105969162968</v>
      </c>
      <c r="I94" s="27">
        <f t="shared" si="36"/>
        <v>747.20435893602018</v>
      </c>
    </row>
    <row r="95" spans="2:9" x14ac:dyDescent="0.2">
      <c r="B95" s="11">
        <v>14</v>
      </c>
      <c r="C95" s="2" t="s">
        <v>15</v>
      </c>
      <c r="D95" s="25">
        <f t="shared" si="36"/>
        <v>0</v>
      </c>
      <c r="E95" s="47">
        <f t="shared" si="36"/>
        <v>0</v>
      </c>
      <c r="F95" s="47">
        <f t="shared" si="36"/>
        <v>0</v>
      </c>
      <c r="G95" s="47">
        <f t="shared" si="36"/>
        <v>0</v>
      </c>
      <c r="H95" s="47">
        <f t="shared" si="36"/>
        <v>0</v>
      </c>
      <c r="I95" s="27">
        <f t="shared" si="36"/>
        <v>0</v>
      </c>
    </row>
    <row r="96" spans="2:9" x14ac:dyDescent="0.2">
      <c r="B96" s="11">
        <v>15</v>
      </c>
      <c r="C96" s="2" t="s">
        <v>16</v>
      </c>
      <c r="D96" s="25">
        <f t="shared" si="36"/>
        <v>0</v>
      </c>
      <c r="E96" s="47">
        <f t="shared" si="36"/>
        <v>0</v>
      </c>
      <c r="F96" s="47">
        <f t="shared" si="36"/>
        <v>0</v>
      </c>
      <c r="G96" s="47">
        <f t="shared" si="36"/>
        <v>0</v>
      </c>
      <c r="H96" s="47">
        <f t="shared" si="36"/>
        <v>0</v>
      </c>
      <c r="I96" s="27">
        <f t="shared" si="36"/>
        <v>0</v>
      </c>
    </row>
    <row r="97" spans="2:9" x14ac:dyDescent="0.2">
      <c r="B97" s="11">
        <v>16</v>
      </c>
      <c r="C97" s="2" t="s">
        <v>17</v>
      </c>
      <c r="D97" s="25">
        <f t="shared" si="36"/>
        <v>0</v>
      </c>
      <c r="E97" s="47">
        <f t="shared" si="36"/>
        <v>0</v>
      </c>
      <c r="F97" s="47">
        <f t="shared" si="36"/>
        <v>0</v>
      </c>
      <c r="G97" s="47">
        <f t="shared" si="36"/>
        <v>0</v>
      </c>
      <c r="H97" s="47">
        <f t="shared" si="36"/>
        <v>0</v>
      </c>
      <c r="I97" s="27">
        <f t="shared" si="36"/>
        <v>0</v>
      </c>
    </row>
    <row r="98" spans="2:9" x14ac:dyDescent="0.2">
      <c r="B98" s="11">
        <v>17</v>
      </c>
      <c r="C98" s="2" t="s">
        <v>18</v>
      </c>
      <c r="D98" s="25">
        <f t="shared" ref="D98:I113" si="37">IF(D60&lt;0,-D60,0)</f>
        <v>0</v>
      </c>
      <c r="E98" s="47">
        <f t="shared" si="37"/>
        <v>0</v>
      </c>
      <c r="F98" s="47">
        <f t="shared" si="37"/>
        <v>0</v>
      </c>
      <c r="G98" s="47">
        <f t="shared" si="37"/>
        <v>0</v>
      </c>
      <c r="H98" s="47">
        <f t="shared" si="37"/>
        <v>0</v>
      </c>
      <c r="I98" s="27">
        <f t="shared" si="37"/>
        <v>0</v>
      </c>
    </row>
    <row r="99" spans="2:9" x14ac:dyDescent="0.2">
      <c r="B99" s="11">
        <v>18</v>
      </c>
      <c r="C99" s="2" t="s">
        <v>19</v>
      </c>
      <c r="D99" s="25">
        <f t="shared" si="37"/>
        <v>0</v>
      </c>
      <c r="E99" s="47">
        <f t="shared" si="37"/>
        <v>0</v>
      </c>
      <c r="F99" s="47">
        <f t="shared" si="37"/>
        <v>0</v>
      </c>
      <c r="G99" s="47">
        <f t="shared" si="37"/>
        <v>0</v>
      </c>
      <c r="H99" s="47">
        <f t="shared" si="37"/>
        <v>0</v>
      </c>
      <c r="I99" s="27">
        <f t="shared" si="37"/>
        <v>0</v>
      </c>
    </row>
    <row r="100" spans="2:9" x14ac:dyDescent="0.2">
      <c r="B100" s="11">
        <v>19</v>
      </c>
      <c r="C100" s="2" t="s">
        <v>20</v>
      </c>
      <c r="D100" s="25">
        <f t="shared" si="37"/>
        <v>0</v>
      </c>
      <c r="E100" s="47">
        <f t="shared" si="37"/>
        <v>0</v>
      </c>
      <c r="F100" s="47">
        <f t="shared" si="37"/>
        <v>0</v>
      </c>
      <c r="G100" s="47">
        <f t="shared" si="37"/>
        <v>0</v>
      </c>
      <c r="H100" s="47">
        <f t="shared" si="37"/>
        <v>0</v>
      </c>
      <c r="I100" s="27">
        <f t="shared" si="37"/>
        <v>0</v>
      </c>
    </row>
    <row r="101" spans="2:9" x14ac:dyDescent="0.2">
      <c r="B101" s="11">
        <v>20</v>
      </c>
      <c r="C101" s="2" t="s">
        <v>21</v>
      </c>
      <c r="D101" s="25">
        <f t="shared" si="37"/>
        <v>0</v>
      </c>
      <c r="E101" s="47">
        <f t="shared" si="37"/>
        <v>0</v>
      </c>
      <c r="F101" s="47">
        <f t="shared" si="37"/>
        <v>0</v>
      </c>
      <c r="G101" s="47">
        <f t="shared" si="37"/>
        <v>0</v>
      </c>
      <c r="H101" s="47">
        <f t="shared" si="37"/>
        <v>0</v>
      </c>
      <c r="I101" s="27">
        <f t="shared" si="37"/>
        <v>0</v>
      </c>
    </row>
    <row r="102" spans="2:9" x14ac:dyDescent="0.2">
      <c r="B102" s="11">
        <v>21</v>
      </c>
      <c r="C102" s="2" t="s">
        <v>22</v>
      </c>
      <c r="D102" s="25">
        <f t="shared" si="37"/>
        <v>0</v>
      </c>
      <c r="E102" s="47">
        <f t="shared" si="37"/>
        <v>0</v>
      </c>
      <c r="F102" s="47">
        <f t="shared" si="37"/>
        <v>0</v>
      </c>
      <c r="G102" s="47">
        <f t="shared" si="37"/>
        <v>0</v>
      </c>
      <c r="H102" s="47">
        <f t="shared" si="37"/>
        <v>0</v>
      </c>
      <c r="I102" s="27">
        <f t="shared" si="37"/>
        <v>0</v>
      </c>
    </row>
    <row r="103" spans="2:9" x14ac:dyDescent="0.2">
      <c r="B103" s="11">
        <v>22</v>
      </c>
      <c r="C103" s="2" t="s">
        <v>23</v>
      </c>
      <c r="D103" s="25">
        <f t="shared" si="37"/>
        <v>0</v>
      </c>
      <c r="E103" s="47">
        <f t="shared" si="37"/>
        <v>0</v>
      </c>
      <c r="F103" s="47">
        <f t="shared" si="37"/>
        <v>0</v>
      </c>
      <c r="G103" s="47">
        <f t="shared" si="37"/>
        <v>0</v>
      </c>
      <c r="H103" s="47">
        <f t="shared" si="37"/>
        <v>0</v>
      </c>
      <c r="I103" s="27">
        <f t="shared" si="37"/>
        <v>0</v>
      </c>
    </row>
    <row r="104" spans="2:9" x14ac:dyDescent="0.2">
      <c r="B104" s="11">
        <v>23</v>
      </c>
      <c r="C104" s="2" t="s">
        <v>24</v>
      </c>
      <c r="D104" s="25">
        <f t="shared" si="37"/>
        <v>0</v>
      </c>
      <c r="E104" s="47">
        <f t="shared" si="37"/>
        <v>0</v>
      </c>
      <c r="F104" s="47">
        <f t="shared" si="37"/>
        <v>0</v>
      </c>
      <c r="G104" s="47">
        <f t="shared" si="37"/>
        <v>0</v>
      </c>
      <c r="H104" s="47">
        <f t="shared" si="37"/>
        <v>0</v>
      </c>
      <c r="I104" s="27">
        <f t="shared" si="37"/>
        <v>0</v>
      </c>
    </row>
    <row r="105" spans="2:9" x14ac:dyDescent="0.2">
      <c r="B105" s="11">
        <v>24</v>
      </c>
      <c r="C105" s="2" t="s">
        <v>25</v>
      </c>
      <c r="D105" s="25">
        <f t="shared" si="37"/>
        <v>0</v>
      </c>
      <c r="E105" s="47">
        <f t="shared" si="37"/>
        <v>0</v>
      </c>
      <c r="F105" s="47">
        <f t="shared" si="37"/>
        <v>0</v>
      </c>
      <c r="G105" s="47">
        <f t="shared" si="37"/>
        <v>0</v>
      </c>
      <c r="H105" s="47">
        <f t="shared" si="37"/>
        <v>0</v>
      </c>
      <c r="I105" s="27">
        <f t="shared" si="37"/>
        <v>0</v>
      </c>
    </row>
    <row r="106" spans="2:9" x14ac:dyDescent="0.2">
      <c r="B106" s="11">
        <v>25</v>
      </c>
      <c r="C106" s="2" t="s">
        <v>26</v>
      </c>
      <c r="D106" s="25">
        <f t="shared" si="37"/>
        <v>0</v>
      </c>
      <c r="E106" s="47">
        <f t="shared" si="37"/>
        <v>0</v>
      </c>
      <c r="F106" s="47">
        <f t="shared" si="37"/>
        <v>0</v>
      </c>
      <c r="G106" s="47">
        <f t="shared" si="37"/>
        <v>0</v>
      </c>
      <c r="H106" s="47">
        <f t="shared" si="37"/>
        <v>0</v>
      </c>
      <c r="I106" s="27">
        <f t="shared" si="37"/>
        <v>0</v>
      </c>
    </row>
    <row r="107" spans="2:9" x14ac:dyDescent="0.2">
      <c r="B107" s="11">
        <v>26</v>
      </c>
      <c r="C107" s="2" t="s">
        <v>27</v>
      </c>
      <c r="D107" s="25">
        <f t="shared" si="37"/>
        <v>0</v>
      </c>
      <c r="E107" s="47">
        <f t="shared" si="37"/>
        <v>0</v>
      </c>
      <c r="F107" s="47">
        <f t="shared" si="37"/>
        <v>0</v>
      </c>
      <c r="G107" s="47">
        <f t="shared" si="37"/>
        <v>0</v>
      </c>
      <c r="H107" s="47">
        <f t="shared" si="37"/>
        <v>17696.964775159402</v>
      </c>
      <c r="I107" s="27">
        <f t="shared" si="37"/>
        <v>0</v>
      </c>
    </row>
    <row r="108" spans="2:9" x14ac:dyDescent="0.2">
      <c r="B108" s="11">
        <v>27</v>
      </c>
      <c r="C108" s="2" t="s">
        <v>28</v>
      </c>
      <c r="D108" s="25">
        <f t="shared" si="37"/>
        <v>0</v>
      </c>
      <c r="E108" s="47">
        <f t="shared" si="37"/>
        <v>2107.6295004552694</v>
      </c>
      <c r="F108" s="47">
        <f t="shared" si="37"/>
        <v>0</v>
      </c>
      <c r="G108" s="47">
        <f t="shared" si="37"/>
        <v>523.76692776719233</v>
      </c>
      <c r="H108" s="47">
        <f t="shared" si="37"/>
        <v>0</v>
      </c>
      <c r="I108" s="27">
        <f t="shared" si="37"/>
        <v>0</v>
      </c>
    </row>
    <row r="109" spans="2:9" x14ac:dyDescent="0.2">
      <c r="B109" s="11">
        <v>28</v>
      </c>
      <c r="C109" s="2" t="s">
        <v>29</v>
      </c>
      <c r="D109" s="25">
        <f t="shared" si="37"/>
        <v>0</v>
      </c>
      <c r="E109" s="47">
        <f t="shared" si="37"/>
        <v>0</v>
      </c>
      <c r="F109" s="47">
        <f t="shared" si="37"/>
        <v>0</v>
      </c>
      <c r="G109" s="47">
        <f t="shared" si="37"/>
        <v>0</v>
      </c>
      <c r="H109" s="47">
        <f t="shared" si="37"/>
        <v>0</v>
      </c>
      <c r="I109" s="27">
        <f t="shared" si="37"/>
        <v>0</v>
      </c>
    </row>
    <row r="110" spans="2:9" x14ac:dyDescent="0.2">
      <c r="B110" s="11">
        <v>29</v>
      </c>
      <c r="C110" s="2" t="s">
        <v>30</v>
      </c>
      <c r="D110" s="25">
        <f t="shared" si="37"/>
        <v>0</v>
      </c>
      <c r="E110" s="47">
        <f t="shared" si="37"/>
        <v>0</v>
      </c>
      <c r="F110" s="47">
        <f t="shared" si="37"/>
        <v>0</v>
      </c>
      <c r="G110" s="47">
        <f t="shared" si="37"/>
        <v>0</v>
      </c>
      <c r="H110" s="47">
        <f t="shared" si="37"/>
        <v>0</v>
      </c>
      <c r="I110" s="27">
        <f t="shared" si="37"/>
        <v>0</v>
      </c>
    </row>
    <row r="111" spans="2:9" x14ac:dyDescent="0.2">
      <c r="B111" s="11">
        <v>30</v>
      </c>
      <c r="C111" s="2" t="s">
        <v>31</v>
      </c>
      <c r="D111" s="25">
        <f t="shared" si="37"/>
        <v>0</v>
      </c>
      <c r="E111" s="47">
        <f t="shared" si="37"/>
        <v>8669.7034168512455</v>
      </c>
      <c r="F111" s="47">
        <f t="shared" si="37"/>
        <v>746.25637545210304</v>
      </c>
      <c r="G111" s="47">
        <f t="shared" si="37"/>
        <v>0</v>
      </c>
      <c r="H111" s="47">
        <f t="shared" si="37"/>
        <v>15358.403931901787</v>
      </c>
      <c r="I111" s="27">
        <f t="shared" si="37"/>
        <v>8856.9754388263264</v>
      </c>
    </row>
    <row r="112" spans="2:9" x14ac:dyDescent="0.2">
      <c r="B112" s="11">
        <v>31</v>
      </c>
      <c r="C112" s="2" t="s">
        <v>32</v>
      </c>
      <c r="D112" s="25">
        <f t="shared" si="37"/>
        <v>0</v>
      </c>
      <c r="E112" s="47">
        <f t="shared" si="37"/>
        <v>0</v>
      </c>
      <c r="F112" s="47">
        <f t="shared" si="37"/>
        <v>0</v>
      </c>
      <c r="G112" s="47">
        <f t="shared" si="37"/>
        <v>0</v>
      </c>
      <c r="H112" s="47">
        <f t="shared" si="37"/>
        <v>0</v>
      </c>
      <c r="I112" s="27">
        <f t="shared" si="37"/>
        <v>0</v>
      </c>
    </row>
    <row r="113" spans="2:9" x14ac:dyDescent="0.2">
      <c r="B113" s="11">
        <v>32</v>
      </c>
      <c r="C113" s="2" t="s">
        <v>33</v>
      </c>
      <c r="D113" s="25">
        <f t="shared" si="37"/>
        <v>0</v>
      </c>
      <c r="E113" s="47">
        <f t="shared" si="37"/>
        <v>0</v>
      </c>
      <c r="F113" s="47">
        <f t="shared" si="37"/>
        <v>130582.94968508305</v>
      </c>
      <c r="G113" s="47">
        <f t="shared" si="37"/>
        <v>0</v>
      </c>
      <c r="H113" s="47">
        <f t="shared" si="37"/>
        <v>249979.68428152351</v>
      </c>
      <c r="I113" s="27">
        <f t="shared" si="37"/>
        <v>76829.761077002593</v>
      </c>
    </row>
    <row r="114" spans="2:9" x14ac:dyDescent="0.2">
      <c r="B114" s="13">
        <v>33</v>
      </c>
      <c r="C114" s="14" t="s">
        <v>34</v>
      </c>
      <c r="D114" s="25">
        <f t="shared" ref="D114:I114" si="38">IF(D76&lt;0,-D76,0)</f>
        <v>0</v>
      </c>
      <c r="E114" s="47">
        <f t="shared" si="38"/>
        <v>0</v>
      </c>
      <c r="F114" s="47">
        <f t="shared" si="38"/>
        <v>0</v>
      </c>
      <c r="G114" s="47">
        <f t="shared" si="38"/>
        <v>0</v>
      </c>
      <c r="H114" s="47">
        <f t="shared" si="38"/>
        <v>0</v>
      </c>
      <c r="I114" s="27">
        <f t="shared" si="38"/>
        <v>0</v>
      </c>
    </row>
    <row r="115" spans="2:9" x14ac:dyDescent="0.2">
      <c r="B115" s="16" t="s">
        <v>35</v>
      </c>
      <c r="C115" s="17"/>
      <c r="D115" s="28">
        <f t="shared" ref="D115:I115" si="39">SUM(D82:D114)</f>
        <v>6827080.2601038879</v>
      </c>
      <c r="E115" s="29">
        <f t="shared" si="39"/>
        <v>1740890.1773077273</v>
      </c>
      <c r="F115" s="29">
        <f t="shared" si="39"/>
        <v>2647467.4280028287</v>
      </c>
      <c r="G115" s="29">
        <f t="shared" si="39"/>
        <v>234235.81128749106</v>
      </c>
      <c r="H115" s="29">
        <f t="shared" si="39"/>
        <v>2836087.3278963473</v>
      </c>
      <c r="I115" s="30">
        <f t="shared" si="39"/>
        <v>1804633.2546284518</v>
      </c>
    </row>
    <row r="116" spans="2:9" x14ac:dyDescent="0.2">
      <c r="B116" s="34" t="s">
        <v>53</v>
      </c>
    </row>
    <row r="118" spans="2:9" x14ac:dyDescent="0.2">
      <c r="B118" s="3" t="s">
        <v>54</v>
      </c>
    </row>
    <row r="119" spans="2:9" x14ac:dyDescent="0.2">
      <c r="B119" s="21" t="s">
        <v>0</v>
      </c>
      <c r="C119" s="16"/>
      <c r="D119" s="22">
        <v>44378</v>
      </c>
      <c r="E119" s="23">
        <v>44409</v>
      </c>
      <c r="F119" s="23">
        <v>44440</v>
      </c>
      <c r="G119" s="23">
        <v>44470</v>
      </c>
      <c r="H119" s="23">
        <v>44501</v>
      </c>
      <c r="I119" s="24">
        <v>44531</v>
      </c>
    </row>
    <row r="120" spans="2:9" x14ac:dyDescent="0.2">
      <c r="B120" s="8">
        <v>1</v>
      </c>
      <c r="C120" s="9" t="s">
        <v>3</v>
      </c>
      <c r="D120" s="31">
        <f t="shared" ref="D120:I135" si="40">IF(D44&gt;0,D44,0)</f>
        <v>0</v>
      </c>
      <c r="E120" s="32">
        <f t="shared" si="40"/>
        <v>0</v>
      </c>
      <c r="F120" s="32">
        <f t="shared" si="40"/>
        <v>0</v>
      </c>
      <c r="G120" s="32">
        <f t="shared" si="40"/>
        <v>0</v>
      </c>
      <c r="H120" s="32">
        <f t="shared" si="40"/>
        <v>0</v>
      </c>
      <c r="I120" s="33">
        <f t="shared" si="40"/>
        <v>0</v>
      </c>
    </row>
    <row r="121" spans="2:9" x14ac:dyDescent="0.2">
      <c r="B121" s="11">
        <v>2</v>
      </c>
      <c r="C121" s="2" t="s">
        <v>4</v>
      </c>
      <c r="D121" s="25">
        <f t="shared" si="40"/>
        <v>0</v>
      </c>
      <c r="E121" s="47">
        <f t="shared" si="40"/>
        <v>0</v>
      </c>
      <c r="F121" s="47">
        <f t="shared" si="40"/>
        <v>0</v>
      </c>
      <c r="G121" s="47">
        <f t="shared" si="40"/>
        <v>0</v>
      </c>
      <c r="H121" s="47">
        <f t="shared" si="40"/>
        <v>0</v>
      </c>
      <c r="I121" s="27">
        <f t="shared" si="40"/>
        <v>0</v>
      </c>
    </row>
    <row r="122" spans="2:9" x14ac:dyDescent="0.2">
      <c r="B122" s="11">
        <v>3</v>
      </c>
      <c r="C122" s="2" t="s">
        <v>5</v>
      </c>
      <c r="D122" s="25">
        <f t="shared" si="40"/>
        <v>0</v>
      </c>
      <c r="E122" s="47">
        <f t="shared" si="40"/>
        <v>0</v>
      </c>
      <c r="F122" s="47">
        <f t="shared" si="40"/>
        <v>0</v>
      </c>
      <c r="G122" s="47">
        <f t="shared" si="40"/>
        <v>0</v>
      </c>
      <c r="H122" s="47">
        <f t="shared" si="40"/>
        <v>0</v>
      </c>
      <c r="I122" s="27">
        <f t="shared" si="40"/>
        <v>0</v>
      </c>
    </row>
    <row r="123" spans="2:9" x14ac:dyDescent="0.2">
      <c r="B123" s="11">
        <v>4</v>
      </c>
      <c r="C123" s="2" t="s">
        <v>6</v>
      </c>
      <c r="D123" s="25">
        <f t="shared" si="40"/>
        <v>0</v>
      </c>
      <c r="E123" s="47">
        <f t="shared" si="40"/>
        <v>0</v>
      </c>
      <c r="F123" s="47">
        <f t="shared" si="40"/>
        <v>0</v>
      </c>
      <c r="G123" s="47">
        <f t="shared" si="40"/>
        <v>0</v>
      </c>
      <c r="H123" s="47">
        <f t="shared" si="40"/>
        <v>0</v>
      </c>
      <c r="I123" s="27">
        <f t="shared" si="40"/>
        <v>0</v>
      </c>
    </row>
    <row r="124" spans="2:9" x14ac:dyDescent="0.2">
      <c r="B124" s="11">
        <v>5</v>
      </c>
      <c r="C124" s="2" t="s">
        <v>7</v>
      </c>
      <c r="D124" s="25">
        <f t="shared" si="40"/>
        <v>0</v>
      </c>
      <c r="E124" s="47">
        <f t="shared" si="40"/>
        <v>0</v>
      </c>
      <c r="F124" s="47">
        <f t="shared" si="40"/>
        <v>0</v>
      </c>
      <c r="G124" s="47">
        <f t="shared" si="40"/>
        <v>757572.34098314261</v>
      </c>
      <c r="H124" s="47">
        <f t="shared" si="40"/>
        <v>0</v>
      </c>
      <c r="I124" s="27">
        <f t="shared" si="40"/>
        <v>0</v>
      </c>
    </row>
    <row r="125" spans="2:9" x14ac:dyDescent="0.2">
      <c r="B125" s="11">
        <v>6</v>
      </c>
      <c r="C125" s="2" t="s">
        <v>8</v>
      </c>
      <c r="D125" s="25">
        <f t="shared" si="40"/>
        <v>0</v>
      </c>
      <c r="E125" s="47">
        <f t="shared" si="40"/>
        <v>0</v>
      </c>
      <c r="F125" s="47">
        <f t="shared" si="40"/>
        <v>0</v>
      </c>
      <c r="G125" s="47">
        <f t="shared" si="40"/>
        <v>0</v>
      </c>
      <c r="H125" s="47">
        <f t="shared" si="40"/>
        <v>0</v>
      </c>
      <c r="I125" s="27">
        <f t="shared" si="40"/>
        <v>0</v>
      </c>
    </row>
    <row r="126" spans="2:9" x14ac:dyDescent="0.2">
      <c r="B126" s="11">
        <v>7</v>
      </c>
      <c r="C126" s="2" t="s">
        <v>9</v>
      </c>
      <c r="D126" s="25">
        <f t="shared" si="40"/>
        <v>0</v>
      </c>
      <c r="E126" s="47">
        <f t="shared" si="40"/>
        <v>62227.884074995447</v>
      </c>
      <c r="F126" s="47">
        <f t="shared" si="40"/>
        <v>0</v>
      </c>
      <c r="G126" s="47">
        <f t="shared" si="40"/>
        <v>0</v>
      </c>
      <c r="H126" s="47">
        <f t="shared" si="40"/>
        <v>234478.37678584451</v>
      </c>
      <c r="I126" s="27">
        <f t="shared" si="40"/>
        <v>0</v>
      </c>
    </row>
    <row r="127" spans="2:9" x14ac:dyDescent="0.2">
      <c r="B127" s="11">
        <v>8</v>
      </c>
      <c r="C127" s="2" t="s">
        <v>10</v>
      </c>
      <c r="D127" s="25">
        <f t="shared" si="40"/>
        <v>0</v>
      </c>
      <c r="E127" s="47">
        <f t="shared" si="40"/>
        <v>0</v>
      </c>
      <c r="F127" s="47">
        <f t="shared" si="40"/>
        <v>0</v>
      </c>
      <c r="G127" s="47">
        <f t="shared" si="40"/>
        <v>32199.424089629058</v>
      </c>
      <c r="H127" s="47">
        <f t="shared" si="40"/>
        <v>101274.54666576155</v>
      </c>
      <c r="I127" s="27">
        <f t="shared" si="40"/>
        <v>0</v>
      </c>
    </row>
    <row r="128" spans="2:9" x14ac:dyDescent="0.2">
      <c r="B128" s="11">
        <v>9</v>
      </c>
      <c r="C128" s="2" t="s">
        <v>11</v>
      </c>
      <c r="D128" s="25">
        <f t="shared" si="40"/>
        <v>0</v>
      </c>
      <c r="E128" s="47">
        <f t="shared" si="40"/>
        <v>0</v>
      </c>
      <c r="F128" s="47">
        <f t="shared" si="40"/>
        <v>0</v>
      </c>
      <c r="G128" s="47">
        <f t="shared" si="40"/>
        <v>0</v>
      </c>
      <c r="H128" s="47">
        <f t="shared" si="40"/>
        <v>27208.36601860365</v>
      </c>
      <c r="I128" s="27">
        <f t="shared" si="40"/>
        <v>0</v>
      </c>
    </row>
    <row r="129" spans="2:9" x14ac:dyDescent="0.2">
      <c r="B129" s="11">
        <v>10</v>
      </c>
      <c r="C129" s="2" t="s">
        <v>58</v>
      </c>
      <c r="D129" s="25">
        <f t="shared" si="40"/>
        <v>0</v>
      </c>
      <c r="E129" s="47">
        <f t="shared" si="40"/>
        <v>0</v>
      </c>
      <c r="F129" s="47">
        <f t="shared" si="40"/>
        <v>0</v>
      </c>
      <c r="G129" s="47">
        <f t="shared" si="40"/>
        <v>0</v>
      </c>
      <c r="H129" s="47">
        <f t="shared" si="40"/>
        <v>0</v>
      </c>
      <c r="I129" s="27">
        <f t="shared" si="40"/>
        <v>0</v>
      </c>
    </row>
    <row r="130" spans="2:9" x14ac:dyDescent="0.2">
      <c r="B130" s="11">
        <v>11</v>
      </c>
      <c r="C130" s="2" t="s">
        <v>12</v>
      </c>
      <c r="D130" s="25">
        <f t="shared" si="40"/>
        <v>0</v>
      </c>
      <c r="E130" s="47">
        <f t="shared" si="40"/>
        <v>0</v>
      </c>
      <c r="F130" s="47">
        <f t="shared" si="40"/>
        <v>0</v>
      </c>
      <c r="G130" s="47">
        <f t="shared" si="40"/>
        <v>324199.95073159249</v>
      </c>
      <c r="H130" s="47">
        <f t="shared" si="40"/>
        <v>0</v>
      </c>
      <c r="I130" s="27">
        <f t="shared" si="40"/>
        <v>0</v>
      </c>
    </row>
    <row r="131" spans="2:9" x14ac:dyDescent="0.2">
      <c r="B131" s="11">
        <v>12</v>
      </c>
      <c r="C131" s="2" t="s">
        <v>13</v>
      </c>
      <c r="D131" s="25">
        <f t="shared" si="40"/>
        <v>0</v>
      </c>
      <c r="E131" s="47">
        <f t="shared" si="40"/>
        <v>287490.940751485</v>
      </c>
      <c r="F131" s="47">
        <f t="shared" si="40"/>
        <v>0</v>
      </c>
      <c r="G131" s="47">
        <f t="shared" si="40"/>
        <v>0</v>
      </c>
      <c r="H131" s="47">
        <f t="shared" si="40"/>
        <v>0</v>
      </c>
      <c r="I131" s="27">
        <f t="shared" si="40"/>
        <v>0</v>
      </c>
    </row>
    <row r="132" spans="2:9" x14ac:dyDescent="0.2">
      <c r="B132" s="11">
        <v>13</v>
      </c>
      <c r="C132" s="2" t="s">
        <v>14</v>
      </c>
      <c r="D132" s="25">
        <f t="shared" si="40"/>
        <v>2407.2334334739307</v>
      </c>
      <c r="E132" s="47">
        <f t="shared" si="40"/>
        <v>0</v>
      </c>
      <c r="F132" s="47">
        <f t="shared" si="40"/>
        <v>0</v>
      </c>
      <c r="G132" s="47">
        <f t="shared" si="40"/>
        <v>9602.5247974692684</v>
      </c>
      <c r="H132" s="47">
        <f t="shared" si="40"/>
        <v>0</v>
      </c>
      <c r="I132" s="27">
        <f t="shared" si="40"/>
        <v>0</v>
      </c>
    </row>
    <row r="133" spans="2:9" x14ac:dyDescent="0.2">
      <c r="B133" s="11">
        <v>14</v>
      </c>
      <c r="C133" s="2" t="s">
        <v>15</v>
      </c>
      <c r="D133" s="25">
        <f t="shared" si="40"/>
        <v>0</v>
      </c>
      <c r="E133" s="47">
        <f t="shared" si="40"/>
        <v>0</v>
      </c>
      <c r="F133" s="47">
        <f t="shared" si="40"/>
        <v>0</v>
      </c>
      <c r="G133" s="47">
        <f t="shared" si="40"/>
        <v>0</v>
      </c>
      <c r="H133" s="47">
        <f t="shared" si="40"/>
        <v>0</v>
      </c>
      <c r="I133" s="27">
        <f t="shared" si="40"/>
        <v>0</v>
      </c>
    </row>
    <row r="134" spans="2:9" x14ac:dyDescent="0.2">
      <c r="B134" s="11">
        <v>15</v>
      </c>
      <c r="C134" s="2" t="s">
        <v>16</v>
      </c>
      <c r="D134" s="25">
        <f t="shared" si="40"/>
        <v>0</v>
      </c>
      <c r="E134" s="47">
        <f t="shared" si="40"/>
        <v>0</v>
      </c>
      <c r="F134" s="47">
        <f t="shared" si="40"/>
        <v>0</v>
      </c>
      <c r="G134" s="47">
        <f t="shared" si="40"/>
        <v>0</v>
      </c>
      <c r="H134" s="47">
        <f t="shared" si="40"/>
        <v>0</v>
      </c>
      <c r="I134" s="27">
        <f t="shared" si="40"/>
        <v>0</v>
      </c>
    </row>
    <row r="135" spans="2:9" x14ac:dyDescent="0.2">
      <c r="B135" s="11">
        <v>16</v>
      </c>
      <c r="C135" s="2" t="s">
        <v>17</v>
      </c>
      <c r="D135" s="25">
        <f t="shared" si="40"/>
        <v>0</v>
      </c>
      <c r="E135" s="47">
        <f t="shared" si="40"/>
        <v>0</v>
      </c>
      <c r="F135" s="47">
        <f t="shared" si="40"/>
        <v>0</v>
      </c>
      <c r="G135" s="47">
        <f t="shared" si="40"/>
        <v>0</v>
      </c>
      <c r="H135" s="47">
        <f t="shared" si="40"/>
        <v>0</v>
      </c>
      <c r="I135" s="27">
        <f t="shared" si="40"/>
        <v>0</v>
      </c>
    </row>
    <row r="136" spans="2:9" x14ac:dyDescent="0.2">
      <c r="B136" s="11">
        <v>17</v>
      </c>
      <c r="C136" s="2" t="s">
        <v>18</v>
      </c>
      <c r="D136" s="25">
        <f t="shared" ref="D136:I151" si="41">IF(D60&gt;0,D60,0)</f>
        <v>0</v>
      </c>
      <c r="E136" s="47">
        <f t="shared" si="41"/>
        <v>0</v>
      </c>
      <c r="F136" s="47">
        <f t="shared" si="41"/>
        <v>0</v>
      </c>
      <c r="G136" s="47">
        <f t="shared" si="41"/>
        <v>0</v>
      </c>
      <c r="H136" s="47">
        <f t="shared" si="41"/>
        <v>0</v>
      </c>
      <c r="I136" s="27">
        <f t="shared" si="41"/>
        <v>0</v>
      </c>
    </row>
    <row r="137" spans="2:9" x14ac:dyDescent="0.2">
      <c r="B137" s="11">
        <v>18</v>
      </c>
      <c r="C137" s="2" t="s">
        <v>19</v>
      </c>
      <c r="D137" s="25">
        <f t="shared" si="41"/>
        <v>0</v>
      </c>
      <c r="E137" s="47">
        <f t="shared" si="41"/>
        <v>0</v>
      </c>
      <c r="F137" s="47">
        <f t="shared" si="41"/>
        <v>0</v>
      </c>
      <c r="G137" s="47">
        <f t="shared" si="41"/>
        <v>0</v>
      </c>
      <c r="H137" s="47">
        <f t="shared" si="41"/>
        <v>0</v>
      </c>
      <c r="I137" s="27">
        <f t="shared" si="41"/>
        <v>0</v>
      </c>
    </row>
    <row r="138" spans="2:9" x14ac:dyDescent="0.2">
      <c r="B138" s="11">
        <v>19</v>
      </c>
      <c r="C138" s="2" t="s">
        <v>20</v>
      </c>
      <c r="D138" s="25">
        <f t="shared" si="41"/>
        <v>0</v>
      </c>
      <c r="E138" s="47">
        <f t="shared" si="41"/>
        <v>0</v>
      </c>
      <c r="F138" s="47">
        <f t="shared" si="41"/>
        <v>0</v>
      </c>
      <c r="G138" s="47">
        <f t="shared" si="41"/>
        <v>0</v>
      </c>
      <c r="H138" s="47">
        <f t="shared" si="41"/>
        <v>0</v>
      </c>
      <c r="I138" s="27">
        <f t="shared" si="41"/>
        <v>0</v>
      </c>
    </row>
    <row r="139" spans="2:9" x14ac:dyDescent="0.2">
      <c r="B139" s="11">
        <v>20</v>
      </c>
      <c r="C139" s="2" t="s">
        <v>21</v>
      </c>
      <c r="D139" s="25">
        <f t="shared" si="41"/>
        <v>0</v>
      </c>
      <c r="E139" s="47">
        <f t="shared" si="41"/>
        <v>0</v>
      </c>
      <c r="F139" s="47">
        <f t="shared" si="41"/>
        <v>0</v>
      </c>
      <c r="G139" s="47">
        <f t="shared" si="41"/>
        <v>0</v>
      </c>
      <c r="H139" s="47">
        <f t="shared" si="41"/>
        <v>0</v>
      </c>
      <c r="I139" s="27">
        <f t="shared" si="41"/>
        <v>0</v>
      </c>
    </row>
    <row r="140" spans="2:9" x14ac:dyDescent="0.2">
      <c r="B140" s="11">
        <v>21</v>
      </c>
      <c r="C140" s="2" t="s">
        <v>22</v>
      </c>
      <c r="D140" s="25">
        <f t="shared" si="41"/>
        <v>0</v>
      </c>
      <c r="E140" s="47">
        <f t="shared" si="41"/>
        <v>0</v>
      </c>
      <c r="F140" s="47">
        <f t="shared" si="41"/>
        <v>0</v>
      </c>
      <c r="G140" s="47">
        <f t="shared" si="41"/>
        <v>0</v>
      </c>
      <c r="H140" s="47">
        <f t="shared" si="41"/>
        <v>0</v>
      </c>
      <c r="I140" s="27">
        <f t="shared" si="41"/>
        <v>0</v>
      </c>
    </row>
    <row r="141" spans="2:9" x14ac:dyDescent="0.2">
      <c r="B141" s="11">
        <v>22</v>
      </c>
      <c r="C141" s="2" t="s">
        <v>23</v>
      </c>
      <c r="D141" s="25">
        <f t="shared" si="41"/>
        <v>0</v>
      </c>
      <c r="E141" s="47">
        <f t="shared" si="41"/>
        <v>0</v>
      </c>
      <c r="F141" s="47">
        <f t="shared" si="41"/>
        <v>0</v>
      </c>
      <c r="G141" s="47">
        <f t="shared" si="41"/>
        <v>0</v>
      </c>
      <c r="H141" s="47">
        <f t="shared" si="41"/>
        <v>0</v>
      </c>
      <c r="I141" s="27">
        <f t="shared" si="41"/>
        <v>0</v>
      </c>
    </row>
    <row r="142" spans="2:9" x14ac:dyDescent="0.2">
      <c r="B142" s="11">
        <v>23</v>
      </c>
      <c r="C142" s="2" t="s">
        <v>24</v>
      </c>
      <c r="D142" s="25">
        <f t="shared" si="41"/>
        <v>0</v>
      </c>
      <c r="E142" s="47">
        <f t="shared" si="41"/>
        <v>0</v>
      </c>
      <c r="F142" s="47">
        <f t="shared" si="41"/>
        <v>0</v>
      </c>
      <c r="G142" s="47">
        <f t="shared" si="41"/>
        <v>0</v>
      </c>
      <c r="H142" s="47">
        <f t="shared" si="41"/>
        <v>0</v>
      </c>
      <c r="I142" s="27">
        <f t="shared" si="41"/>
        <v>0</v>
      </c>
    </row>
    <row r="143" spans="2:9" x14ac:dyDescent="0.2">
      <c r="B143" s="11">
        <v>24</v>
      </c>
      <c r="C143" s="2" t="s">
        <v>25</v>
      </c>
      <c r="D143" s="25">
        <f t="shared" si="41"/>
        <v>38387.948221462371</v>
      </c>
      <c r="E143" s="47">
        <f t="shared" si="41"/>
        <v>73775.526591793343</v>
      </c>
      <c r="F143" s="47">
        <f t="shared" si="41"/>
        <v>125568.40349834473</v>
      </c>
      <c r="G143" s="47">
        <f t="shared" si="41"/>
        <v>73824.771192802422</v>
      </c>
      <c r="H143" s="47">
        <f t="shared" si="41"/>
        <v>146814.36020124081</v>
      </c>
      <c r="I143" s="27">
        <f t="shared" si="41"/>
        <v>254748.09763595936</v>
      </c>
    </row>
    <row r="144" spans="2:9" x14ac:dyDescent="0.2">
      <c r="B144" s="11">
        <v>25</v>
      </c>
      <c r="C144" s="2" t="s">
        <v>26</v>
      </c>
      <c r="D144" s="25">
        <f t="shared" si="41"/>
        <v>0</v>
      </c>
      <c r="E144" s="47">
        <f t="shared" si="41"/>
        <v>0</v>
      </c>
      <c r="F144" s="47">
        <f t="shared" si="41"/>
        <v>0</v>
      </c>
      <c r="G144" s="47">
        <f t="shared" si="41"/>
        <v>0</v>
      </c>
      <c r="H144" s="47">
        <f t="shared" si="41"/>
        <v>0</v>
      </c>
      <c r="I144" s="27">
        <f t="shared" si="41"/>
        <v>0</v>
      </c>
    </row>
    <row r="145" spans="2:9" x14ac:dyDescent="0.2">
      <c r="B145" s="11">
        <v>26</v>
      </c>
      <c r="C145" s="2" t="s">
        <v>27</v>
      </c>
      <c r="D145" s="25">
        <f t="shared" si="41"/>
        <v>24854.118294706157</v>
      </c>
      <c r="E145" s="47">
        <f t="shared" si="41"/>
        <v>7233.1224067581479</v>
      </c>
      <c r="F145" s="47">
        <f t="shared" si="41"/>
        <v>2096.8813805431864</v>
      </c>
      <c r="G145" s="47">
        <f t="shared" si="41"/>
        <v>22698.118159454061</v>
      </c>
      <c r="H145" s="47">
        <f t="shared" si="41"/>
        <v>0</v>
      </c>
      <c r="I145" s="27">
        <f t="shared" si="41"/>
        <v>101379.3053515019</v>
      </c>
    </row>
    <row r="146" spans="2:9" x14ac:dyDescent="0.2">
      <c r="B146" s="11">
        <v>27</v>
      </c>
      <c r="C146" s="2" t="s">
        <v>28</v>
      </c>
      <c r="D146" s="25">
        <f t="shared" si="41"/>
        <v>705.75118388025157</v>
      </c>
      <c r="E146" s="47">
        <f t="shared" si="41"/>
        <v>0</v>
      </c>
      <c r="F146" s="47">
        <f t="shared" si="41"/>
        <v>10192.113261679429</v>
      </c>
      <c r="G146" s="47">
        <f t="shared" si="41"/>
        <v>0</v>
      </c>
      <c r="H146" s="47">
        <f t="shared" si="41"/>
        <v>1049.1118235952713</v>
      </c>
      <c r="I146" s="27">
        <f t="shared" si="41"/>
        <v>411127.24577058729</v>
      </c>
    </row>
    <row r="147" spans="2:9" x14ac:dyDescent="0.2">
      <c r="B147" s="11">
        <v>28</v>
      </c>
      <c r="C147" s="2" t="s">
        <v>29</v>
      </c>
      <c r="D147" s="25">
        <f t="shared" si="41"/>
        <v>962.58326507801416</v>
      </c>
      <c r="E147" s="47">
        <f t="shared" si="41"/>
        <v>34176.767239165711</v>
      </c>
      <c r="F147" s="47">
        <f t="shared" si="41"/>
        <v>4772.6299623621599</v>
      </c>
      <c r="G147" s="47">
        <f t="shared" si="41"/>
        <v>5560.3573458875999</v>
      </c>
      <c r="H147" s="47">
        <f t="shared" si="41"/>
        <v>40.676327732741171</v>
      </c>
      <c r="I147" s="27">
        <f t="shared" si="41"/>
        <v>0</v>
      </c>
    </row>
    <row r="148" spans="2:9" x14ac:dyDescent="0.2">
      <c r="B148" s="11">
        <v>29</v>
      </c>
      <c r="C148" s="2" t="s">
        <v>30</v>
      </c>
      <c r="D148" s="25">
        <f t="shared" si="41"/>
        <v>0</v>
      </c>
      <c r="E148" s="47">
        <f t="shared" si="41"/>
        <v>0</v>
      </c>
      <c r="F148" s="47">
        <f t="shared" si="41"/>
        <v>0</v>
      </c>
      <c r="G148" s="47">
        <f t="shared" si="41"/>
        <v>0</v>
      </c>
      <c r="H148" s="47">
        <f t="shared" si="41"/>
        <v>0</v>
      </c>
      <c r="I148" s="27">
        <f t="shared" si="41"/>
        <v>0</v>
      </c>
    </row>
    <row r="149" spans="2:9" x14ac:dyDescent="0.2">
      <c r="B149" s="11">
        <v>30</v>
      </c>
      <c r="C149" s="2" t="s">
        <v>31</v>
      </c>
      <c r="D149" s="25">
        <f t="shared" si="41"/>
        <v>12757.788288572719</v>
      </c>
      <c r="E149" s="47">
        <f t="shared" si="41"/>
        <v>0</v>
      </c>
      <c r="F149" s="47">
        <f t="shared" si="41"/>
        <v>0</v>
      </c>
      <c r="G149" s="47">
        <f t="shared" si="41"/>
        <v>577.16362103025244</v>
      </c>
      <c r="H149" s="47">
        <f t="shared" si="41"/>
        <v>0</v>
      </c>
      <c r="I149" s="27">
        <f t="shared" si="41"/>
        <v>0</v>
      </c>
    </row>
    <row r="150" spans="2:9" x14ac:dyDescent="0.2">
      <c r="B150" s="11">
        <v>31</v>
      </c>
      <c r="C150" s="2" t="s">
        <v>32</v>
      </c>
      <c r="D150" s="25">
        <f t="shared" si="41"/>
        <v>52864.10735151235</v>
      </c>
      <c r="E150" s="47">
        <f t="shared" si="41"/>
        <v>116963.24082866135</v>
      </c>
      <c r="F150" s="47">
        <f t="shared" si="41"/>
        <v>35795.246090398257</v>
      </c>
      <c r="G150" s="47">
        <f t="shared" si="41"/>
        <v>43246.653116128073</v>
      </c>
      <c r="H150" s="47">
        <f t="shared" si="41"/>
        <v>763104.29252684431</v>
      </c>
      <c r="I150" s="27">
        <f t="shared" si="41"/>
        <v>5074.9066652037018</v>
      </c>
    </row>
    <row r="151" spans="2:9" x14ac:dyDescent="0.2">
      <c r="B151" s="11">
        <v>32</v>
      </c>
      <c r="C151" s="2" t="s">
        <v>33</v>
      </c>
      <c r="D151" s="25">
        <f t="shared" si="41"/>
        <v>193260.34480532547</v>
      </c>
      <c r="E151" s="47">
        <f t="shared" si="41"/>
        <v>4072.2523516585211</v>
      </c>
      <c r="F151" s="47">
        <f t="shared" si="41"/>
        <v>0</v>
      </c>
      <c r="G151" s="47">
        <f t="shared" si="41"/>
        <v>93620.830489743777</v>
      </c>
      <c r="H151" s="47">
        <f t="shared" si="41"/>
        <v>0</v>
      </c>
      <c r="I151" s="27">
        <f t="shared" si="41"/>
        <v>0</v>
      </c>
    </row>
    <row r="152" spans="2:9" x14ac:dyDescent="0.2">
      <c r="B152" s="13">
        <v>33</v>
      </c>
      <c r="C152" s="14" t="s">
        <v>34</v>
      </c>
      <c r="D152" s="25">
        <f t="shared" ref="D152:I152" si="42">IF(D76&gt;0,D76,0)</f>
        <v>0</v>
      </c>
      <c r="E152" s="47">
        <f t="shared" si="42"/>
        <v>0</v>
      </c>
      <c r="F152" s="47">
        <f t="shared" si="42"/>
        <v>0</v>
      </c>
      <c r="G152" s="47">
        <f t="shared" si="42"/>
        <v>0</v>
      </c>
      <c r="H152" s="47">
        <f t="shared" si="42"/>
        <v>0</v>
      </c>
      <c r="I152" s="27">
        <f t="shared" si="42"/>
        <v>0</v>
      </c>
    </row>
    <row r="153" spans="2:9" x14ac:dyDescent="0.2">
      <c r="B153" s="16" t="s">
        <v>35</v>
      </c>
      <c r="C153" s="17"/>
      <c r="D153" s="28">
        <f t="shared" ref="D153:I153" si="43">SUM(D120:D152)</f>
        <v>326199.87484401127</v>
      </c>
      <c r="E153" s="29">
        <f t="shared" si="43"/>
        <v>585939.73424451752</v>
      </c>
      <c r="F153" s="29">
        <f t="shared" si="43"/>
        <v>178425.27419332779</v>
      </c>
      <c r="G153" s="29">
        <f t="shared" si="43"/>
        <v>1363102.1345268798</v>
      </c>
      <c r="H153" s="29">
        <f t="shared" si="43"/>
        <v>1273969.7303496229</v>
      </c>
      <c r="I153" s="30">
        <f t="shared" si="43"/>
        <v>772329.55542325228</v>
      </c>
    </row>
    <row r="154" spans="2:9" x14ac:dyDescent="0.2">
      <c r="B154" s="34" t="s">
        <v>55</v>
      </c>
    </row>
    <row r="156" spans="2:9" x14ac:dyDescent="0.2">
      <c r="B156" s="16" t="s">
        <v>42</v>
      </c>
      <c r="C156" s="17"/>
      <c r="D156" s="28">
        <f t="shared" ref="D156:I156" si="44">IF(D115&lt;D153,D115,D153)</f>
        <v>326199.87484401127</v>
      </c>
      <c r="E156" s="29">
        <f t="shared" si="44"/>
        <v>585939.73424451752</v>
      </c>
      <c r="F156" s="29">
        <f t="shared" si="44"/>
        <v>178425.27419332779</v>
      </c>
      <c r="G156" s="29">
        <f t="shared" si="44"/>
        <v>234235.81128749106</v>
      </c>
      <c r="H156" s="29">
        <f t="shared" si="44"/>
        <v>1273969.7303496229</v>
      </c>
      <c r="I156" s="30">
        <f t="shared" si="44"/>
        <v>772329.55542325228</v>
      </c>
    </row>
    <row r="157" spans="2:9" x14ac:dyDescent="0.2">
      <c r="B157" s="34" t="s">
        <v>43</v>
      </c>
    </row>
    <row r="159" spans="2:9" x14ac:dyDescent="0.2">
      <c r="B159" s="3" t="s">
        <v>92</v>
      </c>
    </row>
    <row r="160" spans="2:9" x14ac:dyDescent="0.2">
      <c r="B160" s="21" t="s">
        <v>0</v>
      </c>
      <c r="C160" s="16"/>
      <c r="D160" s="22">
        <v>44378</v>
      </c>
      <c r="E160" s="23">
        <v>44409</v>
      </c>
      <c r="F160" s="23">
        <v>44440</v>
      </c>
      <c r="G160" s="23">
        <v>44470</v>
      </c>
      <c r="H160" s="23">
        <v>44501</v>
      </c>
      <c r="I160" s="24">
        <v>44531</v>
      </c>
    </row>
    <row r="161" spans="2:9" x14ac:dyDescent="0.2">
      <c r="B161" s="8">
        <v>1</v>
      </c>
      <c r="C161" s="9" t="s">
        <v>3</v>
      </c>
      <c r="D161" s="31">
        <f>D82/D$115*D$156-D120/D$153*D$156</f>
        <v>0</v>
      </c>
      <c r="E161" s="32">
        <f t="shared" ref="E161:I161" si="45">E82/E$115*E$156-E120/E$153*E$156</f>
        <v>0</v>
      </c>
      <c r="F161" s="32">
        <f t="shared" si="45"/>
        <v>0</v>
      </c>
      <c r="G161" s="32">
        <f t="shared" si="45"/>
        <v>0</v>
      </c>
      <c r="H161" s="32">
        <f t="shared" si="45"/>
        <v>0</v>
      </c>
      <c r="I161" s="33">
        <f t="shared" si="45"/>
        <v>0</v>
      </c>
    </row>
    <row r="162" spans="2:9" x14ac:dyDescent="0.2">
      <c r="B162" s="11">
        <v>2</v>
      </c>
      <c r="C162" s="2" t="s">
        <v>4</v>
      </c>
      <c r="D162" s="25">
        <f t="shared" ref="D162:D193" si="46">D83/D$115*D$156-D121/D$153*D$156</f>
        <v>0</v>
      </c>
      <c r="E162" s="47">
        <f t="shared" ref="E162:I162" si="47">E83/E$115*E$156-E121/E$153*E$156</f>
        <v>0</v>
      </c>
      <c r="F162" s="47">
        <f t="shared" si="47"/>
        <v>0</v>
      </c>
      <c r="G162" s="47">
        <f t="shared" si="47"/>
        <v>0</v>
      </c>
      <c r="H162" s="47">
        <f t="shared" si="47"/>
        <v>0</v>
      </c>
      <c r="I162" s="27">
        <f t="shared" si="47"/>
        <v>0</v>
      </c>
    </row>
    <row r="163" spans="2:9" x14ac:dyDescent="0.2">
      <c r="B163" s="11">
        <v>3</v>
      </c>
      <c r="C163" s="2" t="s">
        <v>5</v>
      </c>
      <c r="D163" s="25">
        <f t="shared" si="46"/>
        <v>0</v>
      </c>
      <c r="E163" s="47">
        <f t="shared" ref="E163:I163" si="48">E84/E$115*E$156-E122/E$153*E$156</f>
        <v>0</v>
      </c>
      <c r="F163" s="47">
        <f t="shared" si="48"/>
        <v>0</v>
      </c>
      <c r="G163" s="47">
        <f t="shared" si="48"/>
        <v>0</v>
      </c>
      <c r="H163" s="47">
        <f t="shared" si="48"/>
        <v>0</v>
      </c>
      <c r="I163" s="27">
        <f t="shared" si="48"/>
        <v>0</v>
      </c>
    </row>
    <row r="164" spans="2:9" x14ac:dyDescent="0.2">
      <c r="B164" s="11">
        <v>4</v>
      </c>
      <c r="C164" s="2" t="s">
        <v>6</v>
      </c>
      <c r="D164" s="25">
        <f t="shared" si="46"/>
        <v>0</v>
      </c>
      <c r="E164" s="47">
        <f t="shared" ref="E164:I164" si="49">E85/E$115*E$156-E123/E$153*E$156</f>
        <v>0</v>
      </c>
      <c r="F164" s="47">
        <f t="shared" si="49"/>
        <v>0</v>
      </c>
      <c r="G164" s="47">
        <f t="shared" si="49"/>
        <v>0</v>
      </c>
      <c r="H164" s="47">
        <f t="shared" si="49"/>
        <v>0</v>
      </c>
      <c r="I164" s="27">
        <f t="shared" si="49"/>
        <v>0</v>
      </c>
    </row>
    <row r="165" spans="2:9" x14ac:dyDescent="0.2">
      <c r="B165" s="11">
        <v>5</v>
      </c>
      <c r="C165" s="2" t="s">
        <v>7</v>
      </c>
      <c r="D165" s="25">
        <f t="shared" si="46"/>
        <v>267699.63441888144</v>
      </c>
      <c r="E165" s="47">
        <f t="shared" ref="E165:I165" si="50">E86/E$115*E$156-E124/E$153*E$156</f>
        <v>325221.04124658206</v>
      </c>
      <c r="F165" s="47">
        <f t="shared" si="50"/>
        <v>92293.811141389058</v>
      </c>
      <c r="G165" s="47">
        <f t="shared" si="50"/>
        <v>-130181.42030915512</v>
      </c>
      <c r="H165" s="47">
        <f t="shared" si="50"/>
        <v>1004738.359161039</v>
      </c>
      <c r="I165" s="27">
        <f t="shared" si="50"/>
        <v>426010.72981339763</v>
      </c>
    </row>
    <row r="166" spans="2:9" x14ac:dyDescent="0.2">
      <c r="B166" s="11">
        <v>6</v>
      </c>
      <c r="C166" s="2" t="s">
        <v>8</v>
      </c>
      <c r="D166" s="25">
        <f t="shared" si="46"/>
        <v>0</v>
      </c>
      <c r="E166" s="47">
        <f t="shared" ref="E166:I166" si="51">E87/E$115*E$156-E125/E$153*E$156</f>
        <v>0</v>
      </c>
      <c r="F166" s="47">
        <f t="shared" si="51"/>
        <v>0</v>
      </c>
      <c r="G166" s="47">
        <f t="shared" si="51"/>
        <v>0</v>
      </c>
      <c r="H166" s="47">
        <f t="shared" si="51"/>
        <v>0</v>
      </c>
      <c r="I166" s="27">
        <f t="shared" si="51"/>
        <v>0</v>
      </c>
    </row>
    <row r="167" spans="2:9" x14ac:dyDescent="0.2">
      <c r="B167" s="11">
        <v>7</v>
      </c>
      <c r="C167" s="2" t="s">
        <v>9</v>
      </c>
      <c r="D167" s="25">
        <f t="shared" si="46"/>
        <v>4285.1971765864764</v>
      </c>
      <c r="E167" s="47">
        <f t="shared" ref="E167:I167" si="52">E88/E$115*E$156-E126/E$153*E$156</f>
        <v>-62227.884074995447</v>
      </c>
      <c r="F167" s="47">
        <f t="shared" si="52"/>
        <v>14114.280724224524</v>
      </c>
      <c r="G167" s="47">
        <f t="shared" si="52"/>
        <v>120546.00222143219</v>
      </c>
      <c r="H167" s="47">
        <f t="shared" si="52"/>
        <v>-234478.37678584451</v>
      </c>
      <c r="I167" s="27">
        <f t="shared" si="52"/>
        <v>15872.325592466485</v>
      </c>
    </row>
    <row r="168" spans="2:9" x14ac:dyDescent="0.2">
      <c r="B168" s="11">
        <v>8</v>
      </c>
      <c r="C168" s="2" t="s">
        <v>10</v>
      </c>
      <c r="D168" s="25">
        <f t="shared" si="46"/>
        <v>24100.356839649525</v>
      </c>
      <c r="E168" s="47">
        <f t="shared" ref="E168:I168" si="53">E89/E$115*E$156-E127/E$153*E$156</f>
        <v>12069.109177861001</v>
      </c>
      <c r="F168" s="47">
        <f t="shared" si="53"/>
        <v>2447.0988918995231</v>
      </c>
      <c r="G168" s="47">
        <f t="shared" si="53"/>
        <v>-5533.1570786822185</v>
      </c>
      <c r="H168" s="47">
        <f t="shared" si="53"/>
        <v>-101274.54666576155</v>
      </c>
      <c r="I168" s="27">
        <f t="shared" si="53"/>
        <v>70062.360462751909</v>
      </c>
    </row>
    <row r="169" spans="2:9" x14ac:dyDescent="0.2">
      <c r="B169" s="11">
        <v>9</v>
      </c>
      <c r="C169" s="2" t="s">
        <v>11</v>
      </c>
      <c r="D169" s="25">
        <f t="shared" si="46"/>
        <v>1132.1792870569177</v>
      </c>
      <c r="E169" s="47">
        <f t="shared" ref="E169:I169" si="54">E90/E$115*E$156-E128/E$153*E$156</f>
        <v>13448.565810866172</v>
      </c>
      <c r="F169" s="47">
        <f t="shared" si="54"/>
        <v>5273.0412552931557</v>
      </c>
      <c r="G169" s="47">
        <f t="shared" si="54"/>
        <v>82192.602357653581</v>
      </c>
      <c r="H169" s="47">
        <f t="shared" si="54"/>
        <v>-27208.36601860365</v>
      </c>
      <c r="I169" s="27">
        <f t="shared" si="54"/>
        <v>4993.6637882974364</v>
      </c>
    </row>
    <row r="170" spans="2:9" x14ac:dyDescent="0.2">
      <c r="B170" s="11">
        <v>10</v>
      </c>
      <c r="C170" s="2" t="s">
        <v>58</v>
      </c>
      <c r="D170" s="25">
        <f t="shared" si="46"/>
        <v>0</v>
      </c>
      <c r="E170" s="47">
        <f t="shared" ref="E170:I170" si="55">E91/E$115*E$156-E129/E$153*E$156</f>
        <v>0</v>
      </c>
      <c r="F170" s="47">
        <f t="shared" si="55"/>
        <v>0</v>
      </c>
      <c r="G170" s="47">
        <f t="shared" si="55"/>
        <v>0</v>
      </c>
      <c r="H170" s="47">
        <f t="shared" si="55"/>
        <v>0</v>
      </c>
      <c r="I170" s="27">
        <f t="shared" si="55"/>
        <v>0</v>
      </c>
    </row>
    <row r="171" spans="2:9" x14ac:dyDescent="0.2">
      <c r="B171" s="11">
        <v>11</v>
      </c>
      <c r="C171" s="2" t="s">
        <v>12</v>
      </c>
      <c r="D171" s="25">
        <f t="shared" si="46"/>
        <v>28734.934009971555</v>
      </c>
      <c r="E171" s="47">
        <f t="shared" ref="E171:I171" si="56">E92/E$115*E$156-E130/E$153*E$156</f>
        <v>230790.91247871812</v>
      </c>
      <c r="F171" s="47">
        <f t="shared" si="56"/>
        <v>26160.638780840854</v>
      </c>
      <c r="G171" s="47">
        <f t="shared" si="56"/>
        <v>-55710.600515886515</v>
      </c>
      <c r="H171" s="47">
        <f t="shared" si="56"/>
        <v>125672.66711136386</v>
      </c>
      <c r="I171" s="27">
        <f t="shared" si="56"/>
        <v>188317.59680822177</v>
      </c>
    </row>
    <row r="172" spans="2:9" x14ac:dyDescent="0.2">
      <c r="B172" s="11">
        <v>12</v>
      </c>
      <c r="C172" s="2" t="s">
        <v>13</v>
      </c>
      <c r="D172" s="25">
        <f t="shared" si="46"/>
        <v>247.57311186531791</v>
      </c>
      <c r="E172" s="47">
        <f t="shared" ref="E172:I172" si="57">E93/E$115*E$156-E131/E$153*E$156</f>
        <v>-287490.940751485</v>
      </c>
      <c r="F172" s="47">
        <f t="shared" si="57"/>
        <v>2897.6902184558512</v>
      </c>
      <c r="G172" s="47">
        <f t="shared" si="57"/>
        <v>30973.439780638084</v>
      </c>
      <c r="H172" s="47">
        <f t="shared" si="57"/>
        <v>16207.993559552908</v>
      </c>
      <c r="I172" s="27">
        <f t="shared" si="57"/>
        <v>30081.713601901258</v>
      </c>
    </row>
    <row r="173" spans="2:9" x14ac:dyDescent="0.2">
      <c r="B173" s="11">
        <v>13</v>
      </c>
      <c r="C173" s="2" t="s">
        <v>14</v>
      </c>
      <c r="D173" s="25">
        <f t="shared" si="46"/>
        <v>-2407.2334334739307</v>
      </c>
      <c r="E173" s="47">
        <f t="shared" ref="E173:I173" si="58">E94/E$115*E$156-E132/E$153*E$156</f>
        <v>782.72703887427463</v>
      </c>
      <c r="F173" s="47">
        <f t="shared" si="58"/>
        <v>26387.820681814606</v>
      </c>
      <c r="G173" s="47">
        <f t="shared" si="58"/>
        <v>-1650.1002598196067</v>
      </c>
      <c r="H173" s="47">
        <f t="shared" si="58"/>
        <v>211.43430827925459</v>
      </c>
      <c r="I173" s="27">
        <f t="shared" si="58"/>
        <v>319.78132336156403</v>
      </c>
    </row>
    <row r="174" spans="2:9" x14ac:dyDescent="0.2">
      <c r="B174" s="11">
        <v>14</v>
      </c>
      <c r="C174" s="2" t="s">
        <v>15</v>
      </c>
      <c r="D174" s="25">
        <f t="shared" si="46"/>
        <v>0</v>
      </c>
      <c r="E174" s="47">
        <f t="shared" ref="E174:I174" si="59">E95/E$115*E$156-E133/E$153*E$156</f>
        <v>0</v>
      </c>
      <c r="F174" s="47">
        <f t="shared" si="59"/>
        <v>0</v>
      </c>
      <c r="G174" s="47">
        <f t="shared" si="59"/>
        <v>0</v>
      </c>
      <c r="H174" s="47">
        <f t="shared" si="59"/>
        <v>0</v>
      </c>
      <c r="I174" s="27">
        <f t="shared" si="59"/>
        <v>0</v>
      </c>
    </row>
    <row r="175" spans="2:9" x14ac:dyDescent="0.2">
      <c r="B175" s="11">
        <v>15</v>
      </c>
      <c r="C175" s="2" t="s">
        <v>16</v>
      </c>
      <c r="D175" s="25">
        <f t="shared" si="46"/>
        <v>0</v>
      </c>
      <c r="E175" s="47">
        <f t="shared" ref="E175:I175" si="60">E96/E$115*E$156-E134/E$153*E$156</f>
        <v>0</v>
      </c>
      <c r="F175" s="47">
        <f t="shared" si="60"/>
        <v>0</v>
      </c>
      <c r="G175" s="47">
        <f t="shared" si="60"/>
        <v>0</v>
      </c>
      <c r="H175" s="47">
        <f t="shared" si="60"/>
        <v>0</v>
      </c>
      <c r="I175" s="27">
        <f t="shared" si="60"/>
        <v>0</v>
      </c>
    </row>
    <row r="176" spans="2:9" x14ac:dyDescent="0.2">
      <c r="B176" s="11">
        <v>16</v>
      </c>
      <c r="C176" s="2" t="s">
        <v>17</v>
      </c>
      <c r="D176" s="25">
        <f t="shared" si="46"/>
        <v>0</v>
      </c>
      <c r="E176" s="47">
        <f t="shared" ref="E176:I176" si="61">E97/E$115*E$156-E135/E$153*E$156</f>
        <v>0</v>
      </c>
      <c r="F176" s="47">
        <f t="shared" si="61"/>
        <v>0</v>
      </c>
      <c r="G176" s="47">
        <f t="shared" si="61"/>
        <v>0</v>
      </c>
      <c r="H176" s="47">
        <f t="shared" si="61"/>
        <v>0</v>
      </c>
      <c r="I176" s="27">
        <f t="shared" si="61"/>
        <v>0</v>
      </c>
    </row>
    <row r="177" spans="2:9" x14ac:dyDescent="0.2">
      <c r="B177" s="11">
        <v>17</v>
      </c>
      <c r="C177" s="2" t="s">
        <v>18</v>
      </c>
      <c r="D177" s="25">
        <f t="shared" si="46"/>
        <v>0</v>
      </c>
      <c r="E177" s="47">
        <f t="shared" ref="E177:I177" si="62">E98/E$115*E$156-E136/E$153*E$156</f>
        <v>0</v>
      </c>
      <c r="F177" s="47">
        <f t="shared" si="62"/>
        <v>0</v>
      </c>
      <c r="G177" s="47">
        <f t="shared" si="62"/>
        <v>0</v>
      </c>
      <c r="H177" s="47">
        <f t="shared" si="62"/>
        <v>0</v>
      </c>
      <c r="I177" s="27">
        <f t="shared" si="62"/>
        <v>0</v>
      </c>
    </row>
    <row r="178" spans="2:9" x14ac:dyDescent="0.2">
      <c r="B178" s="11">
        <v>18</v>
      </c>
      <c r="C178" s="2" t="s">
        <v>19</v>
      </c>
      <c r="D178" s="25">
        <f t="shared" si="46"/>
        <v>0</v>
      </c>
      <c r="E178" s="47">
        <f t="shared" ref="E178:I178" si="63">E99/E$115*E$156-E137/E$153*E$156</f>
        <v>0</v>
      </c>
      <c r="F178" s="47">
        <f t="shared" si="63"/>
        <v>0</v>
      </c>
      <c r="G178" s="47">
        <f t="shared" si="63"/>
        <v>0</v>
      </c>
      <c r="H178" s="47">
        <f t="shared" si="63"/>
        <v>0</v>
      </c>
      <c r="I178" s="27">
        <f t="shared" si="63"/>
        <v>0</v>
      </c>
    </row>
    <row r="179" spans="2:9" x14ac:dyDescent="0.2">
      <c r="B179" s="11">
        <v>19</v>
      </c>
      <c r="C179" s="2" t="s">
        <v>20</v>
      </c>
      <c r="D179" s="25">
        <f t="shared" si="46"/>
        <v>0</v>
      </c>
      <c r="E179" s="47">
        <f t="shared" ref="E179:I179" si="64">E100/E$115*E$156-E138/E$153*E$156</f>
        <v>0</v>
      </c>
      <c r="F179" s="47">
        <f t="shared" si="64"/>
        <v>0</v>
      </c>
      <c r="G179" s="47">
        <f t="shared" si="64"/>
        <v>0</v>
      </c>
      <c r="H179" s="47">
        <f t="shared" si="64"/>
        <v>0</v>
      </c>
      <c r="I179" s="27">
        <f t="shared" si="64"/>
        <v>0</v>
      </c>
    </row>
    <row r="180" spans="2:9" x14ac:dyDescent="0.2">
      <c r="B180" s="11">
        <v>20</v>
      </c>
      <c r="C180" s="2" t="s">
        <v>21</v>
      </c>
      <c r="D180" s="25">
        <f t="shared" si="46"/>
        <v>0</v>
      </c>
      <c r="E180" s="47">
        <f t="shared" ref="E180:I180" si="65">E101/E$115*E$156-E139/E$153*E$156</f>
        <v>0</v>
      </c>
      <c r="F180" s="47">
        <f t="shared" si="65"/>
        <v>0</v>
      </c>
      <c r="G180" s="47">
        <f t="shared" si="65"/>
        <v>0</v>
      </c>
      <c r="H180" s="47">
        <f t="shared" si="65"/>
        <v>0</v>
      </c>
      <c r="I180" s="27">
        <f t="shared" si="65"/>
        <v>0</v>
      </c>
    </row>
    <row r="181" spans="2:9" x14ac:dyDescent="0.2">
      <c r="B181" s="11">
        <v>21</v>
      </c>
      <c r="C181" s="2" t="s">
        <v>22</v>
      </c>
      <c r="D181" s="25">
        <f t="shared" si="46"/>
        <v>0</v>
      </c>
      <c r="E181" s="47">
        <f t="shared" ref="E181:I181" si="66">E102/E$115*E$156-E140/E$153*E$156</f>
        <v>0</v>
      </c>
      <c r="F181" s="47">
        <f t="shared" si="66"/>
        <v>0</v>
      </c>
      <c r="G181" s="47">
        <f t="shared" si="66"/>
        <v>0</v>
      </c>
      <c r="H181" s="47">
        <f t="shared" si="66"/>
        <v>0</v>
      </c>
      <c r="I181" s="27">
        <f t="shared" si="66"/>
        <v>0</v>
      </c>
    </row>
    <row r="182" spans="2:9" x14ac:dyDescent="0.2">
      <c r="B182" s="11">
        <v>22</v>
      </c>
      <c r="C182" s="2" t="s">
        <v>23</v>
      </c>
      <c r="D182" s="25">
        <f t="shared" si="46"/>
        <v>0</v>
      </c>
      <c r="E182" s="47">
        <f t="shared" ref="E182:I182" si="67">E103/E$115*E$156-E141/E$153*E$156</f>
        <v>0</v>
      </c>
      <c r="F182" s="47">
        <f t="shared" si="67"/>
        <v>0</v>
      </c>
      <c r="G182" s="47">
        <f t="shared" si="67"/>
        <v>0</v>
      </c>
      <c r="H182" s="47">
        <f t="shared" si="67"/>
        <v>0</v>
      </c>
      <c r="I182" s="27">
        <f t="shared" si="67"/>
        <v>0</v>
      </c>
    </row>
    <row r="183" spans="2:9" x14ac:dyDescent="0.2">
      <c r="B183" s="11">
        <v>23</v>
      </c>
      <c r="C183" s="2" t="s">
        <v>24</v>
      </c>
      <c r="D183" s="25">
        <f t="shared" si="46"/>
        <v>0</v>
      </c>
      <c r="E183" s="47">
        <f t="shared" ref="E183:I183" si="68">E104/E$115*E$156-E142/E$153*E$156</f>
        <v>0</v>
      </c>
      <c r="F183" s="47">
        <f t="shared" si="68"/>
        <v>0</v>
      </c>
      <c r="G183" s="47">
        <f t="shared" si="68"/>
        <v>0</v>
      </c>
      <c r="H183" s="47">
        <f t="shared" si="68"/>
        <v>0</v>
      </c>
      <c r="I183" s="27">
        <f t="shared" si="68"/>
        <v>0</v>
      </c>
    </row>
    <row r="184" spans="2:9" x14ac:dyDescent="0.2">
      <c r="B184" s="11">
        <v>24</v>
      </c>
      <c r="C184" s="2" t="s">
        <v>25</v>
      </c>
      <c r="D184" s="25">
        <f t="shared" si="46"/>
        <v>-38387.948221462371</v>
      </c>
      <c r="E184" s="47">
        <f t="shared" ref="E184:I184" si="69">E105/E$115*E$156-E143/E$153*E$156</f>
        <v>-73775.526591793343</v>
      </c>
      <c r="F184" s="47">
        <f t="shared" si="69"/>
        <v>-125568.40349834473</v>
      </c>
      <c r="G184" s="47">
        <f t="shared" si="69"/>
        <v>-12686.067122520873</v>
      </c>
      <c r="H184" s="47">
        <f t="shared" si="69"/>
        <v>-146814.36020124081</v>
      </c>
      <c r="I184" s="27">
        <f t="shared" si="69"/>
        <v>-254748.09763595939</v>
      </c>
    </row>
    <row r="185" spans="2:9" x14ac:dyDescent="0.2">
      <c r="B185" s="11">
        <v>25</v>
      </c>
      <c r="C185" s="2" t="s">
        <v>26</v>
      </c>
      <c r="D185" s="25">
        <f t="shared" si="46"/>
        <v>0</v>
      </c>
      <c r="E185" s="47">
        <f t="shared" ref="E185:I185" si="70">E106/E$115*E$156-E144/E$153*E$156</f>
        <v>0</v>
      </c>
      <c r="F185" s="47">
        <f t="shared" si="70"/>
        <v>0</v>
      </c>
      <c r="G185" s="47">
        <f t="shared" si="70"/>
        <v>0</v>
      </c>
      <c r="H185" s="47">
        <f t="shared" si="70"/>
        <v>0</v>
      </c>
      <c r="I185" s="27">
        <f t="shared" si="70"/>
        <v>0</v>
      </c>
    </row>
    <row r="186" spans="2:9" x14ac:dyDescent="0.2">
      <c r="B186" s="11">
        <v>26</v>
      </c>
      <c r="C186" s="2" t="s">
        <v>27</v>
      </c>
      <c r="D186" s="25">
        <f t="shared" si="46"/>
        <v>-24854.118294706157</v>
      </c>
      <c r="E186" s="47">
        <f t="shared" ref="E186:I186" si="71">E107/E$115*E$156-E145/E$153*E$156</f>
        <v>-7233.1224067581479</v>
      </c>
      <c r="F186" s="47">
        <f t="shared" si="71"/>
        <v>-2096.8813805431864</v>
      </c>
      <c r="G186" s="47">
        <f t="shared" si="71"/>
        <v>-3900.450294302002</v>
      </c>
      <c r="H186" s="47">
        <f t="shared" si="71"/>
        <v>7949.4722256452969</v>
      </c>
      <c r="I186" s="27">
        <f t="shared" si="71"/>
        <v>-101379.3053515019</v>
      </c>
    </row>
    <row r="187" spans="2:9" x14ac:dyDescent="0.2">
      <c r="B187" s="11">
        <v>27</v>
      </c>
      <c r="C187" s="2" t="s">
        <v>28</v>
      </c>
      <c r="D187" s="25">
        <f t="shared" si="46"/>
        <v>-705.75118388025157</v>
      </c>
      <c r="E187" s="47">
        <f t="shared" ref="E187:I187" si="72">E108/E$115*E$156-E146/E$153*E$156</f>
        <v>709.37494247483005</v>
      </c>
      <c r="F187" s="47">
        <f t="shared" si="72"/>
        <v>-10192.113261679429</v>
      </c>
      <c r="G187" s="47">
        <f t="shared" si="72"/>
        <v>523.76692776719233</v>
      </c>
      <c r="H187" s="47">
        <f t="shared" si="72"/>
        <v>-1049.1118235952713</v>
      </c>
      <c r="I187" s="27">
        <f t="shared" si="72"/>
        <v>-411127.24577058729</v>
      </c>
    </row>
    <row r="188" spans="2:9" x14ac:dyDescent="0.2">
      <c r="B188" s="11">
        <v>28</v>
      </c>
      <c r="C188" s="2" t="s">
        <v>29</v>
      </c>
      <c r="D188" s="25">
        <f t="shared" si="46"/>
        <v>-962.58326507801416</v>
      </c>
      <c r="E188" s="47">
        <f t="shared" ref="E188:I188" si="73">E109/E$115*E$156-E147/E$153*E$156</f>
        <v>-34176.767239165711</v>
      </c>
      <c r="F188" s="47">
        <f t="shared" si="73"/>
        <v>-4772.6299623621599</v>
      </c>
      <c r="G188" s="47">
        <f t="shared" si="73"/>
        <v>-955.49319524351404</v>
      </c>
      <c r="H188" s="47">
        <f t="shared" si="73"/>
        <v>-40.676327732741171</v>
      </c>
      <c r="I188" s="27">
        <f t="shared" si="73"/>
        <v>0</v>
      </c>
    </row>
    <row r="189" spans="2:9" x14ac:dyDescent="0.2">
      <c r="B189" s="11">
        <v>29</v>
      </c>
      <c r="C189" s="2" t="s">
        <v>30</v>
      </c>
      <c r="D189" s="25">
        <f t="shared" si="46"/>
        <v>0</v>
      </c>
      <c r="E189" s="47">
        <f t="shared" ref="E189:I189" si="74">E110/E$115*E$156-E148/E$153*E$156</f>
        <v>0</v>
      </c>
      <c r="F189" s="47">
        <f t="shared" si="74"/>
        <v>0</v>
      </c>
      <c r="G189" s="47">
        <f t="shared" si="74"/>
        <v>0</v>
      </c>
      <c r="H189" s="47">
        <f t="shared" si="74"/>
        <v>0</v>
      </c>
      <c r="I189" s="27">
        <f t="shared" si="74"/>
        <v>0</v>
      </c>
    </row>
    <row r="190" spans="2:9" x14ac:dyDescent="0.2">
      <c r="B190" s="11">
        <v>30</v>
      </c>
      <c r="C190" s="2" t="s">
        <v>31</v>
      </c>
      <c r="D190" s="25">
        <f t="shared" si="46"/>
        <v>-12757.788288572721</v>
      </c>
      <c r="E190" s="47">
        <f t="shared" ref="E190:I190" si="75">E111/E$115*E$156-E149/E$153*E$156</f>
        <v>2918.0035491409722</v>
      </c>
      <c r="F190" s="47">
        <f t="shared" si="75"/>
        <v>50.293724863314239</v>
      </c>
      <c r="G190" s="47">
        <f t="shared" si="75"/>
        <v>-99.17994080800942</v>
      </c>
      <c r="H190" s="47">
        <f t="shared" si="75"/>
        <v>6898.9912698628323</v>
      </c>
      <c r="I190" s="27">
        <f t="shared" si="75"/>
        <v>3790.523024841279</v>
      </c>
    </row>
    <row r="191" spans="2:9" x14ac:dyDescent="0.2">
      <c r="B191" s="11">
        <v>31</v>
      </c>
      <c r="C191" s="2" t="s">
        <v>32</v>
      </c>
      <c r="D191" s="25">
        <f t="shared" si="46"/>
        <v>-52864.107351512343</v>
      </c>
      <c r="E191" s="47">
        <f t="shared" ref="E191:I191" si="76">E112/E$115*E$156-E150/E$153*E$156</f>
        <v>-116963.24082866135</v>
      </c>
      <c r="F191" s="47">
        <f t="shared" si="76"/>
        <v>-35795.246090398257</v>
      </c>
      <c r="G191" s="47">
        <f t="shared" si="76"/>
        <v>-7431.515674092142</v>
      </c>
      <c r="H191" s="47">
        <f t="shared" si="76"/>
        <v>-763104.29252684442</v>
      </c>
      <c r="I191" s="27">
        <f t="shared" si="76"/>
        <v>-5074.9066652037018</v>
      </c>
    </row>
    <row r="192" spans="2:9" x14ac:dyDescent="0.2">
      <c r="B192" s="11">
        <v>32</v>
      </c>
      <c r="C192" s="2" t="s">
        <v>33</v>
      </c>
      <c r="D192" s="25">
        <f t="shared" si="46"/>
        <v>-193260.34480532547</v>
      </c>
      <c r="E192" s="47">
        <f t="shared" ref="E192:I192" si="77">E113/E$115*E$156-E151/E$153*E$156</f>
        <v>-4072.2523516585211</v>
      </c>
      <c r="F192" s="47">
        <f t="shared" si="77"/>
        <v>8800.5987745468774</v>
      </c>
      <c r="G192" s="47">
        <f t="shared" si="77"/>
        <v>-16087.826896981045</v>
      </c>
      <c r="H192" s="47">
        <f t="shared" si="77"/>
        <v>112290.81271387974</v>
      </c>
      <c r="I192" s="27">
        <f t="shared" si="77"/>
        <v>32880.861008012915</v>
      </c>
    </row>
    <row r="193" spans="2:11" x14ac:dyDescent="0.2">
      <c r="B193" s="13">
        <v>33</v>
      </c>
      <c r="C193" s="14" t="s">
        <v>34</v>
      </c>
      <c r="D193" s="25">
        <f t="shared" si="46"/>
        <v>0</v>
      </c>
      <c r="E193" s="47">
        <f t="shared" ref="E193:I193" si="78">E114/E$115*E$156-E152/E$153*E$156</f>
        <v>0</v>
      </c>
      <c r="F193" s="47">
        <f t="shared" si="78"/>
        <v>0</v>
      </c>
      <c r="G193" s="47">
        <f t="shared" si="78"/>
        <v>0</v>
      </c>
      <c r="H193" s="47">
        <f t="shared" si="78"/>
        <v>0</v>
      </c>
      <c r="I193" s="27">
        <f t="shared" si="78"/>
        <v>0</v>
      </c>
    </row>
    <row r="194" spans="2:11" x14ac:dyDescent="0.2">
      <c r="B194" s="16" t="s">
        <v>35</v>
      </c>
      <c r="C194" s="17"/>
      <c r="D194" s="28">
        <f t="shared" ref="D194:I194" si="79">SUM(D161:D193)</f>
        <v>2.9103830456733704E-11</v>
      </c>
      <c r="E194" s="29">
        <f t="shared" si="79"/>
        <v>-7.3214323492720723E-11</v>
      </c>
      <c r="F194" s="29">
        <f t="shared" si="79"/>
        <v>-1.4551915228366852E-11</v>
      </c>
      <c r="G194" s="29">
        <f t="shared" si="79"/>
        <v>7.2759576141834259E-12</v>
      </c>
      <c r="H194" s="29">
        <f t="shared" si="79"/>
        <v>2.3283064365386963E-10</v>
      </c>
      <c r="I194" s="30">
        <f t="shared" si="79"/>
        <v>6.5483618527650833E-11</v>
      </c>
    </row>
    <row r="197" spans="2:11" x14ac:dyDescent="0.2">
      <c r="B197" s="3" t="s">
        <v>114</v>
      </c>
    </row>
    <row r="198" spans="2:11" ht="15" x14ac:dyDescent="0.25">
      <c r="B198" s="21" t="s">
        <v>0</v>
      </c>
      <c r="C198" s="16"/>
      <c r="D198" s="22">
        <v>44348</v>
      </c>
      <c r="E198" s="23">
        <v>44378</v>
      </c>
      <c r="F198" s="23">
        <v>44409</v>
      </c>
      <c r="G198" s="23">
        <v>44440</v>
      </c>
      <c r="H198" s="23">
        <v>44470</v>
      </c>
      <c r="I198" s="23">
        <v>44501</v>
      </c>
      <c r="J198" s="24">
        <v>44531</v>
      </c>
      <c r="K198" s="45" t="s">
        <v>44</v>
      </c>
    </row>
    <row r="199" spans="2:11" x14ac:dyDescent="0.2">
      <c r="B199" s="8">
        <v>1</v>
      </c>
      <c r="C199" s="9" t="s">
        <v>3</v>
      </c>
      <c r="D199" s="31">
        <v>0</v>
      </c>
      <c r="E199" s="32">
        <f>D6+D161</f>
        <v>0</v>
      </c>
      <c r="F199" s="32">
        <f t="shared" ref="F199:J199" si="80">E6+E161</f>
        <v>0</v>
      </c>
      <c r="G199" s="32">
        <f t="shared" si="80"/>
        <v>0</v>
      </c>
      <c r="H199" s="32">
        <f t="shared" si="80"/>
        <v>0</v>
      </c>
      <c r="I199" s="32">
        <f t="shared" si="80"/>
        <v>0</v>
      </c>
      <c r="J199" s="32">
        <f t="shared" si="80"/>
        <v>0</v>
      </c>
      <c r="K199" s="36">
        <f>(SUM(E199:J199)-D199)*(1+$L$238)</f>
        <v>0</v>
      </c>
    </row>
    <row r="200" spans="2:11" x14ac:dyDescent="0.2">
      <c r="B200" s="11">
        <v>2</v>
      </c>
      <c r="C200" s="60" t="s">
        <v>4</v>
      </c>
      <c r="D200" s="25">
        <v>0</v>
      </c>
      <c r="E200" s="47">
        <f t="shared" ref="E200:E231" si="81">D7+D162</f>
        <v>0</v>
      </c>
      <c r="F200" s="47">
        <f t="shared" ref="F200:J200" si="82">E7+E162</f>
        <v>0</v>
      </c>
      <c r="G200" s="47">
        <f t="shared" si="82"/>
        <v>0</v>
      </c>
      <c r="H200" s="47">
        <f t="shared" si="82"/>
        <v>0</v>
      </c>
      <c r="I200" s="47">
        <f t="shared" si="82"/>
        <v>0</v>
      </c>
      <c r="J200" s="47">
        <f t="shared" si="82"/>
        <v>0</v>
      </c>
      <c r="K200" s="36">
        <f t="shared" ref="K200:K231" si="83">(SUM(E200:J200)-D200)*(1+$L$238)</f>
        <v>0</v>
      </c>
    </row>
    <row r="201" spans="2:11" x14ac:dyDescent="0.2">
      <c r="B201" s="11">
        <v>3</v>
      </c>
      <c r="C201" s="60" t="s">
        <v>5</v>
      </c>
      <c r="D201" s="25">
        <v>0</v>
      </c>
      <c r="E201" s="47">
        <f t="shared" si="81"/>
        <v>0</v>
      </c>
      <c r="F201" s="47">
        <f t="shared" ref="F201:J201" si="84">E8+E163</f>
        <v>0</v>
      </c>
      <c r="G201" s="47">
        <f t="shared" si="84"/>
        <v>0</v>
      </c>
      <c r="H201" s="47">
        <f t="shared" si="84"/>
        <v>0</v>
      </c>
      <c r="I201" s="47">
        <f t="shared" si="84"/>
        <v>0</v>
      </c>
      <c r="J201" s="47">
        <f t="shared" si="84"/>
        <v>0</v>
      </c>
      <c r="K201" s="36">
        <f t="shared" si="83"/>
        <v>0</v>
      </c>
    </row>
    <row r="202" spans="2:11" x14ac:dyDescent="0.2">
      <c r="B202" s="11">
        <v>4</v>
      </c>
      <c r="C202" s="60" t="s">
        <v>6</v>
      </c>
      <c r="D202" s="25">
        <v>0</v>
      </c>
      <c r="E202" s="47">
        <f t="shared" si="81"/>
        <v>0</v>
      </c>
      <c r="F202" s="47">
        <f t="shared" ref="F202:J202" si="85">E9+E164</f>
        <v>0</v>
      </c>
      <c r="G202" s="47">
        <f t="shared" si="85"/>
        <v>0</v>
      </c>
      <c r="H202" s="47">
        <f t="shared" si="85"/>
        <v>0</v>
      </c>
      <c r="I202" s="47">
        <f t="shared" si="85"/>
        <v>0</v>
      </c>
      <c r="J202" s="47">
        <f t="shared" si="85"/>
        <v>0</v>
      </c>
      <c r="K202" s="36">
        <f t="shared" si="83"/>
        <v>0</v>
      </c>
    </row>
    <row r="203" spans="2:11" x14ac:dyDescent="0.2">
      <c r="B203" s="11">
        <v>5</v>
      </c>
      <c r="C203" s="60" t="s">
        <v>7</v>
      </c>
      <c r="D203" s="25">
        <v>0</v>
      </c>
      <c r="E203" s="47">
        <f t="shared" si="81"/>
        <v>-5335021.3680098727</v>
      </c>
      <c r="F203" s="47">
        <f t="shared" ref="F203:J203" si="86">E10+E165</f>
        <v>-641045.76585084677</v>
      </c>
      <c r="G203" s="47">
        <f t="shared" si="86"/>
        <v>-1277158.2460728765</v>
      </c>
      <c r="H203" s="47">
        <f t="shared" si="86"/>
        <v>627390.92067398748</v>
      </c>
      <c r="I203" s="47">
        <f t="shared" si="86"/>
        <v>-1231991.180312383</v>
      </c>
      <c r="J203" s="47">
        <f t="shared" si="86"/>
        <v>-569410.36271293927</v>
      </c>
      <c r="K203" s="36">
        <f t="shared" si="83"/>
        <v>-8853706.1563314963</v>
      </c>
    </row>
    <row r="204" spans="2:11" x14ac:dyDescent="0.2">
      <c r="B204" s="11">
        <v>6</v>
      </c>
      <c r="C204" s="60" t="s">
        <v>8</v>
      </c>
      <c r="D204" s="25">
        <v>0</v>
      </c>
      <c r="E204" s="47">
        <f t="shared" si="81"/>
        <v>0</v>
      </c>
      <c r="F204" s="47">
        <f t="shared" ref="F204:J204" si="87">E11+E166</f>
        <v>0</v>
      </c>
      <c r="G204" s="47">
        <f t="shared" si="87"/>
        <v>0</v>
      </c>
      <c r="H204" s="47">
        <f t="shared" si="87"/>
        <v>0</v>
      </c>
      <c r="I204" s="47">
        <f t="shared" si="87"/>
        <v>0</v>
      </c>
      <c r="J204" s="47">
        <f t="shared" si="87"/>
        <v>0</v>
      </c>
      <c r="K204" s="36">
        <f t="shared" si="83"/>
        <v>0</v>
      </c>
    </row>
    <row r="205" spans="2:11" x14ac:dyDescent="0.2">
      <c r="B205" s="11">
        <v>7</v>
      </c>
      <c r="C205" s="60" t="s">
        <v>9</v>
      </c>
      <c r="D205" s="25">
        <v>0</v>
      </c>
      <c r="E205" s="47">
        <f t="shared" si="81"/>
        <v>-85400.260455536685</v>
      </c>
      <c r="F205" s="47">
        <f t="shared" ref="F205:J205" si="88">E12+E167</f>
        <v>0</v>
      </c>
      <c r="G205" s="47">
        <f t="shared" si="88"/>
        <v>-195312.87950300044</v>
      </c>
      <c r="H205" s="47">
        <f t="shared" si="88"/>
        <v>0</v>
      </c>
      <c r="I205" s="47">
        <f t="shared" si="88"/>
        <v>0</v>
      </c>
      <c r="J205" s="47">
        <f t="shared" si="88"/>
        <v>-21215.115113797721</v>
      </c>
      <c r="K205" s="36">
        <f t="shared" si="83"/>
        <v>-317207.68825977581</v>
      </c>
    </row>
    <row r="206" spans="2:11" x14ac:dyDescent="0.2">
      <c r="B206" s="11">
        <v>8</v>
      </c>
      <c r="C206" s="60" t="s">
        <v>10</v>
      </c>
      <c r="D206" s="25">
        <v>0</v>
      </c>
      <c r="E206" s="47">
        <f t="shared" si="81"/>
        <v>-480299.19426413812</v>
      </c>
      <c r="F206" s="47">
        <f t="shared" ref="F206:J206" si="89">E13+E168</f>
        <v>-23789.516528216642</v>
      </c>
      <c r="G206" s="47">
        <f t="shared" si="89"/>
        <v>-33862.861334845475</v>
      </c>
      <c r="H206" s="47">
        <f t="shared" si="89"/>
        <v>26666.267010946838</v>
      </c>
      <c r="I206" s="47">
        <f t="shared" si="89"/>
        <v>0</v>
      </c>
      <c r="J206" s="47">
        <f t="shared" si="89"/>
        <v>-93646.078118959209</v>
      </c>
      <c r="K206" s="36">
        <f t="shared" si="83"/>
        <v>-635544.64482252009</v>
      </c>
    </row>
    <row r="207" spans="2:11" x14ac:dyDescent="0.2">
      <c r="B207" s="11">
        <v>9</v>
      </c>
      <c r="C207" s="60" t="s">
        <v>11</v>
      </c>
      <c r="D207" s="25">
        <v>0</v>
      </c>
      <c r="E207" s="47">
        <f t="shared" si="81"/>
        <v>-22563.350532692435</v>
      </c>
      <c r="F207" s="47">
        <f t="shared" ref="F207:J207" si="90">E14+E169</f>
        <v>-26508.57440458682</v>
      </c>
      <c r="G207" s="47">
        <f t="shared" si="90"/>
        <v>-72968.144210268089</v>
      </c>
      <c r="H207" s="47">
        <f t="shared" si="90"/>
        <v>0</v>
      </c>
      <c r="I207" s="47">
        <f t="shared" si="90"/>
        <v>0</v>
      </c>
      <c r="J207" s="47">
        <f t="shared" si="90"/>
        <v>-6674.5828449119263</v>
      </c>
      <c r="K207" s="36">
        <f t="shared" si="83"/>
        <v>-135228.40780140908</v>
      </c>
    </row>
    <row r="208" spans="2:11" x14ac:dyDescent="0.2">
      <c r="B208" s="11">
        <v>10</v>
      </c>
      <c r="C208" s="60" t="s">
        <v>58</v>
      </c>
      <c r="D208" s="25">
        <v>0</v>
      </c>
      <c r="E208" s="47">
        <f t="shared" si="81"/>
        <v>0</v>
      </c>
      <c r="F208" s="47">
        <f t="shared" ref="F208:J208" si="91">E15+E170</f>
        <v>0</v>
      </c>
      <c r="G208" s="47">
        <f t="shared" si="91"/>
        <v>0</v>
      </c>
      <c r="H208" s="47">
        <f t="shared" si="91"/>
        <v>0</v>
      </c>
      <c r="I208" s="47">
        <f t="shared" si="91"/>
        <v>0</v>
      </c>
      <c r="J208" s="47">
        <f t="shared" si="91"/>
        <v>0</v>
      </c>
      <c r="K208" s="36">
        <f t="shared" si="83"/>
        <v>0</v>
      </c>
    </row>
    <row r="209" spans="2:11" x14ac:dyDescent="0.2">
      <c r="B209" s="11">
        <v>11</v>
      </c>
      <c r="C209" s="60" t="s">
        <v>12</v>
      </c>
      <c r="D209" s="25">
        <v>0</v>
      </c>
      <c r="E209" s="47">
        <f t="shared" si="81"/>
        <v>-572662.29475560004</v>
      </c>
      <c r="F209" s="47">
        <f t="shared" ref="F209:J209" si="92">E16+E171</f>
        <v>-454913.79239869677</v>
      </c>
      <c r="G209" s="47">
        <f t="shared" si="92"/>
        <v>-362009.9238322766</v>
      </c>
      <c r="H209" s="47">
        <f t="shared" si="92"/>
        <v>268489.35021570598</v>
      </c>
      <c r="I209" s="47">
        <f t="shared" si="92"/>
        <v>-154097.44843106827</v>
      </c>
      <c r="J209" s="47">
        <f t="shared" si="92"/>
        <v>-251707.25430030312</v>
      </c>
      <c r="K209" s="36">
        <f t="shared" si="83"/>
        <v>-1604171.9964274536</v>
      </c>
    </row>
    <row r="210" spans="2:11" x14ac:dyDescent="0.2">
      <c r="B210" s="11">
        <v>12</v>
      </c>
      <c r="C210" s="60" t="s">
        <v>13</v>
      </c>
      <c r="D210" s="25">
        <v>0</v>
      </c>
      <c r="E210" s="47">
        <f t="shared" si="81"/>
        <v>-4933.9172420364357</v>
      </c>
      <c r="F210" s="47">
        <f t="shared" ref="F210:J210" si="93">E17+E172</f>
        <v>0</v>
      </c>
      <c r="G210" s="47">
        <f t="shared" si="93"/>
        <v>-40098.126963206319</v>
      </c>
      <c r="H210" s="47">
        <f t="shared" si="93"/>
        <v>0</v>
      </c>
      <c r="I210" s="47">
        <f t="shared" si="93"/>
        <v>-19873.935272663963</v>
      </c>
      <c r="J210" s="47">
        <f t="shared" si="93"/>
        <v>-40207.530595739154</v>
      </c>
      <c r="K210" s="36">
        <f t="shared" si="83"/>
        <v>-110432.90243685116</v>
      </c>
    </row>
    <row r="211" spans="2:11" x14ac:dyDescent="0.2">
      <c r="B211" s="11">
        <v>13</v>
      </c>
      <c r="C211" s="60" t="s">
        <v>14</v>
      </c>
      <c r="D211" s="25">
        <v>0</v>
      </c>
      <c r="E211" s="47">
        <f t="shared" si="81"/>
        <v>0</v>
      </c>
      <c r="F211" s="47">
        <f t="shared" ref="F211:J211" si="94">E18+E173</f>
        <v>-1542.8394551719316</v>
      </c>
      <c r="G211" s="47">
        <f t="shared" si="94"/>
        <v>-365153.65833190246</v>
      </c>
      <c r="H211" s="47">
        <f t="shared" si="94"/>
        <v>7952.4245376496619</v>
      </c>
      <c r="I211" s="47">
        <f t="shared" si="94"/>
        <v>-259.25675141237508</v>
      </c>
      <c r="J211" s="47">
        <f t="shared" si="94"/>
        <v>-427.42303557445615</v>
      </c>
      <c r="K211" s="36">
        <f t="shared" si="83"/>
        <v>-377620.16752236523</v>
      </c>
    </row>
    <row r="212" spans="2:11" x14ac:dyDescent="0.2">
      <c r="B212" s="11">
        <v>14</v>
      </c>
      <c r="C212" s="60" t="s">
        <v>15</v>
      </c>
      <c r="D212" s="25">
        <v>0</v>
      </c>
      <c r="E212" s="47">
        <f t="shared" si="81"/>
        <v>0</v>
      </c>
      <c r="F212" s="47">
        <f t="shared" ref="F212:J212" si="95">E19+E174</f>
        <v>0</v>
      </c>
      <c r="G212" s="47">
        <f t="shared" si="95"/>
        <v>0</v>
      </c>
      <c r="H212" s="47">
        <f t="shared" si="95"/>
        <v>0</v>
      </c>
      <c r="I212" s="47">
        <f t="shared" si="95"/>
        <v>0</v>
      </c>
      <c r="J212" s="47">
        <f t="shared" si="95"/>
        <v>0</v>
      </c>
      <c r="K212" s="36">
        <f t="shared" si="83"/>
        <v>0</v>
      </c>
    </row>
    <row r="213" spans="2:11" x14ac:dyDescent="0.2">
      <c r="B213" s="11">
        <v>15</v>
      </c>
      <c r="C213" s="60" t="s">
        <v>16</v>
      </c>
      <c r="D213" s="25">
        <v>0</v>
      </c>
      <c r="E213" s="47">
        <f t="shared" si="81"/>
        <v>0</v>
      </c>
      <c r="F213" s="47">
        <f t="shared" ref="F213:J213" si="96">E20+E175</f>
        <v>0</v>
      </c>
      <c r="G213" s="47">
        <f t="shared" si="96"/>
        <v>0</v>
      </c>
      <c r="H213" s="47">
        <f t="shared" si="96"/>
        <v>0</v>
      </c>
      <c r="I213" s="47">
        <f t="shared" si="96"/>
        <v>0</v>
      </c>
      <c r="J213" s="47">
        <f t="shared" si="96"/>
        <v>0</v>
      </c>
      <c r="K213" s="36">
        <f t="shared" si="83"/>
        <v>0</v>
      </c>
    </row>
    <row r="214" spans="2:11" x14ac:dyDescent="0.2">
      <c r="B214" s="11">
        <v>16</v>
      </c>
      <c r="C214" s="60" t="s">
        <v>17</v>
      </c>
      <c r="D214" s="25">
        <v>0</v>
      </c>
      <c r="E214" s="47">
        <f t="shared" si="81"/>
        <v>0</v>
      </c>
      <c r="F214" s="47">
        <f t="shared" ref="F214:J214" si="97">E21+E176</f>
        <v>0</v>
      </c>
      <c r="G214" s="47">
        <f t="shared" si="97"/>
        <v>0</v>
      </c>
      <c r="H214" s="47">
        <f t="shared" si="97"/>
        <v>0</v>
      </c>
      <c r="I214" s="47">
        <f t="shared" si="97"/>
        <v>0</v>
      </c>
      <c r="J214" s="47">
        <f t="shared" si="97"/>
        <v>0</v>
      </c>
      <c r="K214" s="36">
        <f t="shared" si="83"/>
        <v>0</v>
      </c>
    </row>
    <row r="215" spans="2:11" x14ac:dyDescent="0.2">
      <c r="B215" s="11">
        <v>17</v>
      </c>
      <c r="C215" s="60" t="s">
        <v>18</v>
      </c>
      <c r="D215" s="25">
        <v>0</v>
      </c>
      <c r="E215" s="47">
        <f t="shared" si="81"/>
        <v>0</v>
      </c>
      <c r="F215" s="47">
        <f t="shared" ref="F215:J215" si="98">E22+E177</f>
        <v>0</v>
      </c>
      <c r="G215" s="47">
        <f t="shared" si="98"/>
        <v>0</v>
      </c>
      <c r="H215" s="47">
        <f t="shared" si="98"/>
        <v>0</v>
      </c>
      <c r="I215" s="47">
        <f t="shared" si="98"/>
        <v>0</v>
      </c>
      <c r="J215" s="47">
        <f t="shared" si="98"/>
        <v>0</v>
      </c>
      <c r="K215" s="36">
        <f t="shared" si="83"/>
        <v>0</v>
      </c>
    </row>
    <row r="216" spans="2:11" x14ac:dyDescent="0.2">
      <c r="B216" s="11">
        <v>18</v>
      </c>
      <c r="C216" s="60" t="s">
        <v>19</v>
      </c>
      <c r="D216" s="25">
        <v>0</v>
      </c>
      <c r="E216" s="47">
        <f t="shared" si="81"/>
        <v>0</v>
      </c>
      <c r="F216" s="47">
        <f t="shared" ref="F216:J216" si="99">E23+E178</f>
        <v>0</v>
      </c>
      <c r="G216" s="47">
        <f t="shared" si="99"/>
        <v>0</v>
      </c>
      <c r="H216" s="47">
        <f t="shared" si="99"/>
        <v>0</v>
      </c>
      <c r="I216" s="47">
        <f t="shared" si="99"/>
        <v>0</v>
      </c>
      <c r="J216" s="47">
        <f t="shared" si="99"/>
        <v>0</v>
      </c>
      <c r="K216" s="36">
        <f t="shared" si="83"/>
        <v>0</v>
      </c>
    </row>
    <row r="217" spans="2:11" x14ac:dyDescent="0.2">
      <c r="B217" s="11">
        <v>19</v>
      </c>
      <c r="C217" s="60" t="s">
        <v>20</v>
      </c>
      <c r="D217" s="25">
        <v>0</v>
      </c>
      <c r="E217" s="47">
        <f t="shared" si="81"/>
        <v>0</v>
      </c>
      <c r="F217" s="47">
        <f t="shared" ref="F217:J217" si="100">E24+E179</f>
        <v>0</v>
      </c>
      <c r="G217" s="47">
        <f t="shared" si="100"/>
        <v>0</v>
      </c>
      <c r="H217" s="47">
        <f t="shared" si="100"/>
        <v>0</v>
      </c>
      <c r="I217" s="47">
        <f t="shared" si="100"/>
        <v>0</v>
      </c>
      <c r="J217" s="47">
        <f t="shared" si="100"/>
        <v>0</v>
      </c>
      <c r="K217" s="36">
        <f t="shared" si="83"/>
        <v>0</v>
      </c>
    </row>
    <row r="218" spans="2:11" x14ac:dyDescent="0.2">
      <c r="B218" s="11">
        <v>20</v>
      </c>
      <c r="C218" s="60" t="s">
        <v>21</v>
      </c>
      <c r="D218" s="25">
        <v>0</v>
      </c>
      <c r="E218" s="47">
        <f t="shared" si="81"/>
        <v>0</v>
      </c>
      <c r="F218" s="47">
        <f t="shared" ref="F218:J218" si="101">E25+E180</f>
        <v>0</v>
      </c>
      <c r="G218" s="47">
        <f t="shared" si="101"/>
        <v>0</v>
      </c>
      <c r="H218" s="47">
        <f t="shared" si="101"/>
        <v>0</v>
      </c>
      <c r="I218" s="47">
        <f t="shared" si="101"/>
        <v>0</v>
      </c>
      <c r="J218" s="47">
        <f t="shared" si="101"/>
        <v>0</v>
      </c>
      <c r="K218" s="36">
        <f t="shared" si="83"/>
        <v>0</v>
      </c>
    </row>
    <row r="219" spans="2:11" x14ac:dyDescent="0.2">
      <c r="B219" s="11">
        <v>21</v>
      </c>
      <c r="C219" s="60" t="s">
        <v>22</v>
      </c>
      <c r="D219" s="25">
        <v>0</v>
      </c>
      <c r="E219" s="47">
        <f t="shared" si="81"/>
        <v>0</v>
      </c>
      <c r="F219" s="47">
        <f t="shared" ref="F219:J219" si="102">E26+E181</f>
        <v>0</v>
      </c>
      <c r="G219" s="47">
        <f t="shared" si="102"/>
        <v>0</v>
      </c>
      <c r="H219" s="47">
        <f t="shared" si="102"/>
        <v>0</v>
      </c>
      <c r="I219" s="47">
        <f t="shared" si="102"/>
        <v>0</v>
      </c>
      <c r="J219" s="47">
        <f t="shared" si="102"/>
        <v>0</v>
      </c>
      <c r="K219" s="36">
        <f t="shared" si="83"/>
        <v>0</v>
      </c>
    </row>
    <row r="220" spans="2:11" x14ac:dyDescent="0.2">
      <c r="B220" s="11">
        <v>22</v>
      </c>
      <c r="C220" s="60" t="s">
        <v>23</v>
      </c>
      <c r="D220" s="25">
        <v>0</v>
      </c>
      <c r="E220" s="47">
        <f t="shared" si="81"/>
        <v>0</v>
      </c>
      <c r="F220" s="47">
        <f t="shared" ref="F220:J220" si="103">E27+E182</f>
        <v>0</v>
      </c>
      <c r="G220" s="47">
        <f t="shared" si="103"/>
        <v>0</v>
      </c>
      <c r="H220" s="47">
        <f t="shared" si="103"/>
        <v>0</v>
      </c>
      <c r="I220" s="47">
        <f t="shared" si="103"/>
        <v>0</v>
      </c>
      <c r="J220" s="47">
        <f t="shared" si="103"/>
        <v>0</v>
      </c>
      <c r="K220" s="36">
        <f t="shared" si="83"/>
        <v>0</v>
      </c>
    </row>
    <row r="221" spans="2:11" x14ac:dyDescent="0.2">
      <c r="B221" s="11">
        <v>23</v>
      </c>
      <c r="C221" s="60" t="s">
        <v>24</v>
      </c>
      <c r="D221" s="25">
        <v>0</v>
      </c>
      <c r="E221" s="47">
        <f t="shared" si="81"/>
        <v>0</v>
      </c>
      <c r="F221" s="47">
        <f t="shared" ref="F221:J221" si="104">E28+E183</f>
        <v>0</v>
      </c>
      <c r="G221" s="47">
        <f t="shared" si="104"/>
        <v>0</v>
      </c>
      <c r="H221" s="47">
        <f t="shared" si="104"/>
        <v>0</v>
      </c>
      <c r="I221" s="47">
        <f t="shared" si="104"/>
        <v>0</v>
      </c>
      <c r="J221" s="47">
        <f t="shared" si="104"/>
        <v>0</v>
      </c>
      <c r="K221" s="36">
        <f t="shared" si="83"/>
        <v>0</v>
      </c>
    </row>
    <row r="222" spans="2:11" x14ac:dyDescent="0.2">
      <c r="B222" s="11">
        <v>24</v>
      </c>
      <c r="C222" s="60" t="s">
        <v>25</v>
      </c>
      <c r="D222" s="25">
        <v>0</v>
      </c>
      <c r="E222" s="47">
        <f t="shared" si="81"/>
        <v>0</v>
      </c>
      <c r="F222" s="47">
        <f t="shared" ref="F222:J222" si="105">E29+E184</f>
        <v>0</v>
      </c>
      <c r="G222" s="47">
        <f t="shared" si="105"/>
        <v>0</v>
      </c>
      <c r="H222" s="47">
        <f t="shared" si="105"/>
        <v>61138.70407028155</v>
      </c>
      <c r="I222" s="47">
        <f t="shared" si="105"/>
        <v>0</v>
      </c>
      <c r="J222" s="47">
        <f t="shared" si="105"/>
        <v>0</v>
      </c>
      <c r="K222" s="36">
        <f t="shared" si="83"/>
        <v>64232.69984018652</v>
      </c>
    </row>
    <row r="223" spans="2:11" x14ac:dyDescent="0.2">
      <c r="B223" s="11">
        <v>25</v>
      </c>
      <c r="C223" s="60" t="s">
        <v>26</v>
      </c>
      <c r="D223" s="25">
        <v>0</v>
      </c>
      <c r="E223" s="47">
        <f t="shared" si="81"/>
        <v>0</v>
      </c>
      <c r="F223" s="47">
        <f t="shared" ref="F223:J223" si="106">E30+E185</f>
        <v>0</v>
      </c>
      <c r="G223" s="47">
        <f t="shared" si="106"/>
        <v>0</v>
      </c>
      <c r="H223" s="47">
        <f t="shared" si="106"/>
        <v>0</v>
      </c>
      <c r="I223" s="47">
        <f t="shared" si="106"/>
        <v>0</v>
      </c>
      <c r="J223" s="47">
        <f t="shared" si="106"/>
        <v>0</v>
      </c>
      <c r="K223" s="36">
        <f t="shared" si="83"/>
        <v>0</v>
      </c>
    </row>
    <row r="224" spans="2:11" x14ac:dyDescent="0.2">
      <c r="B224" s="11">
        <v>26</v>
      </c>
      <c r="C224" s="60" t="s">
        <v>27</v>
      </c>
      <c r="D224" s="25">
        <v>0</v>
      </c>
      <c r="E224" s="47">
        <f t="shared" si="81"/>
        <v>0</v>
      </c>
      <c r="F224" s="47">
        <f t="shared" ref="F224:J224" si="107">E31+E186</f>
        <v>0</v>
      </c>
      <c r="G224" s="47">
        <f t="shared" si="107"/>
        <v>0</v>
      </c>
      <c r="H224" s="47">
        <f t="shared" si="107"/>
        <v>18797.66786515206</v>
      </c>
      <c r="I224" s="47">
        <f t="shared" si="107"/>
        <v>-9747.4925495141051</v>
      </c>
      <c r="J224" s="47">
        <f t="shared" si="107"/>
        <v>0</v>
      </c>
      <c r="K224" s="36">
        <f t="shared" si="83"/>
        <v>9508.1700436795181</v>
      </c>
    </row>
    <row r="225" spans="2:12" x14ac:dyDescent="0.2">
      <c r="B225" s="11">
        <v>27</v>
      </c>
      <c r="C225" s="60" t="s">
        <v>28</v>
      </c>
      <c r="D225" s="25">
        <v>0</v>
      </c>
      <c r="E225" s="47">
        <f t="shared" si="81"/>
        <v>0</v>
      </c>
      <c r="F225" s="47">
        <f t="shared" ref="F225:J225" si="108">E32+E187</f>
        <v>-1398.2545579804394</v>
      </c>
      <c r="G225" s="47">
        <f t="shared" si="108"/>
        <v>0</v>
      </c>
      <c r="H225" s="47">
        <f t="shared" si="108"/>
        <v>0</v>
      </c>
      <c r="I225" s="47">
        <f t="shared" si="108"/>
        <v>0</v>
      </c>
      <c r="J225" s="47">
        <f t="shared" si="108"/>
        <v>0</v>
      </c>
      <c r="K225" s="36">
        <f t="shared" si="83"/>
        <v>-1469.0148685468635</v>
      </c>
    </row>
    <row r="226" spans="2:12" x14ac:dyDescent="0.2">
      <c r="B226" s="11">
        <v>28</v>
      </c>
      <c r="C226" s="60" t="s">
        <v>29</v>
      </c>
      <c r="D226" s="25">
        <v>0</v>
      </c>
      <c r="E226" s="47">
        <f t="shared" si="81"/>
        <v>0</v>
      </c>
      <c r="F226" s="47">
        <f t="shared" ref="F226:J226" si="109">E33+E188</f>
        <v>0</v>
      </c>
      <c r="G226" s="47">
        <f t="shared" si="109"/>
        <v>0</v>
      </c>
      <c r="H226" s="47">
        <f t="shared" si="109"/>
        <v>4604.8641506440854</v>
      </c>
      <c r="I226" s="47">
        <f t="shared" si="109"/>
        <v>0</v>
      </c>
      <c r="J226" s="47">
        <f t="shared" si="109"/>
        <v>0</v>
      </c>
      <c r="K226" s="36">
        <f t="shared" si="83"/>
        <v>4837.8986975769385</v>
      </c>
    </row>
    <row r="227" spans="2:12" x14ac:dyDescent="0.2">
      <c r="B227" s="11">
        <v>29</v>
      </c>
      <c r="C227" s="60" t="s">
        <v>30</v>
      </c>
      <c r="D227" s="25">
        <v>0</v>
      </c>
      <c r="E227" s="47">
        <f t="shared" si="81"/>
        <v>0</v>
      </c>
      <c r="F227" s="47">
        <f t="shared" ref="F227:J227" si="110">E34+E189</f>
        <v>0</v>
      </c>
      <c r="G227" s="47">
        <f t="shared" si="110"/>
        <v>0</v>
      </c>
      <c r="H227" s="47">
        <f t="shared" si="110"/>
        <v>0</v>
      </c>
      <c r="I227" s="47">
        <f t="shared" si="110"/>
        <v>0</v>
      </c>
      <c r="J227" s="47">
        <f t="shared" si="110"/>
        <v>0</v>
      </c>
      <c r="K227" s="36">
        <f t="shared" si="83"/>
        <v>0</v>
      </c>
    </row>
    <row r="228" spans="2:12" x14ac:dyDescent="0.2">
      <c r="B228" s="11">
        <v>30</v>
      </c>
      <c r="C228" s="60" t="s">
        <v>31</v>
      </c>
      <c r="D228" s="25">
        <v>0</v>
      </c>
      <c r="E228" s="47">
        <f t="shared" si="81"/>
        <v>0</v>
      </c>
      <c r="F228" s="47">
        <f t="shared" ref="F228:J228" si="111">E35+E190</f>
        <v>-5751.6998677102729</v>
      </c>
      <c r="G228" s="47">
        <f t="shared" si="111"/>
        <v>-695.96265058878885</v>
      </c>
      <c r="H228" s="47">
        <f t="shared" si="111"/>
        <v>477.98368022224304</v>
      </c>
      <c r="I228" s="47">
        <f t="shared" si="111"/>
        <v>-8459.4126620389543</v>
      </c>
      <c r="J228" s="47">
        <f t="shared" si="111"/>
        <v>-5066.4524139850473</v>
      </c>
      <c r="K228" s="36">
        <f t="shared" si="83"/>
        <v>-20482.138761333517</v>
      </c>
    </row>
    <row r="229" spans="2:12" x14ac:dyDescent="0.2">
      <c r="B229" s="11">
        <v>31</v>
      </c>
      <c r="C229" s="60" t="s">
        <v>32</v>
      </c>
      <c r="D229" s="25">
        <v>0</v>
      </c>
      <c r="E229" s="47">
        <f t="shared" si="81"/>
        <v>0</v>
      </c>
      <c r="F229" s="47">
        <f t="shared" ref="F229:J229" si="112">E36+E191</f>
        <v>0</v>
      </c>
      <c r="G229" s="47">
        <f t="shared" si="112"/>
        <v>0</v>
      </c>
      <c r="H229" s="47">
        <f t="shared" si="112"/>
        <v>35815.137442035928</v>
      </c>
      <c r="I229" s="47">
        <f t="shared" si="112"/>
        <v>0</v>
      </c>
      <c r="J229" s="47">
        <f t="shared" si="112"/>
        <v>0</v>
      </c>
      <c r="K229" s="36">
        <f t="shared" si="83"/>
        <v>37627.604445210236</v>
      </c>
    </row>
    <row r="230" spans="2:12" x14ac:dyDescent="0.2">
      <c r="B230" s="11">
        <v>32</v>
      </c>
      <c r="C230" s="60" t="s">
        <v>33</v>
      </c>
      <c r="D230" s="25">
        <v>0</v>
      </c>
      <c r="E230" s="47">
        <f t="shared" si="81"/>
        <v>0</v>
      </c>
      <c r="F230" s="47">
        <f t="shared" ref="F230:J230" si="113">E37+E192</f>
        <v>0</v>
      </c>
      <c r="G230" s="47">
        <f t="shared" si="113"/>
        <v>-121782.35091053617</v>
      </c>
      <c r="H230" s="47">
        <f t="shared" si="113"/>
        <v>77533.003592762732</v>
      </c>
      <c r="I230" s="47">
        <f t="shared" si="113"/>
        <v>-137688.87156764377</v>
      </c>
      <c r="J230" s="47">
        <f t="shared" si="113"/>
        <v>-43948.900068989678</v>
      </c>
      <c r="K230" s="36">
        <f t="shared" si="83"/>
        <v>-237318.40133352875</v>
      </c>
    </row>
    <row r="231" spans="2:12" x14ac:dyDescent="0.2">
      <c r="B231" s="13">
        <v>33</v>
      </c>
      <c r="C231" s="14" t="s">
        <v>34</v>
      </c>
      <c r="D231" s="25">
        <v>0</v>
      </c>
      <c r="E231" s="47">
        <f t="shared" si="81"/>
        <v>0</v>
      </c>
      <c r="F231" s="47">
        <f t="shared" ref="F231:J231" si="114">E38+E193</f>
        <v>0</v>
      </c>
      <c r="G231" s="47">
        <f t="shared" si="114"/>
        <v>0</v>
      </c>
      <c r="H231" s="47">
        <f t="shared" si="114"/>
        <v>0</v>
      </c>
      <c r="I231" s="47">
        <f t="shared" si="114"/>
        <v>0</v>
      </c>
      <c r="J231" s="47">
        <f t="shared" si="114"/>
        <v>0</v>
      </c>
      <c r="K231" s="36">
        <f t="shared" si="83"/>
        <v>0</v>
      </c>
    </row>
    <row r="232" spans="2:12" x14ac:dyDescent="0.2">
      <c r="B232" s="16" t="s">
        <v>35</v>
      </c>
      <c r="C232" s="17"/>
      <c r="D232" s="28">
        <f t="shared" ref="D232:J232" si="115">SUM(D199:D231)</f>
        <v>0</v>
      </c>
      <c r="E232" s="29">
        <f t="shared" si="115"/>
        <v>-6500880.385259877</v>
      </c>
      <c r="F232" s="29">
        <f t="shared" si="115"/>
        <v>-1154950.4430632098</v>
      </c>
      <c r="G232" s="29">
        <f t="shared" si="115"/>
        <v>-2469042.1538095009</v>
      </c>
      <c r="H232" s="29">
        <f t="shared" si="115"/>
        <v>1128866.3232393884</v>
      </c>
      <c r="I232" s="29">
        <f t="shared" si="115"/>
        <v>-1562117.5975467246</v>
      </c>
      <c r="J232" s="30">
        <f t="shared" si="115"/>
        <v>-1032303.6992051996</v>
      </c>
      <c r="K232" s="46">
        <f t="shared" ref="K232" si="116">SUM(K199:K231)</f>
        <v>-12176975.145538628</v>
      </c>
    </row>
    <row r="235" spans="2:12" x14ac:dyDescent="0.2">
      <c r="B235" s="20" t="s">
        <v>56</v>
      </c>
    </row>
    <row r="236" spans="2:12" x14ac:dyDescent="0.2">
      <c r="B236" s="38" t="s">
        <v>0</v>
      </c>
      <c r="C236" s="39"/>
      <c r="D236" s="22">
        <v>44348</v>
      </c>
      <c r="E236" s="23">
        <v>44378</v>
      </c>
      <c r="F236" s="23">
        <v>44409</v>
      </c>
      <c r="G236" s="23">
        <v>44440</v>
      </c>
      <c r="H236" s="23">
        <v>44470</v>
      </c>
      <c r="I236" s="23">
        <v>44501</v>
      </c>
      <c r="J236" s="23">
        <v>44531</v>
      </c>
      <c r="K236" s="24">
        <v>44531</v>
      </c>
    </row>
    <row r="237" spans="2:12" x14ac:dyDescent="0.2">
      <c r="B237" s="16" t="s">
        <v>46</v>
      </c>
      <c r="C237" s="17"/>
      <c r="D237" s="40">
        <v>108.88</v>
      </c>
      <c r="E237" s="41">
        <v>109.76</v>
      </c>
      <c r="F237" s="41">
        <v>110.15</v>
      </c>
      <c r="G237" s="41">
        <v>111.45</v>
      </c>
      <c r="H237" s="14">
        <v>112.94</v>
      </c>
      <c r="I237" s="108">
        <v>113.51</v>
      </c>
      <c r="J237" s="14">
        <v>114.39</v>
      </c>
      <c r="K237" s="14">
        <v>114.39</v>
      </c>
      <c r="L237" s="42" t="s">
        <v>47</v>
      </c>
    </row>
    <row r="238" spans="2:12" ht="15" x14ac:dyDescent="0.25">
      <c r="B238" s="16" t="s">
        <v>48</v>
      </c>
      <c r="C238" s="17"/>
      <c r="D238" s="43">
        <f t="shared" ref="D238:J238" si="117">E237/D237-1</f>
        <v>8.0822924320353984E-3</v>
      </c>
      <c r="E238" s="44">
        <f t="shared" si="117"/>
        <v>3.5532069970845015E-3</v>
      </c>
      <c r="F238" s="44">
        <f t="shared" si="117"/>
        <v>1.1802088061733995E-2</v>
      </c>
      <c r="G238" s="44">
        <f t="shared" si="117"/>
        <v>1.336922386720496E-2</v>
      </c>
      <c r="H238" s="44">
        <f t="shared" si="117"/>
        <v>5.0469275721622964E-3</v>
      </c>
      <c r="I238" s="44">
        <f t="shared" si="117"/>
        <v>7.7526209144569425E-3</v>
      </c>
      <c r="J238" s="44">
        <f t="shared" si="117"/>
        <v>0</v>
      </c>
      <c r="K238" s="44"/>
      <c r="L238" s="109">
        <f>+(1+D238)*(1+E238)*(1+F238)*(1+G238)*(1+H238)*(1+I238)*(1+J238)-1</f>
        <v>5.060617193240291E-2</v>
      </c>
    </row>
    <row r="241" spans="2:10" x14ac:dyDescent="0.2">
      <c r="B241" s="3" t="s">
        <v>57</v>
      </c>
    </row>
    <row r="242" spans="2:10" x14ac:dyDescent="0.2">
      <c r="B242" s="21" t="s">
        <v>0</v>
      </c>
      <c r="C242" s="16"/>
      <c r="D242" s="22">
        <v>44348</v>
      </c>
      <c r="E242" s="23">
        <v>44378</v>
      </c>
      <c r="F242" s="23">
        <v>44409</v>
      </c>
      <c r="G242" s="23">
        <v>44440</v>
      </c>
      <c r="H242" s="23">
        <v>44470</v>
      </c>
      <c r="I242" s="23">
        <v>44501</v>
      </c>
      <c r="J242" s="24">
        <v>44531</v>
      </c>
    </row>
    <row r="243" spans="2:10" x14ac:dyDescent="0.2">
      <c r="B243" s="8">
        <v>1</v>
      </c>
      <c r="C243" s="9" t="s">
        <v>3</v>
      </c>
      <c r="D243" s="31">
        <f>$D199*(1+D$238)</f>
        <v>0</v>
      </c>
      <c r="E243" s="32">
        <f t="shared" ref="E243:J258" si="118">$D199*(1+E$238)</f>
        <v>0</v>
      </c>
      <c r="F243" s="32">
        <f t="shared" si="118"/>
        <v>0</v>
      </c>
      <c r="G243" s="32">
        <f t="shared" si="118"/>
        <v>0</v>
      </c>
      <c r="H243" s="32">
        <f t="shared" si="118"/>
        <v>0</v>
      </c>
      <c r="I243" s="32">
        <f t="shared" si="118"/>
        <v>0</v>
      </c>
      <c r="J243" s="33">
        <f t="shared" si="118"/>
        <v>0</v>
      </c>
    </row>
    <row r="244" spans="2:10" x14ac:dyDescent="0.2">
      <c r="B244" s="11">
        <v>2</v>
      </c>
      <c r="C244" s="2" t="s">
        <v>4</v>
      </c>
      <c r="D244" s="25">
        <f t="shared" ref="D244:J259" si="119">$D200*(1+D$238)</f>
        <v>0</v>
      </c>
      <c r="E244" s="47">
        <f t="shared" si="118"/>
        <v>0</v>
      </c>
      <c r="F244" s="47">
        <f t="shared" si="118"/>
        <v>0</v>
      </c>
      <c r="G244" s="47">
        <f t="shared" si="118"/>
        <v>0</v>
      </c>
      <c r="H244" s="47">
        <f t="shared" si="118"/>
        <v>0</v>
      </c>
      <c r="I244" s="47">
        <f t="shared" si="118"/>
        <v>0</v>
      </c>
      <c r="J244" s="27">
        <f t="shared" si="118"/>
        <v>0</v>
      </c>
    </row>
    <row r="245" spans="2:10" x14ac:dyDescent="0.2">
      <c r="B245" s="11">
        <v>3</v>
      </c>
      <c r="C245" s="2" t="s">
        <v>5</v>
      </c>
      <c r="D245" s="25">
        <f t="shared" si="119"/>
        <v>0</v>
      </c>
      <c r="E245" s="47">
        <f t="shared" si="118"/>
        <v>0</v>
      </c>
      <c r="F245" s="47">
        <f t="shared" si="118"/>
        <v>0</v>
      </c>
      <c r="G245" s="47">
        <f t="shared" si="118"/>
        <v>0</v>
      </c>
      <c r="H245" s="47">
        <f t="shared" si="118"/>
        <v>0</v>
      </c>
      <c r="I245" s="47">
        <f t="shared" si="118"/>
        <v>0</v>
      </c>
      <c r="J245" s="27">
        <f t="shared" si="118"/>
        <v>0</v>
      </c>
    </row>
    <row r="246" spans="2:10" x14ac:dyDescent="0.2">
      <c r="B246" s="11">
        <v>4</v>
      </c>
      <c r="C246" s="2" t="s">
        <v>6</v>
      </c>
      <c r="D246" s="25">
        <f t="shared" si="119"/>
        <v>0</v>
      </c>
      <c r="E246" s="47">
        <f t="shared" si="118"/>
        <v>0</v>
      </c>
      <c r="F246" s="47">
        <f t="shared" si="118"/>
        <v>0</v>
      </c>
      <c r="G246" s="47">
        <f t="shared" si="118"/>
        <v>0</v>
      </c>
      <c r="H246" s="47">
        <f t="shared" si="118"/>
        <v>0</v>
      </c>
      <c r="I246" s="47">
        <f t="shared" si="118"/>
        <v>0</v>
      </c>
      <c r="J246" s="27">
        <f t="shared" si="118"/>
        <v>0</v>
      </c>
    </row>
    <row r="247" spans="2:10" x14ac:dyDescent="0.2">
      <c r="B247" s="11">
        <v>5</v>
      </c>
      <c r="C247" s="2" t="s">
        <v>7</v>
      </c>
      <c r="D247" s="25">
        <f t="shared" si="119"/>
        <v>0</v>
      </c>
      <c r="E247" s="47">
        <f t="shared" si="118"/>
        <v>0</v>
      </c>
      <c r="F247" s="47">
        <f t="shared" si="118"/>
        <v>0</v>
      </c>
      <c r="G247" s="47">
        <f t="shared" si="118"/>
        <v>0</v>
      </c>
      <c r="H247" s="47">
        <f t="shared" si="118"/>
        <v>0</v>
      </c>
      <c r="I247" s="47">
        <f t="shared" si="118"/>
        <v>0</v>
      </c>
      <c r="J247" s="27">
        <f t="shared" si="118"/>
        <v>0</v>
      </c>
    </row>
    <row r="248" spans="2:10" x14ac:dyDescent="0.2">
      <c r="B248" s="11">
        <v>6</v>
      </c>
      <c r="C248" s="2" t="s">
        <v>8</v>
      </c>
      <c r="D248" s="25">
        <f t="shared" si="119"/>
        <v>0</v>
      </c>
      <c r="E248" s="47">
        <f t="shared" si="118"/>
        <v>0</v>
      </c>
      <c r="F248" s="47">
        <f t="shared" si="118"/>
        <v>0</v>
      </c>
      <c r="G248" s="47">
        <f t="shared" si="118"/>
        <v>0</v>
      </c>
      <c r="H248" s="47">
        <f t="shared" si="118"/>
        <v>0</v>
      </c>
      <c r="I248" s="47">
        <f t="shared" si="118"/>
        <v>0</v>
      </c>
      <c r="J248" s="27">
        <f t="shared" si="118"/>
        <v>0</v>
      </c>
    </row>
    <row r="249" spans="2:10" x14ac:dyDescent="0.2">
      <c r="B249" s="11">
        <v>7</v>
      </c>
      <c r="C249" s="2" t="s">
        <v>9</v>
      </c>
      <c r="D249" s="25">
        <f t="shared" si="119"/>
        <v>0</v>
      </c>
      <c r="E249" s="47">
        <f t="shared" si="118"/>
        <v>0</v>
      </c>
      <c r="F249" s="47">
        <f t="shared" si="118"/>
        <v>0</v>
      </c>
      <c r="G249" s="47">
        <f t="shared" si="118"/>
        <v>0</v>
      </c>
      <c r="H249" s="47">
        <f t="shared" si="118"/>
        <v>0</v>
      </c>
      <c r="I249" s="47">
        <f t="shared" si="118"/>
        <v>0</v>
      </c>
      <c r="J249" s="27">
        <f t="shared" si="118"/>
        <v>0</v>
      </c>
    </row>
    <row r="250" spans="2:10" x14ac:dyDescent="0.2">
      <c r="B250" s="11">
        <v>8</v>
      </c>
      <c r="C250" s="2" t="s">
        <v>10</v>
      </c>
      <c r="D250" s="25">
        <f t="shared" si="119"/>
        <v>0</v>
      </c>
      <c r="E250" s="47">
        <f t="shared" si="118"/>
        <v>0</v>
      </c>
      <c r="F250" s="47">
        <f t="shared" si="118"/>
        <v>0</v>
      </c>
      <c r="G250" s="47">
        <f t="shared" si="118"/>
        <v>0</v>
      </c>
      <c r="H250" s="47">
        <f t="shared" si="118"/>
        <v>0</v>
      </c>
      <c r="I250" s="47">
        <f t="shared" si="118"/>
        <v>0</v>
      </c>
      <c r="J250" s="27">
        <f t="shared" si="118"/>
        <v>0</v>
      </c>
    </row>
    <row r="251" spans="2:10" x14ac:dyDescent="0.2">
      <c r="B251" s="11">
        <v>9</v>
      </c>
      <c r="C251" s="2" t="s">
        <v>11</v>
      </c>
      <c r="D251" s="25">
        <f t="shared" si="119"/>
        <v>0</v>
      </c>
      <c r="E251" s="47">
        <f t="shared" si="118"/>
        <v>0</v>
      </c>
      <c r="F251" s="47">
        <f t="shared" si="118"/>
        <v>0</v>
      </c>
      <c r="G251" s="47">
        <f t="shared" si="118"/>
        <v>0</v>
      </c>
      <c r="H251" s="47">
        <f t="shared" si="118"/>
        <v>0</v>
      </c>
      <c r="I251" s="47">
        <f t="shared" si="118"/>
        <v>0</v>
      </c>
      <c r="J251" s="27">
        <f t="shared" si="118"/>
        <v>0</v>
      </c>
    </row>
    <row r="252" spans="2:10" x14ac:dyDescent="0.2">
      <c r="B252" s="11">
        <v>10</v>
      </c>
      <c r="C252" s="2" t="s">
        <v>58</v>
      </c>
      <c r="D252" s="25">
        <f t="shared" si="119"/>
        <v>0</v>
      </c>
      <c r="E252" s="47">
        <f t="shared" si="118"/>
        <v>0</v>
      </c>
      <c r="F252" s="47">
        <f t="shared" si="118"/>
        <v>0</v>
      </c>
      <c r="G252" s="47">
        <f t="shared" si="118"/>
        <v>0</v>
      </c>
      <c r="H252" s="47">
        <f t="shared" si="118"/>
        <v>0</v>
      </c>
      <c r="I252" s="47">
        <f t="shared" si="118"/>
        <v>0</v>
      </c>
      <c r="J252" s="27">
        <f t="shared" si="118"/>
        <v>0</v>
      </c>
    </row>
    <row r="253" spans="2:10" x14ac:dyDescent="0.2">
      <c r="B253" s="11">
        <v>11</v>
      </c>
      <c r="C253" s="2" t="s">
        <v>12</v>
      </c>
      <c r="D253" s="25">
        <f t="shared" si="119"/>
        <v>0</v>
      </c>
      <c r="E253" s="47">
        <f t="shared" si="118"/>
        <v>0</v>
      </c>
      <c r="F253" s="47">
        <f t="shared" si="118"/>
        <v>0</v>
      </c>
      <c r="G253" s="47">
        <f t="shared" si="118"/>
        <v>0</v>
      </c>
      <c r="H253" s="47">
        <f t="shared" si="118"/>
        <v>0</v>
      </c>
      <c r="I253" s="47">
        <f t="shared" si="118"/>
        <v>0</v>
      </c>
      <c r="J253" s="27">
        <f t="shared" si="118"/>
        <v>0</v>
      </c>
    </row>
    <row r="254" spans="2:10" x14ac:dyDescent="0.2">
      <c r="B254" s="11">
        <v>12</v>
      </c>
      <c r="C254" s="2" t="s">
        <v>13</v>
      </c>
      <c r="D254" s="25">
        <f t="shared" si="119"/>
        <v>0</v>
      </c>
      <c r="E254" s="47">
        <f t="shared" si="118"/>
        <v>0</v>
      </c>
      <c r="F254" s="47">
        <f t="shared" si="118"/>
        <v>0</v>
      </c>
      <c r="G254" s="47">
        <f t="shared" si="118"/>
        <v>0</v>
      </c>
      <c r="H254" s="47">
        <f t="shared" si="118"/>
        <v>0</v>
      </c>
      <c r="I254" s="47">
        <f t="shared" si="118"/>
        <v>0</v>
      </c>
      <c r="J254" s="27">
        <f t="shared" si="118"/>
        <v>0</v>
      </c>
    </row>
    <row r="255" spans="2:10" x14ac:dyDescent="0.2">
      <c r="B255" s="11">
        <v>13</v>
      </c>
      <c r="C255" s="2" t="s">
        <v>14</v>
      </c>
      <c r="D255" s="25">
        <f t="shared" si="119"/>
        <v>0</v>
      </c>
      <c r="E255" s="47">
        <f t="shared" si="118"/>
        <v>0</v>
      </c>
      <c r="F255" s="47">
        <f t="shared" si="118"/>
        <v>0</v>
      </c>
      <c r="G255" s="47">
        <f t="shared" si="118"/>
        <v>0</v>
      </c>
      <c r="H255" s="47">
        <f t="shared" si="118"/>
        <v>0</v>
      </c>
      <c r="I255" s="47">
        <f t="shared" si="118"/>
        <v>0</v>
      </c>
      <c r="J255" s="27">
        <f t="shared" si="118"/>
        <v>0</v>
      </c>
    </row>
    <row r="256" spans="2:10" x14ac:dyDescent="0.2">
      <c r="B256" s="11">
        <v>14</v>
      </c>
      <c r="C256" s="2" t="s">
        <v>15</v>
      </c>
      <c r="D256" s="25">
        <f t="shared" si="119"/>
        <v>0</v>
      </c>
      <c r="E256" s="47">
        <f t="shared" si="118"/>
        <v>0</v>
      </c>
      <c r="F256" s="47">
        <f t="shared" si="118"/>
        <v>0</v>
      </c>
      <c r="G256" s="47">
        <f t="shared" si="118"/>
        <v>0</v>
      </c>
      <c r="H256" s="47">
        <f t="shared" si="118"/>
        <v>0</v>
      </c>
      <c r="I256" s="47">
        <f t="shared" si="118"/>
        <v>0</v>
      </c>
      <c r="J256" s="27">
        <f t="shared" si="118"/>
        <v>0</v>
      </c>
    </row>
    <row r="257" spans="2:10" x14ac:dyDescent="0.2">
      <c r="B257" s="11">
        <v>15</v>
      </c>
      <c r="C257" s="2" t="s">
        <v>16</v>
      </c>
      <c r="D257" s="25">
        <f t="shared" si="119"/>
        <v>0</v>
      </c>
      <c r="E257" s="47">
        <f t="shared" si="118"/>
        <v>0</v>
      </c>
      <c r="F257" s="47">
        <f t="shared" si="118"/>
        <v>0</v>
      </c>
      <c r="G257" s="47">
        <f t="shared" si="118"/>
        <v>0</v>
      </c>
      <c r="H257" s="47">
        <f t="shared" si="118"/>
        <v>0</v>
      </c>
      <c r="I257" s="47">
        <f t="shared" si="118"/>
        <v>0</v>
      </c>
      <c r="J257" s="27">
        <f t="shared" si="118"/>
        <v>0</v>
      </c>
    </row>
    <row r="258" spans="2:10" x14ac:dyDescent="0.2">
      <c r="B258" s="11">
        <v>16</v>
      </c>
      <c r="C258" s="2" t="s">
        <v>17</v>
      </c>
      <c r="D258" s="25">
        <f t="shared" si="119"/>
        <v>0</v>
      </c>
      <c r="E258" s="47">
        <f t="shared" si="118"/>
        <v>0</v>
      </c>
      <c r="F258" s="47">
        <f t="shared" si="118"/>
        <v>0</v>
      </c>
      <c r="G258" s="47">
        <f t="shared" si="118"/>
        <v>0</v>
      </c>
      <c r="H258" s="47">
        <f t="shared" si="118"/>
        <v>0</v>
      </c>
      <c r="I258" s="47">
        <f t="shared" si="118"/>
        <v>0</v>
      </c>
      <c r="J258" s="27">
        <f t="shared" si="118"/>
        <v>0</v>
      </c>
    </row>
    <row r="259" spans="2:10" x14ac:dyDescent="0.2">
      <c r="B259" s="11">
        <v>17</v>
      </c>
      <c r="C259" s="2" t="s">
        <v>18</v>
      </c>
      <c r="D259" s="25">
        <f t="shared" si="119"/>
        <v>0</v>
      </c>
      <c r="E259" s="47">
        <f t="shared" si="119"/>
        <v>0</v>
      </c>
      <c r="F259" s="47">
        <f t="shared" si="119"/>
        <v>0</v>
      </c>
      <c r="G259" s="47">
        <f t="shared" si="119"/>
        <v>0</v>
      </c>
      <c r="H259" s="47">
        <f t="shared" si="119"/>
        <v>0</v>
      </c>
      <c r="I259" s="47">
        <f t="shared" si="119"/>
        <v>0</v>
      </c>
      <c r="J259" s="27">
        <f t="shared" si="119"/>
        <v>0</v>
      </c>
    </row>
    <row r="260" spans="2:10" x14ac:dyDescent="0.2">
      <c r="B260" s="11">
        <v>18</v>
      </c>
      <c r="C260" s="2" t="s">
        <v>19</v>
      </c>
      <c r="D260" s="25">
        <f t="shared" ref="D260:J275" si="120">$D216*(1+D$238)</f>
        <v>0</v>
      </c>
      <c r="E260" s="47">
        <f t="shared" si="120"/>
        <v>0</v>
      </c>
      <c r="F260" s="47">
        <f t="shared" si="120"/>
        <v>0</v>
      </c>
      <c r="G260" s="47">
        <f t="shared" si="120"/>
        <v>0</v>
      </c>
      <c r="H260" s="47">
        <f t="shared" si="120"/>
        <v>0</v>
      </c>
      <c r="I260" s="47">
        <f t="shared" si="120"/>
        <v>0</v>
      </c>
      <c r="J260" s="27">
        <f t="shared" si="120"/>
        <v>0</v>
      </c>
    </row>
    <row r="261" spans="2:10" x14ac:dyDescent="0.2">
      <c r="B261" s="11">
        <v>19</v>
      </c>
      <c r="C261" s="2" t="s">
        <v>20</v>
      </c>
      <c r="D261" s="25">
        <f t="shared" si="120"/>
        <v>0</v>
      </c>
      <c r="E261" s="47">
        <f t="shared" si="120"/>
        <v>0</v>
      </c>
      <c r="F261" s="47">
        <f t="shared" si="120"/>
        <v>0</v>
      </c>
      <c r="G261" s="47">
        <f t="shared" si="120"/>
        <v>0</v>
      </c>
      <c r="H261" s="47">
        <f t="shared" si="120"/>
        <v>0</v>
      </c>
      <c r="I261" s="47">
        <f t="shared" si="120"/>
        <v>0</v>
      </c>
      <c r="J261" s="27">
        <f t="shared" si="120"/>
        <v>0</v>
      </c>
    </row>
    <row r="262" spans="2:10" x14ac:dyDescent="0.2">
      <c r="B262" s="11">
        <v>20</v>
      </c>
      <c r="C262" s="2" t="s">
        <v>21</v>
      </c>
      <c r="D262" s="25">
        <f t="shared" si="120"/>
        <v>0</v>
      </c>
      <c r="E262" s="47">
        <f t="shared" si="120"/>
        <v>0</v>
      </c>
      <c r="F262" s="47">
        <f t="shared" si="120"/>
        <v>0</v>
      </c>
      <c r="G262" s="47">
        <f t="shared" si="120"/>
        <v>0</v>
      </c>
      <c r="H262" s="47">
        <f t="shared" si="120"/>
        <v>0</v>
      </c>
      <c r="I262" s="47">
        <f t="shared" si="120"/>
        <v>0</v>
      </c>
      <c r="J262" s="27">
        <f t="shared" si="120"/>
        <v>0</v>
      </c>
    </row>
    <row r="263" spans="2:10" x14ac:dyDescent="0.2">
      <c r="B263" s="11">
        <v>21</v>
      </c>
      <c r="C263" s="2" t="s">
        <v>22</v>
      </c>
      <c r="D263" s="25">
        <f t="shared" si="120"/>
        <v>0</v>
      </c>
      <c r="E263" s="47">
        <f t="shared" si="120"/>
        <v>0</v>
      </c>
      <c r="F263" s="47">
        <f t="shared" si="120"/>
        <v>0</v>
      </c>
      <c r="G263" s="47">
        <f t="shared" si="120"/>
        <v>0</v>
      </c>
      <c r="H263" s="47">
        <f t="shared" si="120"/>
        <v>0</v>
      </c>
      <c r="I263" s="47">
        <f t="shared" si="120"/>
        <v>0</v>
      </c>
      <c r="J263" s="27">
        <f t="shared" si="120"/>
        <v>0</v>
      </c>
    </row>
    <row r="264" spans="2:10" x14ac:dyDescent="0.2">
      <c r="B264" s="11">
        <v>22</v>
      </c>
      <c r="C264" s="2" t="s">
        <v>23</v>
      </c>
      <c r="D264" s="25">
        <f t="shared" si="120"/>
        <v>0</v>
      </c>
      <c r="E264" s="47">
        <f t="shared" si="120"/>
        <v>0</v>
      </c>
      <c r="F264" s="47">
        <f t="shared" si="120"/>
        <v>0</v>
      </c>
      <c r="G264" s="47">
        <f t="shared" si="120"/>
        <v>0</v>
      </c>
      <c r="H264" s="47">
        <f t="shared" si="120"/>
        <v>0</v>
      </c>
      <c r="I264" s="47">
        <f t="shared" si="120"/>
        <v>0</v>
      </c>
      <c r="J264" s="27">
        <f t="shared" si="120"/>
        <v>0</v>
      </c>
    </row>
    <row r="265" spans="2:10" x14ac:dyDescent="0.2">
      <c r="B265" s="11">
        <v>23</v>
      </c>
      <c r="C265" s="2" t="s">
        <v>24</v>
      </c>
      <c r="D265" s="25">
        <f t="shared" si="120"/>
        <v>0</v>
      </c>
      <c r="E265" s="47">
        <f t="shared" si="120"/>
        <v>0</v>
      </c>
      <c r="F265" s="47">
        <f t="shared" si="120"/>
        <v>0</v>
      </c>
      <c r="G265" s="47">
        <f t="shared" si="120"/>
        <v>0</v>
      </c>
      <c r="H265" s="47">
        <f t="shared" si="120"/>
        <v>0</v>
      </c>
      <c r="I265" s="47">
        <f t="shared" si="120"/>
        <v>0</v>
      </c>
      <c r="J265" s="27">
        <f t="shared" si="120"/>
        <v>0</v>
      </c>
    </row>
    <row r="266" spans="2:10" x14ac:dyDescent="0.2">
      <c r="B266" s="11">
        <v>24</v>
      </c>
      <c r="C266" s="2" t="s">
        <v>25</v>
      </c>
      <c r="D266" s="25">
        <f t="shared" si="120"/>
        <v>0</v>
      </c>
      <c r="E266" s="47">
        <f t="shared" si="120"/>
        <v>0</v>
      </c>
      <c r="F266" s="47">
        <f t="shared" si="120"/>
        <v>0</v>
      </c>
      <c r="G266" s="47">
        <f t="shared" si="120"/>
        <v>0</v>
      </c>
      <c r="H266" s="47">
        <f t="shared" si="120"/>
        <v>0</v>
      </c>
      <c r="I266" s="47">
        <f t="shared" si="120"/>
        <v>0</v>
      </c>
      <c r="J266" s="27">
        <f t="shared" si="120"/>
        <v>0</v>
      </c>
    </row>
    <row r="267" spans="2:10" x14ac:dyDescent="0.2">
      <c r="B267" s="11">
        <v>25</v>
      </c>
      <c r="C267" s="2" t="s">
        <v>26</v>
      </c>
      <c r="D267" s="25">
        <f t="shared" si="120"/>
        <v>0</v>
      </c>
      <c r="E267" s="47">
        <f t="shared" si="120"/>
        <v>0</v>
      </c>
      <c r="F267" s="47">
        <f t="shared" si="120"/>
        <v>0</v>
      </c>
      <c r="G267" s="47">
        <f t="shared" si="120"/>
        <v>0</v>
      </c>
      <c r="H267" s="47">
        <f t="shared" si="120"/>
        <v>0</v>
      </c>
      <c r="I267" s="47">
        <f t="shared" si="120"/>
        <v>0</v>
      </c>
      <c r="J267" s="27">
        <f t="shared" si="120"/>
        <v>0</v>
      </c>
    </row>
    <row r="268" spans="2:10" x14ac:dyDescent="0.2">
      <c r="B268" s="11">
        <v>26</v>
      </c>
      <c r="C268" s="2" t="s">
        <v>27</v>
      </c>
      <c r="D268" s="25">
        <f t="shared" si="120"/>
        <v>0</v>
      </c>
      <c r="E268" s="47">
        <f t="shared" si="120"/>
        <v>0</v>
      </c>
      <c r="F268" s="47">
        <f t="shared" si="120"/>
        <v>0</v>
      </c>
      <c r="G268" s="47">
        <f t="shared" si="120"/>
        <v>0</v>
      </c>
      <c r="H268" s="47">
        <f t="shared" si="120"/>
        <v>0</v>
      </c>
      <c r="I268" s="47">
        <f t="shared" si="120"/>
        <v>0</v>
      </c>
      <c r="J268" s="27">
        <f t="shared" si="120"/>
        <v>0</v>
      </c>
    </row>
    <row r="269" spans="2:10" x14ac:dyDescent="0.2">
      <c r="B269" s="11">
        <v>27</v>
      </c>
      <c r="C269" s="2" t="s">
        <v>28</v>
      </c>
      <c r="D269" s="25">
        <f t="shared" si="120"/>
        <v>0</v>
      </c>
      <c r="E269" s="47">
        <f t="shared" si="120"/>
        <v>0</v>
      </c>
      <c r="F269" s="47">
        <f t="shared" si="120"/>
        <v>0</v>
      </c>
      <c r="G269" s="47">
        <f t="shared" si="120"/>
        <v>0</v>
      </c>
      <c r="H269" s="47">
        <f t="shared" si="120"/>
        <v>0</v>
      </c>
      <c r="I269" s="47">
        <f t="shared" si="120"/>
        <v>0</v>
      </c>
      <c r="J269" s="27">
        <f t="shared" si="120"/>
        <v>0</v>
      </c>
    </row>
    <row r="270" spans="2:10" x14ac:dyDescent="0.2">
      <c r="B270" s="11">
        <v>28</v>
      </c>
      <c r="C270" s="2" t="s">
        <v>29</v>
      </c>
      <c r="D270" s="25">
        <f t="shared" si="120"/>
        <v>0</v>
      </c>
      <c r="E270" s="47">
        <f t="shared" si="120"/>
        <v>0</v>
      </c>
      <c r="F270" s="47">
        <f t="shared" si="120"/>
        <v>0</v>
      </c>
      <c r="G270" s="47">
        <f t="shared" si="120"/>
        <v>0</v>
      </c>
      <c r="H270" s="47">
        <f t="shared" si="120"/>
        <v>0</v>
      </c>
      <c r="I270" s="47">
        <f t="shared" si="120"/>
        <v>0</v>
      </c>
      <c r="J270" s="27">
        <f t="shared" si="120"/>
        <v>0</v>
      </c>
    </row>
    <row r="271" spans="2:10" x14ac:dyDescent="0.2">
      <c r="B271" s="11">
        <v>29</v>
      </c>
      <c r="C271" s="2" t="s">
        <v>30</v>
      </c>
      <c r="D271" s="25">
        <f t="shared" si="120"/>
        <v>0</v>
      </c>
      <c r="E271" s="47">
        <f t="shared" si="120"/>
        <v>0</v>
      </c>
      <c r="F271" s="47">
        <f t="shared" si="120"/>
        <v>0</v>
      </c>
      <c r="G271" s="47">
        <f t="shared" si="120"/>
        <v>0</v>
      </c>
      <c r="H271" s="47">
        <f t="shared" si="120"/>
        <v>0</v>
      </c>
      <c r="I271" s="47">
        <f t="shared" si="120"/>
        <v>0</v>
      </c>
      <c r="J271" s="27">
        <f t="shared" si="120"/>
        <v>0</v>
      </c>
    </row>
    <row r="272" spans="2:10" x14ac:dyDescent="0.2">
      <c r="B272" s="11">
        <v>30</v>
      </c>
      <c r="C272" s="2" t="s">
        <v>31</v>
      </c>
      <c r="D272" s="25">
        <f t="shared" si="120"/>
        <v>0</v>
      </c>
      <c r="E272" s="47">
        <f t="shared" si="120"/>
        <v>0</v>
      </c>
      <c r="F272" s="47">
        <f t="shared" si="120"/>
        <v>0</v>
      </c>
      <c r="G272" s="47">
        <f t="shared" si="120"/>
        <v>0</v>
      </c>
      <c r="H272" s="47">
        <f t="shared" si="120"/>
        <v>0</v>
      </c>
      <c r="I272" s="47">
        <f t="shared" si="120"/>
        <v>0</v>
      </c>
      <c r="J272" s="27">
        <f t="shared" si="120"/>
        <v>0</v>
      </c>
    </row>
    <row r="273" spans="2:10" x14ac:dyDescent="0.2">
      <c r="B273" s="11">
        <v>31</v>
      </c>
      <c r="C273" s="2" t="s">
        <v>32</v>
      </c>
      <c r="D273" s="25">
        <f t="shared" si="120"/>
        <v>0</v>
      </c>
      <c r="E273" s="47">
        <f t="shared" si="120"/>
        <v>0</v>
      </c>
      <c r="F273" s="47">
        <f t="shared" si="120"/>
        <v>0</v>
      </c>
      <c r="G273" s="47">
        <f t="shared" si="120"/>
        <v>0</v>
      </c>
      <c r="H273" s="47">
        <f t="shared" si="120"/>
        <v>0</v>
      </c>
      <c r="I273" s="47">
        <f t="shared" si="120"/>
        <v>0</v>
      </c>
      <c r="J273" s="27">
        <f t="shared" si="120"/>
        <v>0</v>
      </c>
    </row>
    <row r="274" spans="2:10" x14ac:dyDescent="0.2">
      <c r="B274" s="11">
        <v>32</v>
      </c>
      <c r="C274" s="2" t="s">
        <v>33</v>
      </c>
      <c r="D274" s="25">
        <f t="shared" si="120"/>
        <v>0</v>
      </c>
      <c r="E274" s="47">
        <f t="shared" si="120"/>
        <v>0</v>
      </c>
      <c r="F274" s="47">
        <f t="shared" si="120"/>
        <v>0</v>
      </c>
      <c r="G274" s="47">
        <f t="shared" si="120"/>
        <v>0</v>
      </c>
      <c r="H274" s="47">
        <f t="shared" si="120"/>
        <v>0</v>
      </c>
      <c r="I274" s="47">
        <f t="shared" si="120"/>
        <v>0</v>
      </c>
      <c r="J274" s="27">
        <f t="shared" si="120"/>
        <v>0</v>
      </c>
    </row>
    <row r="275" spans="2:10" x14ac:dyDescent="0.2">
      <c r="B275" s="13">
        <v>33</v>
      </c>
      <c r="C275" s="14" t="s">
        <v>34</v>
      </c>
      <c r="D275" s="25">
        <f t="shared" si="120"/>
        <v>0</v>
      </c>
      <c r="E275" s="47">
        <f t="shared" si="120"/>
        <v>0</v>
      </c>
      <c r="F275" s="47">
        <f t="shared" si="120"/>
        <v>0</v>
      </c>
      <c r="G275" s="47">
        <f t="shared" si="120"/>
        <v>0</v>
      </c>
      <c r="H275" s="47">
        <f t="shared" si="120"/>
        <v>0</v>
      </c>
      <c r="I275" s="47">
        <f t="shared" si="120"/>
        <v>0</v>
      </c>
      <c r="J275" s="27">
        <f t="shared" si="120"/>
        <v>0</v>
      </c>
    </row>
    <row r="276" spans="2:10" x14ac:dyDescent="0.2">
      <c r="B276" s="16" t="s">
        <v>35</v>
      </c>
      <c r="C276" s="17"/>
      <c r="D276" s="28">
        <f>SUM(D243:D275)</f>
        <v>0</v>
      </c>
      <c r="E276" s="29">
        <f>SUM(E243:E275)</f>
        <v>0</v>
      </c>
      <c r="F276" s="29">
        <f t="shared" ref="F276:J276" si="121">SUM(F243:F275)</f>
        <v>0</v>
      </c>
      <c r="G276" s="29">
        <f t="shared" si="121"/>
        <v>0</v>
      </c>
      <c r="H276" s="29">
        <f t="shared" si="121"/>
        <v>0</v>
      </c>
      <c r="I276" s="29">
        <f t="shared" si="121"/>
        <v>0</v>
      </c>
      <c r="J276" s="30">
        <f t="shared" si="121"/>
        <v>0</v>
      </c>
    </row>
  </sheetData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7F4E-8AEA-4147-8927-8E25097CF01F}">
  <sheetPr>
    <tabColor theme="8" tint="0.59999389629810485"/>
  </sheetPr>
  <dimension ref="B2:L108"/>
  <sheetViews>
    <sheetView showGridLines="0" zoomScale="85" zoomScaleNormal="85" workbookViewId="0"/>
  </sheetViews>
  <sheetFormatPr baseColWidth="10" defaultRowHeight="12.75" x14ac:dyDescent="0.2"/>
  <cols>
    <col min="1" max="2" width="3.7109375" style="2" customWidth="1"/>
    <col min="3" max="3" width="26" style="2" customWidth="1"/>
    <col min="4" max="4" width="15.140625" style="2" bestFit="1" customWidth="1"/>
    <col min="5" max="9" width="14.140625" style="2" bestFit="1" customWidth="1"/>
    <col min="10" max="250" width="11.42578125" style="2"/>
    <col min="251" max="252" width="3.7109375" style="2" customWidth="1"/>
    <col min="253" max="253" width="26" style="2" customWidth="1"/>
    <col min="254" max="254" width="14.28515625" style="2" bestFit="1" customWidth="1"/>
    <col min="255" max="260" width="12.85546875" style="2" bestFit="1" customWidth="1"/>
    <col min="261" max="262" width="13.28515625" style="2" bestFit="1" customWidth="1"/>
    <col min="263" max="265" width="12.85546875" style="2" bestFit="1" customWidth="1"/>
    <col min="266" max="506" width="11.42578125" style="2"/>
    <col min="507" max="508" width="3.7109375" style="2" customWidth="1"/>
    <col min="509" max="509" width="26" style="2" customWidth="1"/>
    <col min="510" max="510" width="14.28515625" style="2" bestFit="1" customWidth="1"/>
    <col min="511" max="516" width="12.85546875" style="2" bestFit="1" customWidth="1"/>
    <col min="517" max="518" width="13.28515625" style="2" bestFit="1" customWidth="1"/>
    <col min="519" max="521" width="12.85546875" style="2" bestFit="1" customWidth="1"/>
    <col min="522" max="762" width="11.42578125" style="2"/>
    <col min="763" max="764" width="3.7109375" style="2" customWidth="1"/>
    <col min="765" max="765" width="26" style="2" customWidth="1"/>
    <col min="766" max="766" width="14.28515625" style="2" bestFit="1" customWidth="1"/>
    <col min="767" max="772" width="12.85546875" style="2" bestFit="1" customWidth="1"/>
    <col min="773" max="774" width="13.28515625" style="2" bestFit="1" customWidth="1"/>
    <col min="775" max="777" width="12.85546875" style="2" bestFit="1" customWidth="1"/>
    <col min="778" max="1018" width="11.42578125" style="2"/>
    <col min="1019" max="1020" width="3.7109375" style="2" customWidth="1"/>
    <col min="1021" max="1021" width="26" style="2" customWidth="1"/>
    <col min="1022" max="1022" width="14.28515625" style="2" bestFit="1" customWidth="1"/>
    <col min="1023" max="1028" width="12.85546875" style="2" bestFit="1" customWidth="1"/>
    <col min="1029" max="1030" width="13.28515625" style="2" bestFit="1" customWidth="1"/>
    <col min="1031" max="1033" width="12.85546875" style="2" bestFit="1" customWidth="1"/>
    <col min="1034" max="1274" width="11.42578125" style="2"/>
    <col min="1275" max="1276" width="3.7109375" style="2" customWidth="1"/>
    <col min="1277" max="1277" width="26" style="2" customWidth="1"/>
    <col min="1278" max="1278" width="14.28515625" style="2" bestFit="1" customWidth="1"/>
    <col min="1279" max="1284" width="12.85546875" style="2" bestFit="1" customWidth="1"/>
    <col min="1285" max="1286" width="13.28515625" style="2" bestFit="1" customWidth="1"/>
    <col min="1287" max="1289" width="12.85546875" style="2" bestFit="1" customWidth="1"/>
    <col min="1290" max="1530" width="11.42578125" style="2"/>
    <col min="1531" max="1532" width="3.7109375" style="2" customWidth="1"/>
    <col min="1533" max="1533" width="26" style="2" customWidth="1"/>
    <col min="1534" max="1534" width="14.28515625" style="2" bestFit="1" customWidth="1"/>
    <col min="1535" max="1540" width="12.85546875" style="2" bestFit="1" customWidth="1"/>
    <col min="1541" max="1542" width="13.28515625" style="2" bestFit="1" customWidth="1"/>
    <col min="1543" max="1545" width="12.85546875" style="2" bestFit="1" customWidth="1"/>
    <col min="1546" max="1786" width="11.42578125" style="2"/>
    <col min="1787" max="1788" width="3.7109375" style="2" customWidth="1"/>
    <col min="1789" max="1789" width="26" style="2" customWidth="1"/>
    <col min="1790" max="1790" width="14.28515625" style="2" bestFit="1" customWidth="1"/>
    <col min="1791" max="1796" width="12.85546875" style="2" bestFit="1" customWidth="1"/>
    <col min="1797" max="1798" width="13.28515625" style="2" bestFit="1" customWidth="1"/>
    <col min="1799" max="1801" width="12.85546875" style="2" bestFit="1" customWidth="1"/>
    <col min="1802" max="2042" width="11.42578125" style="2"/>
    <col min="2043" max="2044" width="3.7109375" style="2" customWidth="1"/>
    <col min="2045" max="2045" width="26" style="2" customWidth="1"/>
    <col min="2046" max="2046" width="14.28515625" style="2" bestFit="1" customWidth="1"/>
    <col min="2047" max="2052" width="12.85546875" style="2" bestFit="1" customWidth="1"/>
    <col min="2053" max="2054" width="13.28515625" style="2" bestFit="1" customWidth="1"/>
    <col min="2055" max="2057" width="12.85546875" style="2" bestFit="1" customWidth="1"/>
    <col min="2058" max="2298" width="11.42578125" style="2"/>
    <col min="2299" max="2300" width="3.7109375" style="2" customWidth="1"/>
    <col min="2301" max="2301" width="26" style="2" customWidth="1"/>
    <col min="2302" max="2302" width="14.28515625" style="2" bestFit="1" customWidth="1"/>
    <col min="2303" max="2308" width="12.85546875" style="2" bestFit="1" customWidth="1"/>
    <col min="2309" max="2310" width="13.28515625" style="2" bestFit="1" customWidth="1"/>
    <col min="2311" max="2313" width="12.85546875" style="2" bestFit="1" customWidth="1"/>
    <col min="2314" max="2554" width="11.42578125" style="2"/>
    <col min="2555" max="2556" width="3.7109375" style="2" customWidth="1"/>
    <col min="2557" max="2557" width="26" style="2" customWidth="1"/>
    <col min="2558" max="2558" width="14.28515625" style="2" bestFit="1" customWidth="1"/>
    <col min="2559" max="2564" width="12.85546875" style="2" bestFit="1" customWidth="1"/>
    <col min="2565" max="2566" width="13.28515625" style="2" bestFit="1" customWidth="1"/>
    <col min="2567" max="2569" width="12.85546875" style="2" bestFit="1" customWidth="1"/>
    <col min="2570" max="2810" width="11.42578125" style="2"/>
    <col min="2811" max="2812" width="3.7109375" style="2" customWidth="1"/>
    <col min="2813" max="2813" width="26" style="2" customWidth="1"/>
    <col min="2814" max="2814" width="14.28515625" style="2" bestFit="1" customWidth="1"/>
    <col min="2815" max="2820" width="12.85546875" style="2" bestFit="1" customWidth="1"/>
    <col min="2821" max="2822" width="13.28515625" style="2" bestFit="1" customWidth="1"/>
    <col min="2823" max="2825" width="12.85546875" style="2" bestFit="1" customWidth="1"/>
    <col min="2826" max="3066" width="11.42578125" style="2"/>
    <col min="3067" max="3068" width="3.7109375" style="2" customWidth="1"/>
    <col min="3069" max="3069" width="26" style="2" customWidth="1"/>
    <col min="3070" max="3070" width="14.28515625" style="2" bestFit="1" customWidth="1"/>
    <col min="3071" max="3076" width="12.85546875" style="2" bestFit="1" customWidth="1"/>
    <col min="3077" max="3078" width="13.28515625" style="2" bestFit="1" customWidth="1"/>
    <col min="3079" max="3081" width="12.85546875" style="2" bestFit="1" customWidth="1"/>
    <col min="3082" max="3322" width="11.42578125" style="2"/>
    <col min="3323" max="3324" width="3.7109375" style="2" customWidth="1"/>
    <col min="3325" max="3325" width="26" style="2" customWidth="1"/>
    <col min="3326" max="3326" width="14.28515625" style="2" bestFit="1" customWidth="1"/>
    <col min="3327" max="3332" width="12.85546875" style="2" bestFit="1" customWidth="1"/>
    <col min="3333" max="3334" width="13.28515625" style="2" bestFit="1" customWidth="1"/>
    <col min="3335" max="3337" width="12.85546875" style="2" bestFit="1" customWidth="1"/>
    <col min="3338" max="3578" width="11.42578125" style="2"/>
    <col min="3579" max="3580" width="3.7109375" style="2" customWidth="1"/>
    <col min="3581" max="3581" width="26" style="2" customWidth="1"/>
    <col min="3582" max="3582" width="14.28515625" style="2" bestFit="1" customWidth="1"/>
    <col min="3583" max="3588" width="12.85546875" style="2" bestFit="1" customWidth="1"/>
    <col min="3589" max="3590" width="13.28515625" style="2" bestFit="1" customWidth="1"/>
    <col min="3591" max="3593" width="12.85546875" style="2" bestFit="1" customWidth="1"/>
    <col min="3594" max="3834" width="11.42578125" style="2"/>
    <col min="3835" max="3836" width="3.7109375" style="2" customWidth="1"/>
    <col min="3837" max="3837" width="26" style="2" customWidth="1"/>
    <col min="3838" max="3838" width="14.28515625" style="2" bestFit="1" customWidth="1"/>
    <col min="3839" max="3844" width="12.85546875" style="2" bestFit="1" customWidth="1"/>
    <col min="3845" max="3846" width="13.28515625" style="2" bestFit="1" customWidth="1"/>
    <col min="3847" max="3849" width="12.85546875" style="2" bestFit="1" customWidth="1"/>
    <col min="3850" max="4090" width="11.42578125" style="2"/>
    <col min="4091" max="4092" width="3.7109375" style="2" customWidth="1"/>
    <col min="4093" max="4093" width="26" style="2" customWidth="1"/>
    <col min="4094" max="4094" width="14.28515625" style="2" bestFit="1" customWidth="1"/>
    <col min="4095" max="4100" width="12.85546875" style="2" bestFit="1" customWidth="1"/>
    <col min="4101" max="4102" width="13.28515625" style="2" bestFit="1" customWidth="1"/>
    <col min="4103" max="4105" width="12.85546875" style="2" bestFit="1" customWidth="1"/>
    <col min="4106" max="4346" width="11.42578125" style="2"/>
    <col min="4347" max="4348" width="3.7109375" style="2" customWidth="1"/>
    <col min="4349" max="4349" width="26" style="2" customWidth="1"/>
    <col min="4350" max="4350" width="14.28515625" style="2" bestFit="1" customWidth="1"/>
    <col min="4351" max="4356" width="12.85546875" style="2" bestFit="1" customWidth="1"/>
    <col min="4357" max="4358" width="13.28515625" style="2" bestFit="1" customWidth="1"/>
    <col min="4359" max="4361" width="12.85546875" style="2" bestFit="1" customWidth="1"/>
    <col min="4362" max="4602" width="11.42578125" style="2"/>
    <col min="4603" max="4604" width="3.7109375" style="2" customWidth="1"/>
    <col min="4605" max="4605" width="26" style="2" customWidth="1"/>
    <col min="4606" max="4606" width="14.28515625" style="2" bestFit="1" customWidth="1"/>
    <col min="4607" max="4612" width="12.85546875" style="2" bestFit="1" customWidth="1"/>
    <col min="4613" max="4614" width="13.28515625" style="2" bestFit="1" customWidth="1"/>
    <col min="4615" max="4617" width="12.85546875" style="2" bestFit="1" customWidth="1"/>
    <col min="4618" max="4858" width="11.42578125" style="2"/>
    <col min="4859" max="4860" width="3.7109375" style="2" customWidth="1"/>
    <col min="4861" max="4861" width="26" style="2" customWidth="1"/>
    <col min="4862" max="4862" width="14.28515625" style="2" bestFit="1" customWidth="1"/>
    <col min="4863" max="4868" width="12.85546875" style="2" bestFit="1" customWidth="1"/>
    <col min="4869" max="4870" width="13.28515625" style="2" bestFit="1" customWidth="1"/>
    <col min="4871" max="4873" width="12.85546875" style="2" bestFit="1" customWidth="1"/>
    <col min="4874" max="5114" width="11.42578125" style="2"/>
    <col min="5115" max="5116" width="3.7109375" style="2" customWidth="1"/>
    <col min="5117" max="5117" width="26" style="2" customWidth="1"/>
    <col min="5118" max="5118" width="14.28515625" style="2" bestFit="1" customWidth="1"/>
    <col min="5119" max="5124" width="12.85546875" style="2" bestFit="1" customWidth="1"/>
    <col min="5125" max="5126" width="13.28515625" style="2" bestFit="1" customWidth="1"/>
    <col min="5127" max="5129" width="12.85546875" style="2" bestFit="1" customWidth="1"/>
    <col min="5130" max="5370" width="11.42578125" style="2"/>
    <col min="5371" max="5372" width="3.7109375" style="2" customWidth="1"/>
    <col min="5373" max="5373" width="26" style="2" customWidth="1"/>
    <col min="5374" max="5374" width="14.28515625" style="2" bestFit="1" customWidth="1"/>
    <col min="5375" max="5380" width="12.85546875" style="2" bestFit="1" customWidth="1"/>
    <col min="5381" max="5382" width="13.28515625" style="2" bestFit="1" customWidth="1"/>
    <col min="5383" max="5385" width="12.85546875" style="2" bestFit="1" customWidth="1"/>
    <col min="5386" max="5626" width="11.42578125" style="2"/>
    <col min="5627" max="5628" width="3.7109375" style="2" customWidth="1"/>
    <col min="5629" max="5629" width="26" style="2" customWidth="1"/>
    <col min="5630" max="5630" width="14.28515625" style="2" bestFit="1" customWidth="1"/>
    <col min="5631" max="5636" width="12.85546875" style="2" bestFit="1" customWidth="1"/>
    <col min="5637" max="5638" width="13.28515625" style="2" bestFit="1" customWidth="1"/>
    <col min="5639" max="5641" width="12.85546875" style="2" bestFit="1" customWidth="1"/>
    <col min="5642" max="5882" width="11.42578125" style="2"/>
    <col min="5883" max="5884" width="3.7109375" style="2" customWidth="1"/>
    <col min="5885" max="5885" width="26" style="2" customWidth="1"/>
    <col min="5886" max="5886" width="14.28515625" style="2" bestFit="1" customWidth="1"/>
    <col min="5887" max="5892" width="12.85546875" style="2" bestFit="1" customWidth="1"/>
    <col min="5893" max="5894" width="13.28515625" style="2" bestFit="1" customWidth="1"/>
    <col min="5895" max="5897" width="12.85546875" style="2" bestFit="1" customWidth="1"/>
    <col min="5898" max="6138" width="11.42578125" style="2"/>
    <col min="6139" max="6140" width="3.7109375" style="2" customWidth="1"/>
    <col min="6141" max="6141" width="26" style="2" customWidth="1"/>
    <col min="6142" max="6142" width="14.28515625" style="2" bestFit="1" customWidth="1"/>
    <col min="6143" max="6148" width="12.85546875" style="2" bestFit="1" customWidth="1"/>
    <col min="6149" max="6150" width="13.28515625" style="2" bestFit="1" customWidth="1"/>
    <col min="6151" max="6153" width="12.85546875" style="2" bestFit="1" customWidth="1"/>
    <col min="6154" max="6394" width="11.42578125" style="2"/>
    <col min="6395" max="6396" width="3.7109375" style="2" customWidth="1"/>
    <col min="6397" max="6397" width="26" style="2" customWidth="1"/>
    <col min="6398" max="6398" width="14.28515625" style="2" bestFit="1" customWidth="1"/>
    <col min="6399" max="6404" width="12.85546875" style="2" bestFit="1" customWidth="1"/>
    <col min="6405" max="6406" width="13.28515625" style="2" bestFit="1" customWidth="1"/>
    <col min="6407" max="6409" width="12.85546875" style="2" bestFit="1" customWidth="1"/>
    <col min="6410" max="6650" width="11.42578125" style="2"/>
    <col min="6651" max="6652" width="3.7109375" style="2" customWidth="1"/>
    <col min="6653" max="6653" width="26" style="2" customWidth="1"/>
    <col min="6654" max="6654" width="14.28515625" style="2" bestFit="1" customWidth="1"/>
    <col min="6655" max="6660" width="12.85546875" style="2" bestFit="1" customWidth="1"/>
    <col min="6661" max="6662" width="13.28515625" style="2" bestFit="1" customWidth="1"/>
    <col min="6663" max="6665" width="12.85546875" style="2" bestFit="1" customWidth="1"/>
    <col min="6666" max="6906" width="11.42578125" style="2"/>
    <col min="6907" max="6908" width="3.7109375" style="2" customWidth="1"/>
    <col min="6909" max="6909" width="26" style="2" customWidth="1"/>
    <col min="6910" max="6910" width="14.28515625" style="2" bestFit="1" customWidth="1"/>
    <col min="6911" max="6916" width="12.85546875" style="2" bestFit="1" customWidth="1"/>
    <col min="6917" max="6918" width="13.28515625" style="2" bestFit="1" customWidth="1"/>
    <col min="6919" max="6921" width="12.85546875" style="2" bestFit="1" customWidth="1"/>
    <col min="6922" max="7162" width="11.42578125" style="2"/>
    <col min="7163" max="7164" width="3.7109375" style="2" customWidth="1"/>
    <col min="7165" max="7165" width="26" style="2" customWidth="1"/>
    <col min="7166" max="7166" width="14.28515625" style="2" bestFit="1" customWidth="1"/>
    <col min="7167" max="7172" width="12.85546875" style="2" bestFit="1" customWidth="1"/>
    <col min="7173" max="7174" width="13.28515625" style="2" bestFit="1" customWidth="1"/>
    <col min="7175" max="7177" width="12.85546875" style="2" bestFit="1" customWidth="1"/>
    <col min="7178" max="7418" width="11.42578125" style="2"/>
    <col min="7419" max="7420" width="3.7109375" style="2" customWidth="1"/>
    <col min="7421" max="7421" width="26" style="2" customWidth="1"/>
    <col min="7422" max="7422" width="14.28515625" style="2" bestFit="1" customWidth="1"/>
    <col min="7423" max="7428" width="12.85546875" style="2" bestFit="1" customWidth="1"/>
    <col min="7429" max="7430" width="13.28515625" style="2" bestFit="1" customWidth="1"/>
    <col min="7431" max="7433" width="12.85546875" style="2" bestFit="1" customWidth="1"/>
    <col min="7434" max="7674" width="11.42578125" style="2"/>
    <col min="7675" max="7676" width="3.7109375" style="2" customWidth="1"/>
    <col min="7677" max="7677" width="26" style="2" customWidth="1"/>
    <col min="7678" max="7678" width="14.28515625" style="2" bestFit="1" customWidth="1"/>
    <col min="7679" max="7684" width="12.85546875" style="2" bestFit="1" customWidth="1"/>
    <col min="7685" max="7686" width="13.28515625" style="2" bestFit="1" customWidth="1"/>
    <col min="7687" max="7689" width="12.85546875" style="2" bestFit="1" customWidth="1"/>
    <col min="7690" max="7930" width="11.42578125" style="2"/>
    <col min="7931" max="7932" width="3.7109375" style="2" customWidth="1"/>
    <col min="7933" max="7933" width="26" style="2" customWidth="1"/>
    <col min="7934" max="7934" width="14.28515625" style="2" bestFit="1" customWidth="1"/>
    <col min="7935" max="7940" width="12.85546875" style="2" bestFit="1" customWidth="1"/>
    <col min="7941" max="7942" width="13.28515625" style="2" bestFit="1" customWidth="1"/>
    <col min="7943" max="7945" width="12.85546875" style="2" bestFit="1" customWidth="1"/>
    <col min="7946" max="8186" width="11.42578125" style="2"/>
    <col min="8187" max="8188" width="3.7109375" style="2" customWidth="1"/>
    <col min="8189" max="8189" width="26" style="2" customWidth="1"/>
    <col min="8190" max="8190" width="14.28515625" style="2" bestFit="1" customWidth="1"/>
    <col min="8191" max="8196" width="12.85546875" style="2" bestFit="1" customWidth="1"/>
    <col min="8197" max="8198" width="13.28515625" style="2" bestFit="1" customWidth="1"/>
    <col min="8199" max="8201" width="12.85546875" style="2" bestFit="1" customWidth="1"/>
    <col min="8202" max="8442" width="11.42578125" style="2"/>
    <col min="8443" max="8444" width="3.7109375" style="2" customWidth="1"/>
    <col min="8445" max="8445" width="26" style="2" customWidth="1"/>
    <col min="8446" max="8446" width="14.28515625" style="2" bestFit="1" customWidth="1"/>
    <col min="8447" max="8452" width="12.85546875" style="2" bestFit="1" customWidth="1"/>
    <col min="8453" max="8454" width="13.28515625" style="2" bestFit="1" customWidth="1"/>
    <col min="8455" max="8457" width="12.85546875" style="2" bestFit="1" customWidth="1"/>
    <col min="8458" max="8698" width="11.42578125" style="2"/>
    <col min="8699" max="8700" width="3.7109375" style="2" customWidth="1"/>
    <col min="8701" max="8701" width="26" style="2" customWidth="1"/>
    <col min="8702" max="8702" width="14.28515625" style="2" bestFit="1" customWidth="1"/>
    <col min="8703" max="8708" width="12.85546875" style="2" bestFit="1" customWidth="1"/>
    <col min="8709" max="8710" width="13.28515625" style="2" bestFit="1" customWidth="1"/>
    <col min="8711" max="8713" width="12.85546875" style="2" bestFit="1" customWidth="1"/>
    <col min="8714" max="8954" width="11.42578125" style="2"/>
    <col min="8955" max="8956" width="3.7109375" style="2" customWidth="1"/>
    <col min="8957" max="8957" width="26" style="2" customWidth="1"/>
    <col min="8958" max="8958" width="14.28515625" style="2" bestFit="1" customWidth="1"/>
    <col min="8959" max="8964" width="12.85546875" style="2" bestFit="1" customWidth="1"/>
    <col min="8965" max="8966" width="13.28515625" style="2" bestFit="1" customWidth="1"/>
    <col min="8967" max="8969" width="12.85546875" style="2" bestFit="1" customWidth="1"/>
    <col min="8970" max="9210" width="11.42578125" style="2"/>
    <col min="9211" max="9212" width="3.7109375" style="2" customWidth="1"/>
    <col min="9213" max="9213" width="26" style="2" customWidth="1"/>
    <col min="9214" max="9214" width="14.28515625" style="2" bestFit="1" customWidth="1"/>
    <col min="9215" max="9220" width="12.85546875" style="2" bestFit="1" customWidth="1"/>
    <col min="9221" max="9222" width="13.28515625" style="2" bestFit="1" customWidth="1"/>
    <col min="9223" max="9225" width="12.85546875" style="2" bestFit="1" customWidth="1"/>
    <col min="9226" max="9466" width="11.42578125" style="2"/>
    <col min="9467" max="9468" width="3.7109375" style="2" customWidth="1"/>
    <col min="9469" max="9469" width="26" style="2" customWidth="1"/>
    <col min="9470" max="9470" width="14.28515625" style="2" bestFit="1" customWidth="1"/>
    <col min="9471" max="9476" width="12.85546875" style="2" bestFit="1" customWidth="1"/>
    <col min="9477" max="9478" width="13.28515625" style="2" bestFit="1" customWidth="1"/>
    <col min="9479" max="9481" width="12.85546875" style="2" bestFit="1" customWidth="1"/>
    <col min="9482" max="9722" width="11.42578125" style="2"/>
    <col min="9723" max="9724" width="3.7109375" style="2" customWidth="1"/>
    <col min="9725" max="9725" width="26" style="2" customWidth="1"/>
    <col min="9726" max="9726" width="14.28515625" style="2" bestFit="1" customWidth="1"/>
    <col min="9727" max="9732" width="12.85546875" style="2" bestFit="1" customWidth="1"/>
    <col min="9733" max="9734" width="13.28515625" style="2" bestFit="1" customWidth="1"/>
    <col min="9735" max="9737" width="12.85546875" style="2" bestFit="1" customWidth="1"/>
    <col min="9738" max="9978" width="11.42578125" style="2"/>
    <col min="9979" max="9980" width="3.7109375" style="2" customWidth="1"/>
    <col min="9981" max="9981" width="26" style="2" customWidth="1"/>
    <col min="9982" max="9982" width="14.28515625" style="2" bestFit="1" customWidth="1"/>
    <col min="9983" max="9988" width="12.85546875" style="2" bestFit="1" customWidth="1"/>
    <col min="9989" max="9990" width="13.28515625" style="2" bestFit="1" customWidth="1"/>
    <col min="9991" max="9993" width="12.85546875" style="2" bestFit="1" customWidth="1"/>
    <col min="9994" max="10234" width="11.42578125" style="2"/>
    <col min="10235" max="10236" width="3.7109375" style="2" customWidth="1"/>
    <col min="10237" max="10237" width="26" style="2" customWidth="1"/>
    <col min="10238" max="10238" width="14.28515625" style="2" bestFit="1" customWidth="1"/>
    <col min="10239" max="10244" width="12.85546875" style="2" bestFit="1" customWidth="1"/>
    <col min="10245" max="10246" width="13.28515625" style="2" bestFit="1" customWidth="1"/>
    <col min="10247" max="10249" width="12.85546875" style="2" bestFit="1" customWidth="1"/>
    <col min="10250" max="10490" width="11.42578125" style="2"/>
    <col min="10491" max="10492" width="3.7109375" style="2" customWidth="1"/>
    <col min="10493" max="10493" width="26" style="2" customWidth="1"/>
    <col min="10494" max="10494" width="14.28515625" style="2" bestFit="1" customWidth="1"/>
    <col min="10495" max="10500" width="12.85546875" style="2" bestFit="1" customWidth="1"/>
    <col min="10501" max="10502" width="13.28515625" style="2" bestFit="1" customWidth="1"/>
    <col min="10503" max="10505" width="12.85546875" style="2" bestFit="1" customWidth="1"/>
    <col min="10506" max="10746" width="11.42578125" style="2"/>
    <col min="10747" max="10748" width="3.7109375" style="2" customWidth="1"/>
    <col min="10749" max="10749" width="26" style="2" customWidth="1"/>
    <col min="10750" max="10750" width="14.28515625" style="2" bestFit="1" customWidth="1"/>
    <col min="10751" max="10756" width="12.85546875" style="2" bestFit="1" customWidth="1"/>
    <col min="10757" max="10758" width="13.28515625" style="2" bestFit="1" customWidth="1"/>
    <col min="10759" max="10761" width="12.85546875" style="2" bestFit="1" customWidth="1"/>
    <col min="10762" max="11002" width="11.42578125" style="2"/>
    <col min="11003" max="11004" width="3.7109375" style="2" customWidth="1"/>
    <col min="11005" max="11005" width="26" style="2" customWidth="1"/>
    <col min="11006" max="11006" width="14.28515625" style="2" bestFit="1" customWidth="1"/>
    <col min="11007" max="11012" width="12.85546875" style="2" bestFit="1" customWidth="1"/>
    <col min="11013" max="11014" width="13.28515625" style="2" bestFit="1" customWidth="1"/>
    <col min="11015" max="11017" width="12.85546875" style="2" bestFit="1" customWidth="1"/>
    <col min="11018" max="11258" width="11.42578125" style="2"/>
    <col min="11259" max="11260" width="3.7109375" style="2" customWidth="1"/>
    <col min="11261" max="11261" width="26" style="2" customWidth="1"/>
    <col min="11262" max="11262" width="14.28515625" style="2" bestFit="1" customWidth="1"/>
    <col min="11263" max="11268" width="12.85546875" style="2" bestFit="1" customWidth="1"/>
    <col min="11269" max="11270" width="13.28515625" style="2" bestFit="1" customWidth="1"/>
    <col min="11271" max="11273" width="12.85546875" style="2" bestFit="1" customWidth="1"/>
    <col min="11274" max="11514" width="11.42578125" style="2"/>
    <col min="11515" max="11516" width="3.7109375" style="2" customWidth="1"/>
    <col min="11517" max="11517" width="26" style="2" customWidth="1"/>
    <col min="11518" max="11518" width="14.28515625" style="2" bestFit="1" customWidth="1"/>
    <col min="11519" max="11524" width="12.85546875" style="2" bestFit="1" customWidth="1"/>
    <col min="11525" max="11526" width="13.28515625" style="2" bestFit="1" customWidth="1"/>
    <col min="11527" max="11529" width="12.85546875" style="2" bestFit="1" customWidth="1"/>
    <col min="11530" max="11770" width="11.42578125" style="2"/>
    <col min="11771" max="11772" width="3.7109375" style="2" customWidth="1"/>
    <col min="11773" max="11773" width="26" style="2" customWidth="1"/>
    <col min="11774" max="11774" width="14.28515625" style="2" bestFit="1" customWidth="1"/>
    <col min="11775" max="11780" width="12.85546875" style="2" bestFit="1" customWidth="1"/>
    <col min="11781" max="11782" width="13.28515625" style="2" bestFit="1" customWidth="1"/>
    <col min="11783" max="11785" width="12.85546875" style="2" bestFit="1" customWidth="1"/>
    <col min="11786" max="12026" width="11.42578125" style="2"/>
    <col min="12027" max="12028" width="3.7109375" style="2" customWidth="1"/>
    <col min="12029" max="12029" width="26" style="2" customWidth="1"/>
    <col min="12030" max="12030" width="14.28515625" style="2" bestFit="1" customWidth="1"/>
    <col min="12031" max="12036" width="12.85546875" style="2" bestFit="1" customWidth="1"/>
    <col min="12037" max="12038" width="13.28515625" style="2" bestFit="1" customWidth="1"/>
    <col min="12039" max="12041" width="12.85546875" style="2" bestFit="1" customWidth="1"/>
    <col min="12042" max="12282" width="11.42578125" style="2"/>
    <col min="12283" max="12284" width="3.7109375" style="2" customWidth="1"/>
    <col min="12285" max="12285" width="26" style="2" customWidth="1"/>
    <col min="12286" max="12286" width="14.28515625" style="2" bestFit="1" customWidth="1"/>
    <col min="12287" max="12292" width="12.85546875" style="2" bestFit="1" customWidth="1"/>
    <col min="12293" max="12294" width="13.28515625" style="2" bestFit="1" customWidth="1"/>
    <col min="12295" max="12297" width="12.85546875" style="2" bestFit="1" customWidth="1"/>
    <col min="12298" max="12538" width="11.42578125" style="2"/>
    <col min="12539" max="12540" width="3.7109375" style="2" customWidth="1"/>
    <col min="12541" max="12541" width="26" style="2" customWidth="1"/>
    <col min="12542" max="12542" width="14.28515625" style="2" bestFit="1" customWidth="1"/>
    <col min="12543" max="12548" width="12.85546875" style="2" bestFit="1" customWidth="1"/>
    <col min="12549" max="12550" width="13.28515625" style="2" bestFit="1" customWidth="1"/>
    <col min="12551" max="12553" width="12.85546875" style="2" bestFit="1" customWidth="1"/>
    <col min="12554" max="12794" width="11.42578125" style="2"/>
    <col min="12795" max="12796" width="3.7109375" style="2" customWidth="1"/>
    <col min="12797" max="12797" width="26" style="2" customWidth="1"/>
    <col min="12798" max="12798" width="14.28515625" style="2" bestFit="1" customWidth="1"/>
    <col min="12799" max="12804" width="12.85546875" style="2" bestFit="1" customWidth="1"/>
    <col min="12805" max="12806" width="13.28515625" style="2" bestFit="1" customWidth="1"/>
    <col min="12807" max="12809" width="12.85546875" style="2" bestFit="1" customWidth="1"/>
    <col min="12810" max="13050" width="11.42578125" style="2"/>
    <col min="13051" max="13052" width="3.7109375" style="2" customWidth="1"/>
    <col min="13053" max="13053" width="26" style="2" customWidth="1"/>
    <col min="13054" max="13054" width="14.28515625" style="2" bestFit="1" customWidth="1"/>
    <col min="13055" max="13060" width="12.85546875" style="2" bestFit="1" customWidth="1"/>
    <col min="13061" max="13062" width="13.28515625" style="2" bestFit="1" customWidth="1"/>
    <col min="13063" max="13065" width="12.85546875" style="2" bestFit="1" customWidth="1"/>
    <col min="13066" max="13306" width="11.42578125" style="2"/>
    <col min="13307" max="13308" width="3.7109375" style="2" customWidth="1"/>
    <col min="13309" max="13309" width="26" style="2" customWidth="1"/>
    <col min="13310" max="13310" width="14.28515625" style="2" bestFit="1" customWidth="1"/>
    <col min="13311" max="13316" width="12.85546875" style="2" bestFit="1" customWidth="1"/>
    <col min="13317" max="13318" width="13.28515625" style="2" bestFit="1" customWidth="1"/>
    <col min="13319" max="13321" width="12.85546875" style="2" bestFit="1" customWidth="1"/>
    <col min="13322" max="13562" width="11.42578125" style="2"/>
    <col min="13563" max="13564" width="3.7109375" style="2" customWidth="1"/>
    <col min="13565" max="13565" width="26" style="2" customWidth="1"/>
    <col min="13566" max="13566" width="14.28515625" style="2" bestFit="1" customWidth="1"/>
    <col min="13567" max="13572" width="12.85546875" style="2" bestFit="1" customWidth="1"/>
    <col min="13573" max="13574" width="13.28515625" style="2" bestFit="1" customWidth="1"/>
    <col min="13575" max="13577" width="12.85546875" style="2" bestFit="1" customWidth="1"/>
    <col min="13578" max="13818" width="11.42578125" style="2"/>
    <col min="13819" max="13820" width="3.7109375" style="2" customWidth="1"/>
    <col min="13821" max="13821" width="26" style="2" customWidth="1"/>
    <col min="13822" max="13822" width="14.28515625" style="2" bestFit="1" customWidth="1"/>
    <col min="13823" max="13828" width="12.85546875" style="2" bestFit="1" customWidth="1"/>
    <col min="13829" max="13830" width="13.28515625" style="2" bestFit="1" customWidth="1"/>
    <col min="13831" max="13833" width="12.85546875" style="2" bestFit="1" customWidth="1"/>
    <col min="13834" max="14074" width="11.42578125" style="2"/>
    <col min="14075" max="14076" width="3.7109375" style="2" customWidth="1"/>
    <col min="14077" max="14077" width="26" style="2" customWidth="1"/>
    <col min="14078" max="14078" width="14.28515625" style="2" bestFit="1" customWidth="1"/>
    <col min="14079" max="14084" width="12.85546875" style="2" bestFit="1" customWidth="1"/>
    <col min="14085" max="14086" width="13.28515625" style="2" bestFit="1" customWidth="1"/>
    <col min="14087" max="14089" width="12.85546875" style="2" bestFit="1" customWidth="1"/>
    <col min="14090" max="14330" width="11.42578125" style="2"/>
    <col min="14331" max="14332" width="3.7109375" style="2" customWidth="1"/>
    <col min="14333" max="14333" width="26" style="2" customWidth="1"/>
    <col min="14334" max="14334" width="14.28515625" style="2" bestFit="1" customWidth="1"/>
    <col min="14335" max="14340" width="12.85546875" style="2" bestFit="1" customWidth="1"/>
    <col min="14341" max="14342" width="13.28515625" style="2" bestFit="1" customWidth="1"/>
    <col min="14343" max="14345" width="12.85546875" style="2" bestFit="1" customWidth="1"/>
    <col min="14346" max="14586" width="11.42578125" style="2"/>
    <col min="14587" max="14588" width="3.7109375" style="2" customWidth="1"/>
    <col min="14589" max="14589" width="26" style="2" customWidth="1"/>
    <col min="14590" max="14590" width="14.28515625" style="2" bestFit="1" customWidth="1"/>
    <col min="14591" max="14596" width="12.85546875" style="2" bestFit="1" customWidth="1"/>
    <col min="14597" max="14598" width="13.28515625" style="2" bestFit="1" customWidth="1"/>
    <col min="14599" max="14601" width="12.85546875" style="2" bestFit="1" customWidth="1"/>
    <col min="14602" max="14842" width="11.42578125" style="2"/>
    <col min="14843" max="14844" width="3.7109375" style="2" customWidth="1"/>
    <col min="14845" max="14845" width="26" style="2" customWidth="1"/>
    <col min="14846" max="14846" width="14.28515625" style="2" bestFit="1" customWidth="1"/>
    <col min="14847" max="14852" width="12.85546875" style="2" bestFit="1" customWidth="1"/>
    <col min="14853" max="14854" width="13.28515625" style="2" bestFit="1" customWidth="1"/>
    <col min="14855" max="14857" width="12.85546875" style="2" bestFit="1" customWidth="1"/>
    <col min="14858" max="15098" width="11.42578125" style="2"/>
    <col min="15099" max="15100" width="3.7109375" style="2" customWidth="1"/>
    <col min="15101" max="15101" width="26" style="2" customWidth="1"/>
    <col min="15102" max="15102" width="14.28515625" style="2" bestFit="1" customWidth="1"/>
    <col min="15103" max="15108" width="12.85546875" style="2" bestFit="1" customWidth="1"/>
    <col min="15109" max="15110" width="13.28515625" style="2" bestFit="1" customWidth="1"/>
    <col min="15111" max="15113" width="12.85546875" style="2" bestFit="1" customWidth="1"/>
    <col min="15114" max="15354" width="11.42578125" style="2"/>
    <col min="15355" max="15356" width="3.7109375" style="2" customWidth="1"/>
    <col min="15357" max="15357" width="26" style="2" customWidth="1"/>
    <col min="15358" max="15358" width="14.28515625" style="2" bestFit="1" customWidth="1"/>
    <col min="15359" max="15364" width="12.85546875" style="2" bestFit="1" customWidth="1"/>
    <col min="15365" max="15366" width="13.28515625" style="2" bestFit="1" customWidth="1"/>
    <col min="15367" max="15369" width="12.85546875" style="2" bestFit="1" customWidth="1"/>
    <col min="15370" max="15610" width="11.42578125" style="2"/>
    <col min="15611" max="15612" width="3.7109375" style="2" customWidth="1"/>
    <col min="15613" max="15613" width="26" style="2" customWidth="1"/>
    <col min="15614" max="15614" width="14.28515625" style="2" bestFit="1" customWidth="1"/>
    <col min="15615" max="15620" width="12.85546875" style="2" bestFit="1" customWidth="1"/>
    <col min="15621" max="15622" width="13.28515625" style="2" bestFit="1" customWidth="1"/>
    <col min="15623" max="15625" width="12.85546875" style="2" bestFit="1" customWidth="1"/>
    <col min="15626" max="15866" width="11.42578125" style="2"/>
    <col min="15867" max="15868" width="3.7109375" style="2" customWidth="1"/>
    <col min="15869" max="15869" width="26" style="2" customWidth="1"/>
    <col min="15870" max="15870" width="14.28515625" style="2" bestFit="1" customWidth="1"/>
    <col min="15871" max="15876" width="12.85546875" style="2" bestFit="1" customWidth="1"/>
    <col min="15877" max="15878" width="13.28515625" style="2" bestFit="1" customWidth="1"/>
    <col min="15879" max="15881" width="12.85546875" style="2" bestFit="1" customWidth="1"/>
    <col min="15882" max="16122" width="11.42578125" style="2"/>
    <col min="16123" max="16124" width="3.7109375" style="2" customWidth="1"/>
    <col min="16125" max="16125" width="26" style="2" customWidth="1"/>
    <col min="16126" max="16126" width="14.28515625" style="2" bestFit="1" customWidth="1"/>
    <col min="16127" max="16132" width="12.85546875" style="2" bestFit="1" customWidth="1"/>
    <col min="16133" max="16134" width="13.28515625" style="2" bestFit="1" customWidth="1"/>
    <col min="16135" max="16137" width="12.85546875" style="2" bestFit="1" customWidth="1"/>
    <col min="16138" max="16384" width="11.42578125" style="2"/>
  </cols>
  <sheetData>
    <row r="2" spans="2:9" x14ac:dyDescent="0.2">
      <c r="B2" s="3" t="s">
        <v>103</v>
      </c>
    </row>
    <row r="4" spans="2:9" x14ac:dyDescent="0.2">
      <c r="B4" s="3" t="s">
        <v>99</v>
      </c>
    </row>
    <row r="5" spans="2:9" x14ac:dyDescent="0.2">
      <c r="B5" s="21" t="s">
        <v>0</v>
      </c>
      <c r="C5" s="16"/>
      <c r="D5" s="22">
        <v>44378</v>
      </c>
      <c r="E5" s="23">
        <v>44409</v>
      </c>
      <c r="F5" s="23">
        <v>44440</v>
      </c>
      <c r="G5" s="23">
        <v>44470</v>
      </c>
      <c r="H5" s="23">
        <v>44501</v>
      </c>
      <c r="I5" s="24">
        <v>44531</v>
      </c>
    </row>
    <row r="6" spans="2:9" x14ac:dyDescent="0.2">
      <c r="B6" s="8">
        <v>1</v>
      </c>
      <c r="C6" s="9" t="s">
        <v>3</v>
      </c>
      <c r="D6" s="31">
        <f>+'Reliquidacion AR SIC'!D145-'Cálculo Orig. AR SIC'!D145</f>
        <v>0</v>
      </c>
      <c r="E6" s="32">
        <f>+'Reliquidacion AR SIC'!E145-'Cálculo Orig. AR SIC'!E145</f>
        <v>0</v>
      </c>
      <c r="F6" s="32">
        <f>+'Reliquidacion AR SIC'!F145-'Cálculo Orig. AR SIC'!F145</f>
        <v>0</v>
      </c>
      <c r="G6" s="32">
        <f>+'Reliquidacion AR SIC'!G145-'Cálculo Orig. AR SIC'!G145</f>
        <v>0</v>
      </c>
      <c r="H6" s="32">
        <f>+'Reliquidacion AR SIC'!H145-'Cálculo Orig. AR SIC'!H145</f>
        <v>0</v>
      </c>
      <c r="I6" s="33">
        <f>+'Reliquidacion AR SIC'!I145-'Cálculo Orig. AR SIC'!I145</f>
        <v>0</v>
      </c>
    </row>
    <row r="7" spans="2:9" x14ac:dyDescent="0.2">
      <c r="B7" s="11">
        <v>2</v>
      </c>
      <c r="C7" s="2" t="s">
        <v>4</v>
      </c>
      <c r="D7" s="25">
        <f>+'Reliquidacion AR SIC'!D146-'Cálculo Orig. AR SIC'!D146</f>
        <v>0</v>
      </c>
      <c r="E7" s="47">
        <f>+'Reliquidacion AR SIC'!E146-'Cálculo Orig. AR SIC'!E146</f>
        <v>0</v>
      </c>
      <c r="F7" s="47">
        <f>+'Reliquidacion AR SIC'!F146-'Cálculo Orig. AR SIC'!F146</f>
        <v>0</v>
      </c>
      <c r="G7" s="47">
        <f>+'Reliquidacion AR SIC'!G146-'Cálculo Orig. AR SIC'!G146</f>
        <v>0</v>
      </c>
      <c r="H7" s="47">
        <f>+'Reliquidacion AR SIC'!H146-'Cálculo Orig. AR SIC'!H146</f>
        <v>0</v>
      </c>
      <c r="I7" s="27">
        <f>+'Reliquidacion AR SIC'!I146-'Cálculo Orig. AR SIC'!I146</f>
        <v>0</v>
      </c>
    </row>
    <row r="8" spans="2:9" x14ac:dyDescent="0.2">
      <c r="B8" s="11">
        <v>3</v>
      </c>
      <c r="C8" s="2" t="s">
        <v>5</v>
      </c>
      <c r="D8" s="25">
        <f>+'Reliquidacion AR SIC'!D147-'Cálculo Orig. AR SIC'!D147</f>
        <v>0</v>
      </c>
      <c r="E8" s="47">
        <f>+'Reliquidacion AR SIC'!E147-'Cálculo Orig. AR SIC'!E147</f>
        <v>0</v>
      </c>
      <c r="F8" s="47">
        <f>+'Reliquidacion AR SIC'!F147-'Cálculo Orig. AR SIC'!F147</f>
        <v>0</v>
      </c>
      <c r="G8" s="47">
        <f>+'Reliquidacion AR SIC'!G147-'Cálculo Orig. AR SIC'!G147</f>
        <v>0</v>
      </c>
      <c r="H8" s="47">
        <f>+'Reliquidacion AR SIC'!H147-'Cálculo Orig. AR SIC'!H147</f>
        <v>0</v>
      </c>
      <c r="I8" s="27">
        <f>+'Reliquidacion AR SIC'!I147-'Cálculo Orig. AR SIC'!I147</f>
        <v>0</v>
      </c>
    </row>
    <row r="9" spans="2:9" x14ac:dyDescent="0.2">
      <c r="B9" s="11">
        <v>4</v>
      </c>
      <c r="C9" s="2" t="s">
        <v>6</v>
      </c>
      <c r="D9" s="25">
        <f>+'Reliquidacion AR SIC'!D148-'Cálculo Orig. AR SIC'!D148</f>
        <v>0</v>
      </c>
      <c r="E9" s="47">
        <f>+'Reliquidacion AR SIC'!E148-'Cálculo Orig. AR SIC'!E148</f>
        <v>0</v>
      </c>
      <c r="F9" s="47">
        <f>+'Reliquidacion AR SIC'!F148-'Cálculo Orig. AR SIC'!F148</f>
        <v>0</v>
      </c>
      <c r="G9" s="47">
        <f>+'Reliquidacion AR SIC'!G148-'Cálculo Orig. AR SIC'!G148</f>
        <v>0</v>
      </c>
      <c r="H9" s="47">
        <f>+'Reliquidacion AR SIC'!H148-'Cálculo Orig. AR SIC'!H148</f>
        <v>0</v>
      </c>
      <c r="I9" s="27">
        <f>+'Reliquidacion AR SIC'!I148-'Cálculo Orig. AR SIC'!I148</f>
        <v>0</v>
      </c>
    </row>
    <row r="10" spans="2:9" x14ac:dyDescent="0.2">
      <c r="B10" s="11">
        <v>5</v>
      </c>
      <c r="C10" s="2" t="s">
        <v>7</v>
      </c>
      <c r="D10" s="25">
        <f>+'Reliquidacion AR SIC'!D149-'Cálculo Orig. AR SIC'!D149</f>
        <v>0</v>
      </c>
      <c r="E10" s="47">
        <f>+'Reliquidacion AR SIC'!E149-'Cálculo Orig. AR SIC'!E149</f>
        <v>0</v>
      </c>
      <c r="F10" s="47">
        <f>+'Reliquidacion AR SIC'!F149-'Cálculo Orig. AR SIC'!F149</f>
        <v>0</v>
      </c>
      <c r="G10" s="47">
        <f>+'Reliquidacion AR SIC'!G149-'Cálculo Orig. AR SIC'!G149</f>
        <v>0</v>
      </c>
      <c r="H10" s="47">
        <f>+'Reliquidacion AR SIC'!H149-'Cálculo Orig. AR SIC'!H149</f>
        <v>0</v>
      </c>
      <c r="I10" s="27">
        <f>+'Reliquidacion AR SIC'!I149-'Cálculo Orig. AR SIC'!I149</f>
        <v>-3333.7500936850724</v>
      </c>
    </row>
    <row r="11" spans="2:9" x14ac:dyDescent="0.2">
      <c r="B11" s="11">
        <v>6</v>
      </c>
      <c r="C11" s="2" t="s">
        <v>8</v>
      </c>
      <c r="D11" s="25">
        <f>+'Reliquidacion AR SIC'!D150-'Cálculo Orig. AR SIC'!D150</f>
        <v>0</v>
      </c>
      <c r="E11" s="47">
        <f>+'Reliquidacion AR SIC'!E150-'Cálculo Orig. AR SIC'!E150</f>
        <v>0</v>
      </c>
      <c r="F11" s="47">
        <f>+'Reliquidacion AR SIC'!F150-'Cálculo Orig. AR SIC'!F150</f>
        <v>0</v>
      </c>
      <c r="G11" s="47">
        <f>+'Reliquidacion AR SIC'!G150-'Cálculo Orig. AR SIC'!G150</f>
        <v>0</v>
      </c>
      <c r="H11" s="47">
        <f>+'Reliquidacion AR SIC'!H150-'Cálculo Orig. AR SIC'!H150</f>
        <v>0</v>
      </c>
      <c r="I11" s="27">
        <f>+'Reliquidacion AR SIC'!I150-'Cálculo Orig. AR SIC'!I150</f>
        <v>0</v>
      </c>
    </row>
    <row r="12" spans="2:9" x14ac:dyDescent="0.2">
      <c r="B12" s="11">
        <v>7</v>
      </c>
      <c r="C12" s="2" t="s">
        <v>9</v>
      </c>
      <c r="D12" s="25">
        <f>+'Reliquidacion AR SIC'!D151-'Cálculo Orig. AR SIC'!D151</f>
        <v>0</v>
      </c>
      <c r="E12" s="47">
        <f>+'Reliquidacion AR SIC'!E151-'Cálculo Orig. AR SIC'!E151</f>
        <v>0</v>
      </c>
      <c r="F12" s="47">
        <f>+'Reliquidacion AR SIC'!F151-'Cálculo Orig. AR SIC'!F151</f>
        <v>0</v>
      </c>
      <c r="G12" s="47">
        <f>+'Reliquidacion AR SIC'!G151-'Cálculo Orig. AR SIC'!G151</f>
        <v>0</v>
      </c>
      <c r="H12" s="47">
        <f>+'Reliquidacion AR SIC'!H151-'Cálculo Orig. AR SIC'!H151</f>
        <v>0</v>
      </c>
      <c r="I12" s="27">
        <f>+'Reliquidacion AR SIC'!I151-'Cálculo Orig. AR SIC'!I151</f>
        <v>0</v>
      </c>
    </row>
    <row r="13" spans="2:9" x14ac:dyDescent="0.2">
      <c r="B13" s="11">
        <v>8</v>
      </c>
      <c r="C13" s="2" t="s">
        <v>10</v>
      </c>
      <c r="D13" s="25">
        <f>+'Reliquidacion AR SIC'!D152-'Cálculo Orig. AR SIC'!D152</f>
        <v>0</v>
      </c>
      <c r="E13" s="47">
        <f>+'Reliquidacion AR SIC'!E152-'Cálculo Orig. AR SIC'!E152</f>
        <v>0</v>
      </c>
      <c r="F13" s="47">
        <f>+'Reliquidacion AR SIC'!F152-'Cálculo Orig. AR SIC'!F152</f>
        <v>0</v>
      </c>
      <c r="G13" s="47">
        <f>+'Reliquidacion AR SIC'!G152-'Cálculo Orig. AR SIC'!G152</f>
        <v>0</v>
      </c>
      <c r="H13" s="47">
        <f>+'Reliquidacion AR SIC'!H152-'Cálculo Orig. AR SIC'!H152</f>
        <v>0</v>
      </c>
      <c r="I13" s="27">
        <f>+'Reliquidacion AR SIC'!I152-'Cálculo Orig. AR SIC'!I152</f>
        <v>-0.312138990821337</v>
      </c>
    </row>
    <row r="14" spans="2:9" x14ac:dyDescent="0.2">
      <c r="B14" s="11">
        <v>9</v>
      </c>
      <c r="C14" s="2" t="s">
        <v>11</v>
      </c>
      <c r="D14" s="25">
        <f>+'Reliquidacion AR SIC'!D153-'Cálculo Orig. AR SIC'!D153</f>
        <v>0</v>
      </c>
      <c r="E14" s="47">
        <f>+'Reliquidacion AR SIC'!E153-'Cálculo Orig. AR SIC'!E153</f>
        <v>0</v>
      </c>
      <c r="F14" s="47">
        <f>+'Reliquidacion AR SIC'!F153-'Cálculo Orig. AR SIC'!F153</f>
        <v>0</v>
      </c>
      <c r="G14" s="47">
        <f>+'Reliquidacion AR SIC'!G153-'Cálculo Orig. AR SIC'!G153</f>
        <v>0</v>
      </c>
      <c r="H14" s="47">
        <f>+'Reliquidacion AR SIC'!H153-'Cálculo Orig. AR SIC'!H153</f>
        <v>0</v>
      </c>
      <c r="I14" s="27">
        <f>+'Reliquidacion AR SIC'!I153-'Cálculo Orig. AR SIC'!I153</f>
        <v>0</v>
      </c>
    </row>
    <row r="15" spans="2:9" x14ac:dyDescent="0.2">
      <c r="B15" s="11">
        <v>10</v>
      </c>
      <c r="C15" s="2" t="s">
        <v>58</v>
      </c>
      <c r="D15" s="25">
        <f>+'Reliquidacion AR SIC'!D154-'Cálculo Orig. AR SIC'!D154</f>
        <v>0</v>
      </c>
      <c r="E15" s="47">
        <f>+'Reliquidacion AR SIC'!E154-'Cálculo Orig. AR SIC'!E154</f>
        <v>0</v>
      </c>
      <c r="F15" s="47">
        <f>+'Reliquidacion AR SIC'!F154-'Cálculo Orig. AR SIC'!F154</f>
        <v>0</v>
      </c>
      <c r="G15" s="47">
        <f>+'Reliquidacion AR SIC'!G154-'Cálculo Orig. AR SIC'!G154</f>
        <v>0</v>
      </c>
      <c r="H15" s="47">
        <f>+'Reliquidacion AR SIC'!H154-'Cálculo Orig. AR SIC'!H154</f>
        <v>0</v>
      </c>
      <c r="I15" s="27">
        <f>+'Reliquidacion AR SIC'!I154-'Cálculo Orig. AR SIC'!I154</f>
        <v>0</v>
      </c>
    </row>
    <row r="16" spans="2:9" x14ac:dyDescent="0.2">
      <c r="B16" s="11">
        <v>11</v>
      </c>
      <c r="C16" s="2" t="s">
        <v>12</v>
      </c>
      <c r="D16" s="25">
        <f>+'Reliquidacion AR SIC'!D155-'Cálculo Orig. AR SIC'!D155</f>
        <v>0</v>
      </c>
      <c r="E16" s="47">
        <f>+'Reliquidacion AR SIC'!E155-'Cálculo Orig. AR SIC'!E155</f>
        <v>0</v>
      </c>
      <c r="F16" s="47">
        <f>+'Reliquidacion AR SIC'!F155-'Cálculo Orig. AR SIC'!F155</f>
        <v>0</v>
      </c>
      <c r="G16" s="47">
        <f>+'Reliquidacion AR SIC'!G155-'Cálculo Orig. AR SIC'!G155</f>
        <v>0</v>
      </c>
      <c r="H16" s="47">
        <f>+'Reliquidacion AR SIC'!H155-'Cálculo Orig. AR SIC'!H155</f>
        <v>0</v>
      </c>
      <c r="I16" s="27">
        <f>+'Reliquidacion AR SIC'!I155-'Cálculo Orig. AR SIC'!I155</f>
        <v>0</v>
      </c>
    </row>
    <row r="17" spans="2:9" x14ac:dyDescent="0.2">
      <c r="B17" s="11">
        <v>12</v>
      </c>
      <c r="C17" s="2" t="s">
        <v>13</v>
      </c>
      <c r="D17" s="25">
        <f>+'Reliquidacion AR SIC'!D156-'Cálculo Orig. AR SIC'!D156</f>
        <v>0</v>
      </c>
      <c r="E17" s="47">
        <f>+'Reliquidacion AR SIC'!E156-'Cálculo Orig. AR SIC'!E156</f>
        <v>0</v>
      </c>
      <c r="F17" s="47">
        <f>+'Reliquidacion AR SIC'!F156-'Cálculo Orig. AR SIC'!F156</f>
        <v>0</v>
      </c>
      <c r="G17" s="47">
        <f>+'Reliquidacion AR SIC'!G156-'Cálculo Orig. AR SIC'!G156</f>
        <v>0</v>
      </c>
      <c r="H17" s="47">
        <f>+'Reliquidacion AR SIC'!H156-'Cálculo Orig. AR SIC'!H156</f>
        <v>0</v>
      </c>
      <c r="I17" s="27">
        <f>+'Reliquidacion AR SIC'!I156-'Cálculo Orig. AR SIC'!I156</f>
        <v>0</v>
      </c>
    </row>
    <row r="18" spans="2:9" x14ac:dyDescent="0.2">
      <c r="B18" s="11">
        <v>13</v>
      </c>
      <c r="C18" s="2" t="s">
        <v>14</v>
      </c>
      <c r="D18" s="25">
        <f>+'Reliquidacion AR SIC'!D157-'Cálculo Orig. AR SIC'!D157</f>
        <v>0</v>
      </c>
      <c r="E18" s="47">
        <f>+'Reliquidacion AR SIC'!E157-'Cálculo Orig. AR SIC'!E157</f>
        <v>0</v>
      </c>
      <c r="F18" s="47">
        <f>+'Reliquidacion AR SIC'!F157-'Cálculo Orig. AR SIC'!F157</f>
        <v>0</v>
      </c>
      <c r="G18" s="47">
        <f>+'Reliquidacion AR SIC'!G157-'Cálculo Orig. AR SIC'!G157</f>
        <v>0</v>
      </c>
      <c r="H18" s="47">
        <f>+'Reliquidacion AR SIC'!H157-'Cálculo Orig. AR SIC'!H157</f>
        <v>0</v>
      </c>
      <c r="I18" s="27">
        <f>+'Reliquidacion AR SIC'!I157-'Cálculo Orig. AR SIC'!I157</f>
        <v>0</v>
      </c>
    </row>
    <row r="19" spans="2:9" x14ac:dyDescent="0.2">
      <c r="B19" s="11">
        <v>14</v>
      </c>
      <c r="C19" s="2" t="s">
        <v>15</v>
      </c>
      <c r="D19" s="25">
        <f>+'Reliquidacion AR SIC'!D158-'Cálculo Orig. AR SIC'!D158</f>
        <v>0</v>
      </c>
      <c r="E19" s="47">
        <f>+'Reliquidacion AR SIC'!E158-'Cálculo Orig. AR SIC'!E158</f>
        <v>0</v>
      </c>
      <c r="F19" s="47">
        <f>+'Reliquidacion AR SIC'!F158-'Cálculo Orig. AR SIC'!F158</f>
        <v>0</v>
      </c>
      <c r="G19" s="47">
        <f>+'Reliquidacion AR SIC'!G158-'Cálculo Orig. AR SIC'!G158</f>
        <v>0</v>
      </c>
      <c r="H19" s="47">
        <f>+'Reliquidacion AR SIC'!H158-'Cálculo Orig. AR SIC'!H158</f>
        <v>0</v>
      </c>
      <c r="I19" s="27">
        <f>+'Reliquidacion AR SIC'!I158-'Cálculo Orig. AR SIC'!I158</f>
        <v>0</v>
      </c>
    </row>
    <row r="20" spans="2:9" x14ac:dyDescent="0.2">
      <c r="B20" s="11">
        <v>15</v>
      </c>
      <c r="C20" s="2" t="s">
        <v>16</v>
      </c>
      <c r="D20" s="25">
        <f>+'Reliquidacion AR SIC'!D159-'Cálculo Orig. AR SIC'!D159</f>
        <v>0</v>
      </c>
      <c r="E20" s="47">
        <f>+'Reliquidacion AR SIC'!E159-'Cálculo Orig. AR SIC'!E159</f>
        <v>0</v>
      </c>
      <c r="F20" s="47">
        <f>+'Reliquidacion AR SIC'!F159-'Cálculo Orig. AR SIC'!F159</f>
        <v>0</v>
      </c>
      <c r="G20" s="47">
        <f>+'Reliquidacion AR SIC'!G159-'Cálculo Orig. AR SIC'!G159</f>
        <v>0</v>
      </c>
      <c r="H20" s="47">
        <f>+'Reliquidacion AR SIC'!H159-'Cálculo Orig. AR SIC'!H159</f>
        <v>0</v>
      </c>
      <c r="I20" s="27">
        <f>+'Reliquidacion AR SIC'!I159-'Cálculo Orig. AR SIC'!I159</f>
        <v>0</v>
      </c>
    </row>
    <row r="21" spans="2:9" x14ac:dyDescent="0.2">
      <c r="B21" s="11">
        <v>16</v>
      </c>
      <c r="C21" s="2" t="s">
        <v>17</v>
      </c>
      <c r="D21" s="25">
        <f>+'Reliquidacion AR SIC'!D160-'Cálculo Orig. AR SIC'!D160</f>
        <v>0</v>
      </c>
      <c r="E21" s="47">
        <f>+'Reliquidacion AR SIC'!E160-'Cálculo Orig. AR SIC'!E160</f>
        <v>0</v>
      </c>
      <c r="F21" s="47">
        <f>+'Reliquidacion AR SIC'!F160-'Cálculo Orig. AR SIC'!F160</f>
        <v>0</v>
      </c>
      <c r="G21" s="47">
        <f>+'Reliquidacion AR SIC'!G160-'Cálculo Orig. AR SIC'!G160</f>
        <v>0</v>
      </c>
      <c r="H21" s="47">
        <f>+'Reliquidacion AR SIC'!H160-'Cálculo Orig. AR SIC'!H160</f>
        <v>0</v>
      </c>
      <c r="I21" s="27">
        <f>+'Reliquidacion AR SIC'!I160-'Cálculo Orig. AR SIC'!I160</f>
        <v>0</v>
      </c>
    </row>
    <row r="22" spans="2:9" x14ac:dyDescent="0.2">
      <c r="B22" s="11">
        <v>17</v>
      </c>
      <c r="C22" s="2" t="s">
        <v>18</v>
      </c>
      <c r="D22" s="25">
        <f>+'Reliquidacion AR SIC'!D161-'Cálculo Orig. AR SIC'!D161</f>
        <v>0</v>
      </c>
      <c r="E22" s="47">
        <f>+'Reliquidacion AR SIC'!E161-'Cálculo Orig. AR SIC'!E161</f>
        <v>0</v>
      </c>
      <c r="F22" s="47">
        <f>+'Reliquidacion AR SIC'!F161-'Cálculo Orig. AR SIC'!F161</f>
        <v>0</v>
      </c>
      <c r="G22" s="47">
        <f>+'Reliquidacion AR SIC'!G161-'Cálculo Orig. AR SIC'!G161</f>
        <v>0</v>
      </c>
      <c r="H22" s="47">
        <f>+'Reliquidacion AR SIC'!H161-'Cálculo Orig. AR SIC'!H161</f>
        <v>0</v>
      </c>
      <c r="I22" s="27">
        <f>+'Reliquidacion AR SIC'!I161-'Cálculo Orig. AR SIC'!I161</f>
        <v>0</v>
      </c>
    </row>
    <row r="23" spans="2:9" x14ac:dyDescent="0.2">
      <c r="B23" s="11">
        <v>18</v>
      </c>
      <c r="C23" s="2" t="s">
        <v>19</v>
      </c>
      <c r="D23" s="25">
        <f>+'Reliquidacion AR SIC'!D162-'Cálculo Orig. AR SIC'!D162</f>
        <v>0</v>
      </c>
      <c r="E23" s="47">
        <f>+'Reliquidacion AR SIC'!E162-'Cálculo Orig. AR SIC'!E162</f>
        <v>0</v>
      </c>
      <c r="F23" s="47">
        <f>+'Reliquidacion AR SIC'!F162-'Cálculo Orig. AR SIC'!F162</f>
        <v>0</v>
      </c>
      <c r="G23" s="47">
        <f>+'Reliquidacion AR SIC'!G162-'Cálculo Orig. AR SIC'!G162</f>
        <v>0</v>
      </c>
      <c r="H23" s="47">
        <f>+'Reliquidacion AR SIC'!H162-'Cálculo Orig. AR SIC'!H162</f>
        <v>0</v>
      </c>
      <c r="I23" s="27">
        <f>+'Reliquidacion AR SIC'!I162-'Cálculo Orig. AR SIC'!I162</f>
        <v>0</v>
      </c>
    </row>
    <row r="24" spans="2:9" x14ac:dyDescent="0.2">
      <c r="B24" s="11">
        <v>19</v>
      </c>
      <c r="C24" s="2" t="s">
        <v>20</v>
      </c>
      <c r="D24" s="25">
        <f>+'Reliquidacion AR SIC'!D163-'Cálculo Orig. AR SIC'!D163</f>
        <v>0</v>
      </c>
      <c r="E24" s="47">
        <f>+'Reliquidacion AR SIC'!E163-'Cálculo Orig. AR SIC'!E163</f>
        <v>0</v>
      </c>
      <c r="F24" s="47">
        <f>+'Reliquidacion AR SIC'!F163-'Cálculo Orig. AR SIC'!F163</f>
        <v>0</v>
      </c>
      <c r="G24" s="47">
        <f>+'Reliquidacion AR SIC'!G163-'Cálculo Orig. AR SIC'!G163</f>
        <v>0</v>
      </c>
      <c r="H24" s="47">
        <f>+'Reliquidacion AR SIC'!H163-'Cálculo Orig. AR SIC'!H163</f>
        <v>0</v>
      </c>
      <c r="I24" s="27">
        <f>+'Reliquidacion AR SIC'!I163-'Cálculo Orig. AR SIC'!I163</f>
        <v>0</v>
      </c>
    </row>
    <row r="25" spans="2:9" x14ac:dyDescent="0.2">
      <c r="B25" s="11">
        <v>20</v>
      </c>
      <c r="C25" s="2" t="s">
        <v>21</v>
      </c>
      <c r="D25" s="25">
        <f>+'Reliquidacion AR SIC'!D164-'Cálculo Orig. AR SIC'!D164</f>
        <v>0</v>
      </c>
      <c r="E25" s="47">
        <f>+'Reliquidacion AR SIC'!E164-'Cálculo Orig. AR SIC'!E164</f>
        <v>0</v>
      </c>
      <c r="F25" s="47">
        <f>+'Reliquidacion AR SIC'!F164-'Cálculo Orig. AR SIC'!F164</f>
        <v>0</v>
      </c>
      <c r="G25" s="47">
        <f>+'Reliquidacion AR SIC'!G164-'Cálculo Orig. AR SIC'!G164</f>
        <v>0</v>
      </c>
      <c r="H25" s="47">
        <f>+'Reliquidacion AR SIC'!H164-'Cálculo Orig. AR SIC'!H164</f>
        <v>0</v>
      </c>
      <c r="I25" s="27">
        <f>+'Reliquidacion AR SIC'!I164-'Cálculo Orig. AR SIC'!I164</f>
        <v>0</v>
      </c>
    </row>
    <row r="26" spans="2:9" x14ac:dyDescent="0.2">
      <c r="B26" s="11">
        <v>21</v>
      </c>
      <c r="C26" s="2" t="s">
        <v>22</v>
      </c>
      <c r="D26" s="25">
        <f>+'Reliquidacion AR SIC'!D165-'Cálculo Orig. AR SIC'!D165</f>
        <v>0</v>
      </c>
      <c r="E26" s="47">
        <f>+'Reliquidacion AR SIC'!E165-'Cálculo Orig. AR SIC'!E165</f>
        <v>0</v>
      </c>
      <c r="F26" s="47">
        <f>+'Reliquidacion AR SIC'!F165-'Cálculo Orig. AR SIC'!F165</f>
        <v>0</v>
      </c>
      <c r="G26" s="47">
        <f>+'Reliquidacion AR SIC'!G165-'Cálculo Orig. AR SIC'!G165</f>
        <v>0</v>
      </c>
      <c r="H26" s="47">
        <f>+'Reliquidacion AR SIC'!H165-'Cálculo Orig. AR SIC'!H165</f>
        <v>0</v>
      </c>
      <c r="I26" s="27">
        <f>+'Reliquidacion AR SIC'!I165-'Cálculo Orig. AR SIC'!I165</f>
        <v>0</v>
      </c>
    </row>
    <row r="27" spans="2:9" x14ac:dyDescent="0.2">
      <c r="B27" s="11">
        <v>22</v>
      </c>
      <c r="C27" s="2" t="s">
        <v>23</v>
      </c>
      <c r="D27" s="25">
        <f>+'Reliquidacion AR SIC'!D166-'Cálculo Orig. AR SIC'!D166</f>
        <v>0</v>
      </c>
      <c r="E27" s="47">
        <f>+'Reliquidacion AR SIC'!E166-'Cálculo Orig. AR SIC'!E166</f>
        <v>0</v>
      </c>
      <c r="F27" s="47">
        <f>+'Reliquidacion AR SIC'!F166-'Cálculo Orig. AR SIC'!F166</f>
        <v>0</v>
      </c>
      <c r="G27" s="47">
        <f>+'Reliquidacion AR SIC'!G166-'Cálculo Orig. AR SIC'!G166</f>
        <v>0</v>
      </c>
      <c r="H27" s="47">
        <f>+'Reliquidacion AR SIC'!H166-'Cálculo Orig. AR SIC'!H166</f>
        <v>0</v>
      </c>
      <c r="I27" s="27">
        <f>+'Reliquidacion AR SIC'!I166-'Cálculo Orig. AR SIC'!I166</f>
        <v>0</v>
      </c>
    </row>
    <row r="28" spans="2:9" x14ac:dyDescent="0.2">
      <c r="B28" s="11">
        <v>23</v>
      </c>
      <c r="C28" s="2" t="s">
        <v>24</v>
      </c>
      <c r="D28" s="25">
        <f>+'Reliquidacion AR SIC'!D167-'Cálculo Orig. AR SIC'!D167</f>
        <v>0</v>
      </c>
      <c r="E28" s="47">
        <f>+'Reliquidacion AR SIC'!E167-'Cálculo Orig. AR SIC'!E167</f>
        <v>0</v>
      </c>
      <c r="F28" s="47">
        <f>+'Reliquidacion AR SIC'!F167-'Cálculo Orig. AR SIC'!F167</f>
        <v>0</v>
      </c>
      <c r="G28" s="47">
        <f>+'Reliquidacion AR SIC'!G167-'Cálculo Orig. AR SIC'!G167</f>
        <v>0</v>
      </c>
      <c r="H28" s="47">
        <f>+'Reliquidacion AR SIC'!H167-'Cálculo Orig. AR SIC'!H167</f>
        <v>0</v>
      </c>
      <c r="I28" s="27">
        <f>+'Reliquidacion AR SIC'!I167-'Cálculo Orig. AR SIC'!I167</f>
        <v>0</v>
      </c>
    </row>
    <row r="29" spans="2:9" x14ac:dyDescent="0.2">
      <c r="B29" s="11">
        <v>24</v>
      </c>
      <c r="C29" s="2" t="s">
        <v>25</v>
      </c>
      <c r="D29" s="25">
        <f>+'Reliquidacion AR SIC'!D168-'Cálculo Orig. AR SIC'!D168</f>
        <v>0</v>
      </c>
      <c r="E29" s="47">
        <f>+'Reliquidacion AR SIC'!E168-'Cálculo Orig. AR SIC'!E168</f>
        <v>0</v>
      </c>
      <c r="F29" s="47">
        <f>+'Reliquidacion AR SIC'!F168-'Cálculo Orig. AR SIC'!F168</f>
        <v>0</v>
      </c>
      <c r="G29" s="47">
        <f>+'Reliquidacion AR SIC'!G168-'Cálculo Orig. AR SIC'!G168</f>
        <v>0</v>
      </c>
      <c r="H29" s="47">
        <f>+'Reliquidacion AR SIC'!H168-'Cálculo Orig. AR SIC'!H168</f>
        <v>0</v>
      </c>
      <c r="I29" s="27">
        <f>+'Reliquidacion AR SIC'!I168-'Cálculo Orig. AR SIC'!I168</f>
        <v>-51.451225122151598</v>
      </c>
    </row>
    <row r="30" spans="2:9" x14ac:dyDescent="0.2">
      <c r="B30" s="11">
        <v>25</v>
      </c>
      <c r="C30" s="2" t="s">
        <v>26</v>
      </c>
      <c r="D30" s="25">
        <f>+'Reliquidacion AR SIC'!D169-'Cálculo Orig. AR SIC'!D169</f>
        <v>0</v>
      </c>
      <c r="E30" s="47">
        <f>+'Reliquidacion AR SIC'!E169-'Cálculo Orig. AR SIC'!E169</f>
        <v>0</v>
      </c>
      <c r="F30" s="47">
        <f>+'Reliquidacion AR SIC'!F169-'Cálculo Orig. AR SIC'!F169</f>
        <v>0</v>
      </c>
      <c r="G30" s="47">
        <f>+'Reliquidacion AR SIC'!G169-'Cálculo Orig. AR SIC'!G169</f>
        <v>0</v>
      </c>
      <c r="H30" s="47">
        <f>+'Reliquidacion AR SIC'!H169-'Cálculo Orig. AR SIC'!H169</f>
        <v>0</v>
      </c>
      <c r="I30" s="27">
        <f>+'Reliquidacion AR SIC'!I169-'Cálculo Orig. AR SIC'!I169</f>
        <v>0</v>
      </c>
    </row>
    <row r="31" spans="2:9" x14ac:dyDescent="0.2">
      <c r="B31" s="11">
        <v>26</v>
      </c>
      <c r="C31" s="2" t="s">
        <v>27</v>
      </c>
      <c r="D31" s="25">
        <f>+'Reliquidacion AR SIC'!D170-'Cálculo Orig. AR SIC'!D170</f>
        <v>0</v>
      </c>
      <c r="E31" s="47">
        <f>+'Reliquidacion AR SIC'!E170-'Cálculo Orig. AR SIC'!E170</f>
        <v>0</v>
      </c>
      <c r="F31" s="47">
        <f>+'Reliquidacion AR SIC'!F170-'Cálculo Orig. AR SIC'!F170</f>
        <v>0</v>
      </c>
      <c r="G31" s="47">
        <f>+'Reliquidacion AR SIC'!G170-'Cálculo Orig. AR SIC'!G170</f>
        <v>0</v>
      </c>
      <c r="H31" s="47">
        <f>+'Reliquidacion AR SIC'!H170-'Cálculo Orig. AR SIC'!H170</f>
        <v>0</v>
      </c>
      <c r="I31" s="27">
        <f>+'Reliquidacion AR SIC'!I170-'Cálculo Orig. AR SIC'!I170</f>
        <v>3385.5134577980448</v>
      </c>
    </row>
    <row r="32" spans="2:9" x14ac:dyDescent="0.2">
      <c r="B32" s="11">
        <v>27</v>
      </c>
      <c r="C32" s="2" t="s">
        <v>28</v>
      </c>
      <c r="D32" s="25">
        <f>+'Reliquidacion AR SIC'!D171-'Cálculo Orig. AR SIC'!D171</f>
        <v>0</v>
      </c>
      <c r="E32" s="47">
        <f>+'Reliquidacion AR SIC'!E171-'Cálculo Orig. AR SIC'!E171</f>
        <v>0</v>
      </c>
      <c r="F32" s="47">
        <f>+'Reliquidacion AR SIC'!F171-'Cálculo Orig. AR SIC'!F171</f>
        <v>0</v>
      </c>
      <c r="G32" s="47">
        <f>+'Reliquidacion AR SIC'!G171-'Cálculo Orig. AR SIC'!G171</f>
        <v>0</v>
      </c>
      <c r="H32" s="47">
        <f>+'Reliquidacion AR SIC'!H171-'Cálculo Orig. AR SIC'!H171</f>
        <v>0</v>
      </c>
      <c r="I32" s="27">
        <f>+'Reliquidacion AR SIC'!I171-'Cálculo Orig. AR SIC'!I171</f>
        <v>0</v>
      </c>
    </row>
    <row r="33" spans="2:12" x14ac:dyDescent="0.2">
      <c r="B33" s="11">
        <v>28</v>
      </c>
      <c r="C33" s="2" t="s">
        <v>29</v>
      </c>
      <c r="D33" s="25">
        <f>+'Reliquidacion AR SIC'!D172-'Cálculo Orig. AR SIC'!D172</f>
        <v>0</v>
      </c>
      <c r="E33" s="47">
        <f>+'Reliquidacion AR SIC'!E172-'Cálculo Orig. AR SIC'!E172</f>
        <v>0</v>
      </c>
      <c r="F33" s="47">
        <f>+'Reliquidacion AR SIC'!F172-'Cálculo Orig. AR SIC'!F172</f>
        <v>0</v>
      </c>
      <c r="G33" s="47">
        <f>+'Reliquidacion AR SIC'!G172-'Cálculo Orig. AR SIC'!G172</f>
        <v>0</v>
      </c>
      <c r="H33" s="47">
        <f>+'Reliquidacion AR SIC'!H172-'Cálculo Orig. AR SIC'!H172</f>
        <v>0</v>
      </c>
      <c r="I33" s="27">
        <f>+'Reliquidacion AR SIC'!I172-'Cálculo Orig. AR SIC'!I172</f>
        <v>0</v>
      </c>
    </row>
    <row r="34" spans="2:12" x14ac:dyDescent="0.2">
      <c r="B34" s="11">
        <v>29</v>
      </c>
      <c r="C34" s="14" t="s">
        <v>30</v>
      </c>
      <c r="D34" s="48">
        <f>+'Reliquidacion AR SIC'!D173-'Cálculo Orig. AR SIC'!D173</f>
        <v>0</v>
      </c>
      <c r="E34" s="49">
        <f>+'Reliquidacion AR SIC'!E173-'Cálculo Orig. AR SIC'!E173</f>
        <v>0</v>
      </c>
      <c r="F34" s="49">
        <f>+'Reliquidacion AR SIC'!F173-'Cálculo Orig. AR SIC'!F173</f>
        <v>0</v>
      </c>
      <c r="G34" s="49">
        <f>+'Reliquidacion AR SIC'!G173-'Cálculo Orig. AR SIC'!G173</f>
        <v>0</v>
      </c>
      <c r="H34" s="49">
        <f>+'Reliquidacion AR SIC'!H173-'Cálculo Orig. AR SIC'!H173</f>
        <v>0</v>
      </c>
      <c r="I34" s="50">
        <f>+'Reliquidacion AR SIC'!I173-'Cálculo Orig. AR SIC'!I173</f>
        <v>0</v>
      </c>
    </row>
    <row r="35" spans="2:12" x14ac:dyDescent="0.2">
      <c r="B35" s="16" t="s">
        <v>35</v>
      </c>
      <c r="C35" s="17"/>
      <c r="D35" s="51">
        <f t="shared" ref="D35:I35" si="0">SUM(D6:D34)</f>
        <v>0</v>
      </c>
      <c r="E35" s="52">
        <f t="shared" si="0"/>
        <v>0</v>
      </c>
      <c r="F35" s="52">
        <f t="shared" si="0"/>
        <v>0</v>
      </c>
      <c r="G35" s="52">
        <f t="shared" si="0"/>
        <v>0</v>
      </c>
      <c r="H35" s="52">
        <f t="shared" si="0"/>
        <v>0</v>
      </c>
      <c r="I35" s="53">
        <f t="shared" si="0"/>
        <v>-9.0949470177292824E-13</v>
      </c>
    </row>
    <row r="36" spans="2:12" x14ac:dyDescent="0.2">
      <c r="D36" s="54"/>
      <c r="E36" s="54"/>
      <c r="F36" s="54"/>
      <c r="G36" s="54"/>
      <c r="H36" s="54"/>
      <c r="I36" s="54"/>
    </row>
    <row r="37" spans="2:12" x14ac:dyDescent="0.2">
      <c r="B37" s="3" t="s">
        <v>59</v>
      </c>
    </row>
    <row r="38" spans="2:12" x14ac:dyDescent="0.2">
      <c r="B38" s="38" t="s">
        <v>0</v>
      </c>
      <c r="C38" s="39"/>
      <c r="D38" s="22">
        <v>44348</v>
      </c>
      <c r="E38" s="23">
        <v>44378</v>
      </c>
      <c r="F38" s="23">
        <v>44409</v>
      </c>
      <c r="G38" s="23">
        <v>44440</v>
      </c>
      <c r="H38" s="23">
        <v>44470</v>
      </c>
      <c r="I38" s="23">
        <v>44501</v>
      </c>
      <c r="J38" s="23">
        <v>44531</v>
      </c>
      <c r="K38" s="24">
        <v>44531</v>
      </c>
    </row>
    <row r="39" spans="2:12" x14ac:dyDescent="0.2">
      <c r="B39" s="16" t="s">
        <v>46</v>
      </c>
      <c r="C39" s="17"/>
      <c r="D39" s="40">
        <v>108.88</v>
      </c>
      <c r="E39" s="41">
        <v>109.76</v>
      </c>
      <c r="F39" s="41">
        <v>110.15</v>
      </c>
      <c r="G39" s="41">
        <v>111.45</v>
      </c>
      <c r="H39" s="14">
        <v>112.94</v>
      </c>
      <c r="I39" s="108">
        <v>113.51</v>
      </c>
      <c r="J39" s="14">
        <v>114.39</v>
      </c>
      <c r="K39" s="14">
        <v>114.39</v>
      </c>
      <c r="L39" s="42" t="s">
        <v>47</v>
      </c>
    </row>
    <row r="40" spans="2:12" ht="15" x14ac:dyDescent="0.25">
      <c r="B40" s="16" t="s">
        <v>48</v>
      </c>
      <c r="C40" s="17"/>
      <c r="D40" s="43">
        <f t="shared" ref="D40:J40" si="1">E39/D39-1</f>
        <v>8.0822924320353984E-3</v>
      </c>
      <c r="E40" s="44">
        <f t="shared" si="1"/>
        <v>3.5532069970845015E-3</v>
      </c>
      <c r="F40" s="44">
        <f t="shared" si="1"/>
        <v>1.1802088061733995E-2</v>
      </c>
      <c r="G40" s="44">
        <f t="shared" si="1"/>
        <v>1.336922386720496E-2</v>
      </c>
      <c r="H40" s="44">
        <f t="shared" si="1"/>
        <v>5.0469275721622964E-3</v>
      </c>
      <c r="I40" s="44">
        <f t="shared" si="1"/>
        <v>7.7526209144569425E-3</v>
      </c>
      <c r="J40" s="44">
        <f t="shared" si="1"/>
        <v>0</v>
      </c>
      <c r="K40" s="44"/>
      <c r="L40" s="109">
        <f>+(1+D40)*(1+E40)*(1+F40)*(1+G40)*(1+H40)*(1+I40)*(1+J40)-1</f>
        <v>5.060617193240291E-2</v>
      </c>
    </row>
    <row r="43" spans="2:12" x14ac:dyDescent="0.2">
      <c r="B43" s="3" t="s">
        <v>101</v>
      </c>
    </row>
    <row r="44" spans="2:12" x14ac:dyDescent="0.2">
      <c r="B44" s="21" t="s">
        <v>0</v>
      </c>
      <c r="C44" s="16"/>
      <c r="D44" s="22">
        <v>44378</v>
      </c>
      <c r="E44" s="23">
        <v>44409</v>
      </c>
      <c r="F44" s="23">
        <v>44440</v>
      </c>
      <c r="G44" s="23">
        <v>44470</v>
      </c>
      <c r="H44" s="23">
        <v>44501</v>
      </c>
      <c r="I44" s="24">
        <v>44531</v>
      </c>
    </row>
    <row r="45" spans="2:12" x14ac:dyDescent="0.2">
      <c r="B45" s="8">
        <v>1</v>
      </c>
      <c r="C45" s="9" t="s">
        <v>3</v>
      </c>
      <c r="D45" s="31">
        <f t="shared" ref="D45:I54" si="2">D6*(1+D$40)</f>
        <v>0</v>
      </c>
      <c r="E45" s="32">
        <f t="shared" si="2"/>
        <v>0</v>
      </c>
      <c r="F45" s="32">
        <f t="shared" si="2"/>
        <v>0</v>
      </c>
      <c r="G45" s="32">
        <f t="shared" si="2"/>
        <v>0</v>
      </c>
      <c r="H45" s="32">
        <f t="shared" si="2"/>
        <v>0</v>
      </c>
      <c r="I45" s="33">
        <f t="shared" si="2"/>
        <v>0</v>
      </c>
    </row>
    <row r="46" spans="2:12" x14ac:dyDescent="0.2">
      <c r="B46" s="11">
        <v>2</v>
      </c>
      <c r="C46" s="2" t="s">
        <v>4</v>
      </c>
      <c r="D46" s="25">
        <f t="shared" si="2"/>
        <v>0</v>
      </c>
      <c r="E46" s="47">
        <f t="shared" si="2"/>
        <v>0</v>
      </c>
      <c r="F46" s="47">
        <f t="shared" si="2"/>
        <v>0</v>
      </c>
      <c r="G46" s="47">
        <f t="shared" si="2"/>
        <v>0</v>
      </c>
      <c r="H46" s="47">
        <f t="shared" si="2"/>
        <v>0</v>
      </c>
      <c r="I46" s="27">
        <f t="shared" si="2"/>
        <v>0</v>
      </c>
    </row>
    <row r="47" spans="2:12" x14ac:dyDescent="0.2">
      <c r="B47" s="11">
        <v>3</v>
      </c>
      <c r="C47" s="2" t="s">
        <v>5</v>
      </c>
      <c r="D47" s="25">
        <f t="shared" si="2"/>
        <v>0</v>
      </c>
      <c r="E47" s="47">
        <f t="shared" si="2"/>
        <v>0</v>
      </c>
      <c r="F47" s="47">
        <f t="shared" si="2"/>
        <v>0</v>
      </c>
      <c r="G47" s="47">
        <f t="shared" si="2"/>
        <v>0</v>
      </c>
      <c r="H47" s="47">
        <f t="shared" si="2"/>
        <v>0</v>
      </c>
      <c r="I47" s="27">
        <f t="shared" si="2"/>
        <v>0</v>
      </c>
    </row>
    <row r="48" spans="2:12" x14ac:dyDescent="0.2">
      <c r="B48" s="11">
        <v>4</v>
      </c>
      <c r="C48" s="2" t="s">
        <v>6</v>
      </c>
      <c r="D48" s="25">
        <f t="shared" si="2"/>
        <v>0</v>
      </c>
      <c r="E48" s="47">
        <f t="shared" si="2"/>
        <v>0</v>
      </c>
      <c r="F48" s="47">
        <f t="shared" si="2"/>
        <v>0</v>
      </c>
      <c r="G48" s="47">
        <f t="shared" si="2"/>
        <v>0</v>
      </c>
      <c r="H48" s="47">
        <f t="shared" si="2"/>
        <v>0</v>
      </c>
      <c r="I48" s="27">
        <f t="shared" si="2"/>
        <v>0</v>
      </c>
    </row>
    <row r="49" spans="2:9" x14ac:dyDescent="0.2">
      <c r="B49" s="11">
        <v>5</v>
      </c>
      <c r="C49" s="2" t="s">
        <v>7</v>
      </c>
      <c r="D49" s="25">
        <f t="shared" si="2"/>
        <v>0</v>
      </c>
      <c r="E49" s="47">
        <f t="shared" si="2"/>
        <v>0</v>
      </c>
      <c r="F49" s="47">
        <f t="shared" si="2"/>
        <v>0</v>
      </c>
      <c r="G49" s="47">
        <f t="shared" si="2"/>
        <v>0</v>
      </c>
      <c r="H49" s="47">
        <f t="shared" si="2"/>
        <v>0</v>
      </c>
      <c r="I49" s="27">
        <f t="shared" si="2"/>
        <v>-3359.5953943849481</v>
      </c>
    </row>
    <row r="50" spans="2:9" x14ac:dyDescent="0.2">
      <c r="B50" s="11">
        <v>6</v>
      </c>
      <c r="C50" s="2" t="s">
        <v>8</v>
      </c>
      <c r="D50" s="25">
        <f t="shared" si="2"/>
        <v>0</v>
      </c>
      <c r="E50" s="47">
        <f t="shared" si="2"/>
        <v>0</v>
      </c>
      <c r="F50" s="47">
        <f t="shared" si="2"/>
        <v>0</v>
      </c>
      <c r="G50" s="47">
        <f t="shared" si="2"/>
        <v>0</v>
      </c>
      <c r="H50" s="47">
        <f t="shared" si="2"/>
        <v>0</v>
      </c>
      <c r="I50" s="27">
        <f t="shared" si="2"/>
        <v>0</v>
      </c>
    </row>
    <row r="51" spans="2:9" x14ac:dyDescent="0.2">
      <c r="B51" s="11">
        <v>7</v>
      </c>
      <c r="C51" s="2" t="s">
        <v>9</v>
      </c>
      <c r="D51" s="25">
        <f t="shared" si="2"/>
        <v>0</v>
      </c>
      <c r="E51" s="47">
        <f t="shared" si="2"/>
        <v>0</v>
      </c>
      <c r="F51" s="47">
        <f t="shared" si="2"/>
        <v>0</v>
      </c>
      <c r="G51" s="47">
        <f t="shared" si="2"/>
        <v>0</v>
      </c>
      <c r="H51" s="47">
        <f t="shared" si="2"/>
        <v>0</v>
      </c>
      <c r="I51" s="27">
        <f t="shared" si="2"/>
        <v>0</v>
      </c>
    </row>
    <row r="52" spans="2:9" x14ac:dyDescent="0.2">
      <c r="B52" s="11">
        <v>8</v>
      </c>
      <c r="C52" s="2" t="s">
        <v>10</v>
      </c>
      <c r="D52" s="25">
        <f t="shared" si="2"/>
        <v>0</v>
      </c>
      <c r="E52" s="47">
        <f t="shared" si="2"/>
        <v>0</v>
      </c>
      <c r="F52" s="47">
        <f t="shared" si="2"/>
        <v>0</v>
      </c>
      <c r="G52" s="47">
        <f t="shared" si="2"/>
        <v>0</v>
      </c>
      <c r="H52" s="47">
        <f t="shared" si="2"/>
        <v>0</v>
      </c>
      <c r="I52" s="27">
        <f t="shared" si="2"/>
        <v>-0.31455888608979599</v>
      </c>
    </row>
    <row r="53" spans="2:9" x14ac:dyDescent="0.2">
      <c r="B53" s="11">
        <v>9</v>
      </c>
      <c r="C53" s="2" t="s">
        <v>11</v>
      </c>
      <c r="D53" s="25">
        <f t="shared" si="2"/>
        <v>0</v>
      </c>
      <c r="E53" s="47">
        <f t="shared" si="2"/>
        <v>0</v>
      </c>
      <c r="F53" s="47">
        <f t="shared" si="2"/>
        <v>0</v>
      </c>
      <c r="G53" s="47">
        <f t="shared" si="2"/>
        <v>0</v>
      </c>
      <c r="H53" s="47">
        <f t="shared" si="2"/>
        <v>0</v>
      </c>
      <c r="I53" s="27">
        <f t="shared" si="2"/>
        <v>0</v>
      </c>
    </row>
    <row r="54" spans="2:9" x14ac:dyDescent="0.2">
      <c r="B54" s="11">
        <v>10</v>
      </c>
      <c r="C54" s="2" t="s">
        <v>58</v>
      </c>
      <c r="D54" s="25">
        <f t="shared" si="2"/>
        <v>0</v>
      </c>
      <c r="E54" s="47">
        <f t="shared" si="2"/>
        <v>0</v>
      </c>
      <c r="F54" s="47">
        <f t="shared" si="2"/>
        <v>0</v>
      </c>
      <c r="G54" s="47">
        <f t="shared" si="2"/>
        <v>0</v>
      </c>
      <c r="H54" s="47">
        <f t="shared" si="2"/>
        <v>0</v>
      </c>
      <c r="I54" s="27">
        <f t="shared" si="2"/>
        <v>0</v>
      </c>
    </row>
    <row r="55" spans="2:9" x14ac:dyDescent="0.2">
      <c r="B55" s="11">
        <v>11</v>
      </c>
      <c r="C55" s="2" t="s">
        <v>12</v>
      </c>
      <c r="D55" s="25">
        <f t="shared" ref="D55:I64" si="3">D16*(1+D$40)</f>
        <v>0</v>
      </c>
      <c r="E55" s="47">
        <f t="shared" si="3"/>
        <v>0</v>
      </c>
      <c r="F55" s="47">
        <f t="shared" si="3"/>
        <v>0</v>
      </c>
      <c r="G55" s="47">
        <f t="shared" si="3"/>
        <v>0</v>
      </c>
      <c r="H55" s="47">
        <f t="shared" si="3"/>
        <v>0</v>
      </c>
      <c r="I55" s="27">
        <f t="shared" si="3"/>
        <v>0</v>
      </c>
    </row>
    <row r="56" spans="2:9" x14ac:dyDescent="0.2">
      <c r="B56" s="11">
        <v>12</v>
      </c>
      <c r="C56" s="2" t="s">
        <v>13</v>
      </c>
      <c r="D56" s="25">
        <f t="shared" si="3"/>
        <v>0</v>
      </c>
      <c r="E56" s="47">
        <f t="shared" si="3"/>
        <v>0</v>
      </c>
      <c r="F56" s="47">
        <f t="shared" si="3"/>
        <v>0</v>
      </c>
      <c r="G56" s="47">
        <f t="shared" si="3"/>
        <v>0</v>
      </c>
      <c r="H56" s="47">
        <f t="shared" si="3"/>
        <v>0</v>
      </c>
      <c r="I56" s="27">
        <f t="shared" si="3"/>
        <v>0</v>
      </c>
    </row>
    <row r="57" spans="2:9" x14ac:dyDescent="0.2">
      <c r="B57" s="11">
        <v>13</v>
      </c>
      <c r="C57" s="2" t="s">
        <v>14</v>
      </c>
      <c r="D57" s="25">
        <f t="shared" si="3"/>
        <v>0</v>
      </c>
      <c r="E57" s="47">
        <f t="shared" si="3"/>
        <v>0</v>
      </c>
      <c r="F57" s="47">
        <f t="shared" si="3"/>
        <v>0</v>
      </c>
      <c r="G57" s="47">
        <f t="shared" si="3"/>
        <v>0</v>
      </c>
      <c r="H57" s="47">
        <f t="shared" si="3"/>
        <v>0</v>
      </c>
      <c r="I57" s="27">
        <f t="shared" si="3"/>
        <v>0</v>
      </c>
    </row>
    <row r="58" spans="2:9" x14ac:dyDescent="0.2">
      <c r="B58" s="11">
        <v>14</v>
      </c>
      <c r="C58" s="2" t="s">
        <v>15</v>
      </c>
      <c r="D58" s="25">
        <f t="shared" si="3"/>
        <v>0</v>
      </c>
      <c r="E58" s="47">
        <f t="shared" si="3"/>
        <v>0</v>
      </c>
      <c r="F58" s="47">
        <f t="shared" si="3"/>
        <v>0</v>
      </c>
      <c r="G58" s="47">
        <f t="shared" si="3"/>
        <v>0</v>
      </c>
      <c r="H58" s="47">
        <f t="shared" si="3"/>
        <v>0</v>
      </c>
      <c r="I58" s="27">
        <f t="shared" si="3"/>
        <v>0</v>
      </c>
    </row>
    <row r="59" spans="2:9" x14ac:dyDescent="0.2">
      <c r="B59" s="11">
        <v>15</v>
      </c>
      <c r="C59" s="2" t="s">
        <v>16</v>
      </c>
      <c r="D59" s="25">
        <f t="shared" si="3"/>
        <v>0</v>
      </c>
      <c r="E59" s="47">
        <f t="shared" si="3"/>
        <v>0</v>
      </c>
      <c r="F59" s="47">
        <f t="shared" si="3"/>
        <v>0</v>
      </c>
      <c r="G59" s="47">
        <f t="shared" si="3"/>
        <v>0</v>
      </c>
      <c r="H59" s="47">
        <f t="shared" si="3"/>
        <v>0</v>
      </c>
      <c r="I59" s="27">
        <f t="shared" si="3"/>
        <v>0</v>
      </c>
    </row>
    <row r="60" spans="2:9" x14ac:dyDescent="0.2">
      <c r="B60" s="11">
        <v>16</v>
      </c>
      <c r="C60" s="2" t="s">
        <v>17</v>
      </c>
      <c r="D60" s="25">
        <f t="shared" si="3"/>
        <v>0</v>
      </c>
      <c r="E60" s="47">
        <f t="shared" si="3"/>
        <v>0</v>
      </c>
      <c r="F60" s="47">
        <f t="shared" si="3"/>
        <v>0</v>
      </c>
      <c r="G60" s="47">
        <f t="shared" si="3"/>
        <v>0</v>
      </c>
      <c r="H60" s="47">
        <f t="shared" si="3"/>
        <v>0</v>
      </c>
      <c r="I60" s="27">
        <f t="shared" si="3"/>
        <v>0</v>
      </c>
    </row>
    <row r="61" spans="2:9" x14ac:dyDescent="0.2">
      <c r="B61" s="11">
        <v>17</v>
      </c>
      <c r="C61" s="2" t="s">
        <v>18</v>
      </c>
      <c r="D61" s="25">
        <f t="shared" si="3"/>
        <v>0</v>
      </c>
      <c r="E61" s="47">
        <f t="shared" si="3"/>
        <v>0</v>
      </c>
      <c r="F61" s="47">
        <f t="shared" si="3"/>
        <v>0</v>
      </c>
      <c r="G61" s="47">
        <f t="shared" si="3"/>
        <v>0</v>
      </c>
      <c r="H61" s="47">
        <f t="shared" si="3"/>
        <v>0</v>
      </c>
      <c r="I61" s="27">
        <f t="shared" si="3"/>
        <v>0</v>
      </c>
    </row>
    <row r="62" spans="2:9" x14ac:dyDescent="0.2">
      <c r="B62" s="11">
        <v>18</v>
      </c>
      <c r="C62" s="2" t="s">
        <v>19</v>
      </c>
      <c r="D62" s="25">
        <f t="shared" si="3"/>
        <v>0</v>
      </c>
      <c r="E62" s="47">
        <f t="shared" si="3"/>
        <v>0</v>
      </c>
      <c r="F62" s="47">
        <f t="shared" si="3"/>
        <v>0</v>
      </c>
      <c r="G62" s="47">
        <f t="shared" si="3"/>
        <v>0</v>
      </c>
      <c r="H62" s="47">
        <f t="shared" si="3"/>
        <v>0</v>
      </c>
      <c r="I62" s="27">
        <f t="shared" si="3"/>
        <v>0</v>
      </c>
    </row>
    <row r="63" spans="2:9" x14ac:dyDescent="0.2">
      <c r="B63" s="11">
        <v>19</v>
      </c>
      <c r="C63" s="2" t="s">
        <v>20</v>
      </c>
      <c r="D63" s="25">
        <f t="shared" si="3"/>
        <v>0</v>
      </c>
      <c r="E63" s="47">
        <f t="shared" si="3"/>
        <v>0</v>
      </c>
      <c r="F63" s="47">
        <f t="shared" si="3"/>
        <v>0</v>
      </c>
      <c r="G63" s="47">
        <f t="shared" si="3"/>
        <v>0</v>
      </c>
      <c r="H63" s="47">
        <f t="shared" si="3"/>
        <v>0</v>
      </c>
      <c r="I63" s="27">
        <f t="shared" si="3"/>
        <v>0</v>
      </c>
    </row>
    <row r="64" spans="2:9" x14ac:dyDescent="0.2">
      <c r="B64" s="11">
        <v>20</v>
      </c>
      <c r="C64" s="2" t="s">
        <v>21</v>
      </c>
      <c r="D64" s="25">
        <f t="shared" si="3"/>
        <v>0</v>
      </c>
      <c r="E64" s="47">
        <f t="shared" si="3"/>
        <v>0</v>
      </c>
      <c r="F64" s="47">
        <f t="shared" si="3"/>
        <v>0</v>
      </c>
      <c r="G64" s="47">
        <f t="shared" si="3"/>
        <v>0</v>
      </c>
      <c r="H64" s="47">
        <f t="shared" si="3"/>
        <v>0</v>
      </c>
      <c r="I64" s="27">
        <f t="shared" si="3"/>
        <v>0</v>
      </c>
    </row>
    <row r="65" spans="2:9" x14ac:dyDescent="0.2">
      <c r="B65" s="11">
        <v>21</v>
      </c>
      <c r="C65" s="2" t="s">
        <v>22</v>
      </c>
      <c r="D65" s="25">
        <f t="shared" ref="D65:I73" si="4">D26*(1+D$40)</f>
        <v>0</v>
      </c>
      <c r="E65" s="47">
        <f t="shared" si="4"/>
        <v>0</v>
      </c>
      <c r="F65" s="47">
        <f t="shared" si="4"/>
        <v>0</v>
      </c>
      <c r="G65" s="47">
        <f t="shared" si="4"/>
        <v>0</v>
      </c>
      <c r="H65" s="47">
        <f t="shared" si="4"/>
        <v>0</v>
      </c>
      <c r="I65" s="27">
        <f t="shared" si="4"/>
        <v>0</v>
      </c>
    </row>
    <row r="66" spans="2:9" x14ac:dyDescent="0.2">
      <c r="B66" s="11">
        <v>22</v>
      </c>
      <c r="C66" s="2" t="s">
        <v>23</v>
      </c>
      <c r="D66" s="25">
        <f t="shared" si="4"/>
        <v>0</v>
      </c>
      <c r="E66" s="47">
        <f t="shared" si="4"/>
        <v>0</v>
      </c>
      <c r="F66" s="47">
        <f t="shared" si="4"/>
        <v>0</v>
      </c>
      <c r="G66" s="47">
        <f t="shared" si="4"/>
        <v>0</v>
      </c>
      <c r="H66" s="47">
        <f t="shared" si="4"/>
        <v>0</v>
      </c>
      <c r="I66" s="27">
        <f t="shared" si="4"/>
        <v>0</v>
      </c>
    </row>
    <row r="67" spans="2:9" x14ac:dyDescent="0.2">
      <c r="B67" s="11">
        <v>23</v>
      </c>
      <c r="C67" s="2" t="s">
        <v>24</v>
      </c>
      <c r="D67" s="25">
        <f t="shared" si="4"/>
        <v>0</v>
      </c>
      <c r="E67" s="47">
        <f t="shared" si="4"/>
        <v>0</v>
      </c>
      <c r="F67" s="47">
        <f t="shared" si="4"/>
        <v>0</v>
      </c>
      <c r="G67" s="47">
        <f t="shared" si="4"/>
        <v>0</v>
      </c>
      <c r="H67" s="47">
        <f t="shared" si="4"/>
        <v>0</v>
      </c>
      <c r="I67" s="27">
        <f t="shared" si="4"/>
        <v>0</v>
      </c>
    </row>
    <row r="68" spans="2:9" x14ac:dyDescent="0.2">
      <c r="B68" s="11">
        <v>24</v>
      </c>
      <c r="C68" s="2" t="s">
        <v>25</v>
      </c>
      <c r="D68" s="25">
        <f t="shared" si="4"/>
        <v>0</v>
      </c>
      <c r="E68" s="47">
        <f t="shared" si="4"/>
        <v>0</v>
      </c>
      <c r="F68" s="47">
        <f t="shared" si="4"/>
        <v>0</v>
      </c>
      <c r="G68" s="47">
        <f t="shared" si="4"/>
        <v>0</v>
      </c>
      <c r="H68" s="47">
        <f t="shared" si="4"/>
        <v>0</v>
      </c>
      <c r="I68" s="27">
        <f t="shared" si="4"/>
        <v>-51.850106966108022</v>
      </c>
    </row>
    <row r="69" spans="2:9" x14ac:dyDescent="0.2">
      <c r="B69" s="11">
        <v>25</v>
      </c>
      <c r="C69" s="2" t="s">
        <v>26</v>
      </c>
      <c r="D69" s="25">
        <f t="shared" si="4"/>
        <v>0</v>
      </c>
      <c r="E69" s="47">
        <f t="shared" si="4"/>
        <v>0</v>
      </c>
      <c r="F69" s="47">
        <f t="shared" si="4"/>
        <v>0</v>
      </c>
      <c r="G69" s="47">
        <f t="shared" si="4"/>
        <v>0</v>
      </c>
      <c r="H69" s="47">
        <f t="shared" si="4"/>
        <v>0</v>
      </c>
      <c r="I69" s="27">
        <f t="shared" si="4"/>
        <v>0</v>
      </c>
    </row>
    <row r="70" spans="2:9" x14ac:dyDescent="0.2">
      <c r="B70" s="11">
        <v>26</v>
      </c>
      <c r="C70" s="2" t="s">
        <v>27</v>
      </c>
      <c r="D70" s="25">
        <f t="shared" si="4"/>
        <v>0</v>
      </c>
      <c r="E70" s="47">
        <f t="shared" si="4"/>
        <v>0</v>
      </c>
      <c r="F70" s="47">
        <f t="shared" si="4"/>
        <v>0</v>
      </c>
      <c r="G70" s="47">
        <f t="shared" si="4"/>
        <v>0</v>
      </c>
      <c r="H70" s="47">
        <f t="shared" si="4"/>
        <v>0</v>
      </c>
      <c r="I70" s="27">
        <f t="shared" si="4"/>
        <v>3411.7600602371454</v>
      </c>
    </row>
    <row r="71" spans="2:9" x14ac:dyDescent="0.2">
      <c r="B71" s="11">
        <v>27</v>
      </c>
      <c r="C71" s="2" t="s">
        <v>28</v>
      </c>
      <c r="D71" s="25">
        <f t="shared" si="4"/>
        <v>0</v>
      </c>
      <c r="E71" s="47">
        <f t="shared" si="4"/>
        <v>0</v>
      </c>
      <c r="F71" s="47">
        <f t="shared" si="4"/>
        <v>0</v>
      </c>
      <c r="G71" s="47">
        <f t="shared" si="4"/>
        <v>0</v>
      </c>
      <c r="H71" s="47">
        <f t="shared" si="4"/>
        <v>0</v>
      </c>
      <c r="I71" s="27">
        <f t="shared" si="4"/>
        <v>0</v>
      </c>
    </row>
    <row r="72" spans="2:9" x14ac:dyDescent="0.2">
      <c r="B72" s="11">
        <v>28</v>
      </c>
      <c r="C72" s="2" t="s">
        <v>29</v>
      </c>
      <c r="D72" s="25">
        <f t="shared" si="4"/>
        <v>0</v>
      </c>
      <c r="E72" s="47">
        <f t="shared" si="4"/>
        <v>0</v>
      </c>
      <c r="F72" s="47">
        <f t="shared" si="4"/>
        <v>0</v>
      </c>
      <c r="G72" s="47">
        <f t="shared" si="4"/>
        <v>0</v>
      </c>
      <c r="H72" s="47">
        <f t="shared" si="4"/>
        <v>0</v>
      </c>
      <c r="I72" s="27">
        <f t="shared" si="4"/>
        <v>0</v>
      </c>
    </row>
    <row r="73" spans="2:9" x14ac:dyDescent="0.2">
      <c r="B73" s="11">
        <v>29</v>
      </c>
      <c r="C73" s="14" t="s">
        <v>30</v>
      </c>
      <c r="D73" s="48">
        <f t="shared" si="4"/>
        <v>0</v>
      </c>
      <c r="E73" s="49">
        <f t="shared" si="4"/>
        <v>0</v>
      </c>
      <c r="F73" s="49">
        <f t="shared" si="4"/>
        <v>0</v>
      </c>
      <c r="G73" s="49">
        <f t="shared" si="4"/>
        <v>0</v>
      </c>
      <c r="H73" s="49">
        <f t="shared" si="4"/>
        <v>0</v>
      </c>
      <c r="I73" s="50">
        <f t="shared" si="4"/>
        <v>0</v>
      </c>
    </row>
    <row r="74" spans="2:9" x14ac:dyDescent="0.2">
      <c r="B74" s="16" t="s">
        <v>35</v>
      </c>
      <c r="C74" s="17"/>
      <c r="D74" s="28">
        <f t="shared" ref="D74:I74" si="5">SUM(D45:D73)</f>
        <v>0</v>
      </c>
      <c r="E74" s="29">
        <f t="shared" si="5"/>
        <v>0</v>
      </c>
      <c r="F74" s="29">
        <f t="shared" si="5"/>
        <v>0</v>
      </c>
      <c r="G74" s="29">
        <f t="shared" si="5"/>
        <v>0</v>
      </c>
      <c r="H74" s="29">
        <f t="shared" si="5"/>
        <v>0</v>
      </c>
      <c r="I74" s="30">
        <f t="shared" si="5"/>
        <v>-4.5474735088646412E-13</v>
      </c>
    </row>
    <row r="77" spans="2:9" x14ac:dyDescent="0.2">
      <c r="B77" s="3" t="s">
        <v>105</v>
      </c>
    </row>
    <row r="78" spans="2:9" x14ac:dyDescent="0.2">
      <c r="B78" s="21" t="s">
        <v>0</v>
      </c>
      <c r="C78" s="16"/>
      <c r="D78" s="55"/>
    </row>
    <row r="79" spans="2:9" x14ac:dyDescent="0.2">
      <c r="B79" s="8">
        <v>1</v>
      </c>
      <c r="C79" s="9" t="s">
        <v>3</v>
      </c>
      <c r="D79" s="56">
        <f t="shared" ref="D79:D103" si="6">SUM(D45:I45)</f>
        <v>0</v>
      </c>
    </row>
    <row r="80" spans="2:9" x14ac:dyDescent="0.2">
      <c r="B80" s="11">
        <v>2</v>
      </c>
      <c r="C80" s="2" t="s">
        <v>4</v>
      </c>
      <c r="D80" s="57">
        <f t="shared" si="6"/>
        <v>0</v>
      </c>
    </row>
    <row r="81" spans="2:4" x14ac:dyDescent="0.2">
      <c r="B81" s="11">
        <v>3</v>
      </c>
      <c r="C81" s="2" t="s">
        <v>5</v>
      </c>
      <c r="D81" s="57">
        <f t="shared" si="6"/>
        <v>0</v>
      </c>
    </row>
    <row r="82" spans="2:4" x14ac:dyDescent="0.2">
      <c r="B82" s="11">
        <v>4</v>
      </c>
      <c r="C82" s="2" t="s">
        <v>6</v>
      </c>
      <c r="D82" s="57">
        <f t="shared" si="6"/>
        <v>0</v>
      </c>
    </row>
    <row r="83" spans="2:4" x14ac:dyDescent="0.2">
      <c r="B83" s="11">
        <v>5</v>
      </c>
      <c r="C83" s="2" t="s">
        <v>7</v>
      </c>
      <c r="D83" s="57">
        <f t="shared" si="6"/>
        <v>-3359.5953943849481</v>
      </c>
    </row>
    <row r="84" spans="2:4" x14ac:dyDescent="0.2">
      <c r="B84" s="11">
        <v>6</v>
      </c>
      <c r="C84" s="2" t="s">
        <v>8</v>
      </c>
      <c r="D84" s="57">
        <f t="shared" si="6"/>
        <v>0</v>
      </c>
    </row>
    <row r="85" spans="2:4" x14ac:dyDescent="0.2">
      <c r="B85" s="11">
        <v>7</v>
      </c>
      <c r="C85" s="2" t="s">
        <v>9</v>
      </c>
      <c r="D85" s="57">
        <f t="shared" si="6"/>
        <v>0</v>
      </c>
    </row>
    <row r="86" spans="2:4" x14ac:dyDescent="0.2">
      <c r="B86" s="11">
        <v>8</v>
      </c>
      <c r="C86" s="2" t="s">
        <v>10</v>
      </c>
      <c r="D86" s="57">
        <f t="shared" si="6"/>
        <v>-0.31455888608979599</v>
      </c>
    </row>
    <row r="87" spans="2:4" x14ac:dyDescent="0.2">
      <c r="B87" s="11">
        <v>9</v>
      </c>
      <c r="C87" s="2" t="s">
        <v>11</v>
      </c>
      <c r="D87" s="57">
        <f t="shared" si="6"/>
        <v>0</v>
      </c>
    </row>
    <row r="88" spans="2:4" x14ac:dyDescent="0.2">
      <c r="B88" s="11">
        <v>10</v>
      </c>
      <c r="C88" s="2" t="s">
        <v>58</v>
      </c>
      <c r="D88" s="57">
        <f t="shared" si="6"/>
        <v>0</v>
      </c>
    </row>
    <row r="89" spans="2:4" x14ac:dyDescent="0.2">
      <c r="B89" s="11">
        <v>11</v>
      </c>
      <c r="C89" s="2" t="s">
        <v>12</v>
      </c>
      <c r="D89" s="57">
        <f t="shared" si="6"/>
        <v>0</v>
      </c>
    </row>
    <row r="90" spans="2:4" x14ac:dyDescent="0.2">
      <c r="B90" s="11">
        <v>12</v>
      </c>
      <c r="C90" s="2" t="s">
        <v>13</v>
      </c>
      <c r="D90" s="57">
        <f t="shared" si="6"/>
        <v>0</v>
      </c>
    </row>
    <row r="91" spans="2:4" x14ac:dyDescent="0.2">
      <c r="B91" s="11">
        <v>13</v>
      </c>
      <c r="C91" s="2" t="s">
        <v>14</v>
      </c>
      <c r="D91" s="57">
        <f t="shared" si="6"/>
        <v>0</v>
      </c>
    </row>
    <row r="92" spans="2:4" x14ac:dyDescent="0.2">
      <c r="B92" s="11">
        <v>14</v>
      </c>
      <c r="C92" s="2" t="s">
        <v>15</v>
      </c>
      <c r="D92" s="57">
        <f t="shared" si="6"/>
        <v>0</v>
      </c>
    </row>
    <row r="93" spans="2:4" x14ac:dyDescent="0.2">
      <c r="B93" s="11">
        <v>15</v>
      </c>
      <c r="C93" s="2" t="s">
        <v>16</v>
      </c>
      <c r="D93" s="57">
        <f t="shared" si="6"/>
        <v>0</v>
      </c>
    </row>
    <row r="94" spans="2:4" x14ac:dyDescent="0.2">
      <c r="B94" s="11">
        <v>16</v>
      </c>
      <c r="C94" s="2" t="s">
        <v>17</v>
      </c>
      <c r="D94" s="57">
        <f t="shared" si="6"/>
        <v>0</v>
      </c>
    </row>
    <row r="95" spans="2:4" x14ac:dyDescent="0.2">
      <c r="B95" s="11">
        <v>17</v>
      </c>
      <c r="C95" s="2" t="s">
        <v>18</v>
      </c>
      <c r="D95" s="57">
        <f t="shared" si="6"/>
        <v>0</v>
      </c>
    </row>
    <row r="96" spans="2:4" x14ac:dyDescent="0.2">
      <c r="B96" s="11">
        <v>18</v>
      </c>
      <c r="C96" s="2" t="s">
        <v>19</v>
      </c>
      <c r="D96" s="57">
        <f t="shared" si="6"/>
        <v>0</v>
      </c>
    </row>
    <row r="97" spans="2:4" x14ac:dyDescent="0.2">
      <c r="B97" s="11">
        <v>19</v>
      </c>
      <c r="C97" s="2" t="s">
        <v>20</v>
      </c>
      <c r="D97" s="57">
        <f t="shared" si="6"/>
        <v>0</v>
      </c>
    </row>
    <row r="98" spans="2:4" x14ac:dyDescent="0.2">
      <c r="B98" s="11">
        <v>20</v>
      </c>
      <c r="C98" s="2" t="s">
        <v>21</v>
      </c>
      <c r="D98" s="57">
        <f t="shared" si="6"/>
        <v>0</v>
      </c>
    </row>
    <row r="99" spans="2:4" x14ac:dyDescent="0.2">
      <c r="B99" s="11">
        <v>21</v>
      </c>
      <c r="C99" s="2" t="s">
        <v>22</v>
      </c>
      <c r="D99" s="57">
        <f t="shared" si="6"/>
        <v>0</v>
      </c>
    </row>
    <row r="100" spans="2:4" x14ac:dyDescent="0.2">
      <c r="B100" s="11">
        <v>22</v>
      </c>
      <c r="C100" s="2" t="s">
        <v>23</v>
      </c>
      <c r="D100" s="57">
        <f t="shared" si="6"/>
        <v>0</v>
      </c>
    </row>
    <row r="101" spans="2:4" x14ac:dyDescent="0.2">
      <c r="B101" s="11">
        <v>23</v>
      </c>
      <c r="C101" s="2" t="s">
        <v>24</v>
      </c>
      <c r="D101" s="57">
        <f t="shared" si="6"/>
        <v>0</v>
      </c>
    </row>
    <row r="102" spans="2:4" x14ac:dyDescent="0.2">
      <c r="B102" s="11">
        <v>24</v>
      </c>
      <c r="C102" s="2" t="s">
        <v>25</v>
      </c>
      <c r="D102" s="57">
        <f t="shared" si="6"/>
        <v>-51.850106966108022</v>
      </c>
    </row>
    <row r="103" spans="2:4" x14ac:dyDescent="0.2">
      <c r="B103" s="11">
        <v>25</v>
      </c>
      <c r="C103" s="2" t="s">
        <v>26</v>
      </c>
      <c r="D103" s="57">
        <f t="shared" si="6"/>
        <v>0</v>
      </c>
    </row>
    <row r="104" spans="2:4" x14ac:dyDescent="0.2">
      <c r="B104" s="11">
        <v>26</v>
      </c>
      <c r="C104" s="2" t="s">
        <v>27</v>
      </c>
      <c r="D104" s="57">
        <f t="shared" ref="D104:D107" si="7">SUM(D70:I70)</f>
        <v>3411.7600602371454</v>
      </c>
    </row>
    <row r="105" spans="2:4" x14ac:dyDescent="0.2">
      <c r="B105" s="11">
        <v>27</v>
      </c>
      <c r="C105" s="2" t="s">
        <v>28</v>
      </c>
      <c r="D105" s="57">
        <f t="shared" si="7"/>
        <v>0</v>
      </c>
    </row>
    <row r="106" spans="2:4" x14ac:dyDescent="0.2">
      <c r="B106" s="11">
        <v>28</v>
      </c>
      <c r="C106" s="2" t="s">
        <v>29</v>
      </c>
      <c r="D106" s="57">
        <f t="shared" si="7"/>
        <v>0</v>
      </c>
    </row>
    <row r="107" spans="2:4" x14ac:dyDescent="0.2">
      <c r="B107" s="11">
        <v>29</v>
      </c>
      <c r="C107" s="14" t="s">
        <v>30</v>
      </c>
      <c r="D107" s="58">
        <f t="shared" si="7"/>
        <v>0</v>
      </c>
    </row>
    <row r="108" spans="2:4" x14ac:dyDescent="0.2">
      <c r="B108" s="16" t="s">
        <v>35</v>
      </c>
      <c r="C108" s="17"/>
      <c r="D108" s="59">
        <f>SUM(D79:D107)</f>
        <v>-4.5474735088646412E-13</v>
      </c>
    </row>
  </sheetData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D6F7-1CC7-410D-866C-E92E1A3663CF}">
  <sheetPr codeName="Hoja7">
    <tabColor theme="8" tint="0.59999389629810485"/>
  </sheetPr>
  <dimension ref="B2:L120"/>
  <sheetViews>
    <sheetView showGridLines="0" zoomScale="85" zoomScaleNormal="85" workbookViewId="0"/>
  </sheetViews>
  <sheetFormatPr baseColWidth="10" defaultRowHeight="12.75" x14ac:dyDescent="0.2"/>
  <cols>
    <col min="1" max="2" width="3.7109375" style="2" customWidth="1"/>
    <col min="3" max="3" width="26" style="2" customWidth="1"/>
    <col min="4" max="4" width="15.140625" style="2" bestFit="1" customWidth="1"/>
    <col min="5" max="9" width="14.140625" style="2" bestFit="1" customWidth="1"/>
    <col min="10" max="250" width="11.42578125" style="2"/>
    <col min="251" max="252" width="3.7109375" style="2" customWidth="1"/>
    <col min="253" max="253" width="26" style="2" customWidth="1"/>
    <col min="254" max="254" width="14.28515625" style="2" bestFit="1" customWidth="1"/>
    <col min="255" max="260" width="12.85546875" style="2" bestFit="1" customWidth="1"/>
    <col min="261" max="262" width="13.28515625" style="2" bestFit="1" customWidth="1"/>
    <col min="263" max="265" width="12.85546875" style="2" bestFit="1" customWidth="1"/>
    <col min="266" max="506" width="11.42578125" style="2"/>
    <col min="507" max="508" width="3.7109375" style="2" customWidth="1"/>
    <col min="509" max="509" width="26" style="2" customWidth="1"/>
    <col min="510" max="510" width="14.28515625" style="2" bestFit="1" customWidth="1"/>
    <col min="511" max="516" width="12.85546875" style="2" bestFit="1" customWidth="1"/>
    <col min="517" max="518" width="13.28515625" style="2" bestFit="1" customWidth="1"/>
    <col min="519" max="521" width="12.85546875" style="2" bestFit="1" customWidth="1"/>
    <col min="522" max="762" width="11.42578125" style="2"/>
    <col min="763" max="764" width="3.7109375" style="2" customWidth="1"/>
    <col min="765" max="765" width="26" style="2" customWidth="1"/>
    <col min="766" max="766" width="14.28515625" style="2" bestFit="1" customWidth="1"/>
    <col min="767" max="772" width="12.85546875" style="2" bestFit="1" customWidth="1"/>
    <col min="773" max="774" width="13.28515625" style="2" bestFit="1" customWidth="1"/>
    <col min="775" max="777" width="12.85546875" style="2" bestFit="1" customWidth="1"/>
    <col min="778" max="1018" width="11.42578125" style="2"/>
    <col min="1019" max="1020" width="3.7109375" style="2" customWidth="1"/>
    <col min="1021" max="1021" width="26" style="2" customWidth="1"/>
    <col min="1022" max="1022" width="14.28515625" style="2" bestFit="1" customWidth="1"/>
    <col min="1023" max="1028" width="12.85546875" style="2" bestFit="1" customWidth="1"/>
    <col min="1029" max="1030" width="13.28515625" style="2" bestFit="1" customWidth="1"/>
    <col min="1031" max="1033" width="12.85546875" style="2" bestFit="1" customWidth="1"/>
    <col min="1034" max="1274" width="11.42578125" style="2"/>
    <col min="1275" max="1276" width="3.7109375" style="2" customWidth="1"/>
    <col min="1277" max="1277" width="26" style="2" customWidth="1"/>
    <col min="1278" max="1278" width="14.28515625" style="2" bestFit="1" customWidth="1"/>
    <col min="1279" max="1284" width="12.85546875" style="2" bestFit="1" customWidth="1"/>
    <col min="1285" max="1286" width="13.28515625" style="2" bestFit="1" customWidth="1"/>
    <col min="1287" max="1289" width="12.85546875" style="2" bestFit="1" customWidth="1"/>
    <col min="1290" max="1530" width="11.42578125" style="2"/>
    <col min="1531" max="1532" width="3.7109375" style="2" customWidth="1"/>
    <col min="1533" max="1533" width="26" style="2" customWidth="1"/>
    <col min="1534" max="1534" width="14.28515625" style="2" bestFit="1" customWidth="1"/>
    <col min="1535" max="1540" width="12.85546875" style="2" bestFit="1" customWidth="1"/>
    <col min="1541" max="1542" width="13.28515625" style="2" bestFit="1" customWidth="1"/>
    <col min="1543" max="1545" width="12.85546875" style="2" bestFit="1" customWidth="1"/>
    <col min="1546" max="1786" width="11.42578125" style="2"/>
    <col min="1787" max="1788" width="3.7109375" style="2" customWidth="1"/>
    <col min="1789" max="1789" width="26" style="2" customWidth="1"/>
    <col min="1790" max="1790" width="14.28515625" style="2" bestFit="1" customWidth="1"/>
    <col min="1791" max="1796" width="12.85546875" style="2" bestFit="1" customWidth="1"/>
    <col min="1797" max="1798" width="13.28515625" style="2" bestFit="1" customWidth="1"/>
    <col min="1799" max="1801" width="12.85546875" style="2" bestFit="1" customWidth="1"/>
    <col min="1802" max="2042" width="11.42578125" style="2"/>
    <col min="2043" max="2044" width="3.7109375" style="2" customWidth="1"/>
    <col min="2045" max="2045" width="26" style="2" customWidth="1"/>
    <col min="2046" max="2046" width="14.28515625" style="2" bestFit="1" customWidth="1"/>
    <col min="2047" max="2052" width="12.85546875" style="2" bestFit="1" customWidth="1"/>
    <col min="2053" max="2054" width="13.28515625" style="2" bestFit="1" customWidth="1"/>
    <col min="2055" max="2057" width="12.85546875" style="2" bestFit="1" customWidth="1"/>
    <col min="2058" max="2298" width="11.42578125" style="2"/>
    <col min="2299" max="2300" width="3.7109375" style="2" customWidth="1"/>
    <col min="2301" max="2301" width="26" style="2" customWidth="1"/>
    <col min="2302" max="2302" width="14.28515625" style="2" bestFit="1" customWidth="1"/>
    <col min="2303" max="2308" width="12.85546875" style="2" bestFit="1" customWidth="1"/>
    <col min="2309" max="2310" width="13.28515625" style="2" bestFit="1" customWidth="1"/>
    <col min="2311" max="2313" width="12.85546875" style="2" bestFit="1" customWidth="1"/>
    <col min="2314" max="2554" width="11.42578125" style="2"/>
    <col min="2555" max="2556" width="3.7109375" style="2" customWidth="1"/>
    <col min="2557" max="2557" width="26" style="2" customWidth="1"/>
    <col min="2558" max="2558" width="14.28515625" style="2" bestFit="1" customWidth="1"/>
    <col min="2559" max="2564" width="12.85546875" style="2" bestFit="1" customWidth="1"/>
    <col min="2565" max="2566" width="13.28515625" style="2" bestFit="1" customWidth="1"/>
    <col min="2567" max="2569" width="12.85546875" style="2" bestFit="1" customWidth="1"/>
    <col min="2570" max="2810" width="11.42578125" style="2"/>
    <col min="2811" max="2812" width="3.7109375" style="2" customWidth="1"/>
    <col min="2813" max="2813" width="26" style="2" customWidth="1"/>
    <col min="2814" max="2814" width="14.28515625" style="2" bestFit="1" customWidth="1"/>
    <col min="2815" max="2820" width="12.85546875" style="2" bestFit="1" customWidth="1"/>
    <col min="2821" max="2822" width="13.28515625" style="2" bestFit="1" customWidth="1"/>
    <col min="2823" max="2825" width="12.85546875" style="2" bestFit="1" customWidth="1"/>
    <col min="2826" max="3066" width="11.42578125" style="2"/>
    <col min="3067" max="3068" width="3.7109375" style="2" customWidth="1"/>
    <col min="3069" max="3069" width="26" style="2" customWidth="1"/>
    <col min="3070" max="3070" width="14.28515625" style="2" bestFit="1" customWidth="1"/>
    <col min="3071" max="3076" width="12.85546875" style="2" bestFit="1" customWidth="1"/>
    <col min="3077" max="3078" width="13.28515625" style="2" bestFit="1" customWidth="1"/>
    <col min="3079" max="3081" width="12.85546875" style="2" bestFit="1" customWidth="1"/>
    <col min="3082" max="3322" width="11.42578125" style="2"/>
    <col min="3323" max="3324" width="3.7109375" style="2" customWidth="1"/>
    <col min="3325" max="3325" width="26" style="2" customWidth="1"/>
    <col min="3326" max="3326" width="14.28515625" style="2" bestFit="1" customWidth="1"/>
    <col min="3327" max="3332" width="12.85546875" style="2" bestFit="1" customWidth="1"/>
    <col min="3333" max="3334" width="13.28515625" style="2" bestFit="1" customWidth="1"/>
    <col min="3335" max="3337" width="12.85546875" style="2" bestFit="1" customWidth="1"/>
    <col min="3338" max="3578" width="11.42578125" style="2"/>
    <col min="3579" max="3580" width="3.7109375" style="2" customWidth="1"/>
    <col min="3581" max="3581" width="26" style="2" customWidth="1"/>
    <col min="3582" max="3582" width="14.28515625" style="2" bestFit="1" customWidth="1"/>
    <col min="3583" max="3588" width="12.85546875" style="2" bestFit="1" customWidth="1"/>
    <col min="3589" max="3590" width="13.28515625" style="2" bestFit="1" customWidth="1"/>
    <col min="3591" max="3593" width="12.85546875" style="2" bestFit="1" customWidth="1"/>
    <col min="3594" max="3834" width="11.42578125" style="2"/>
    <col min="3835" max="3836" width="3.7109375" style="2" customWidth="1"/>
    <col min="3837" max="3837" width="26" style="2" customWidth="1"/>
    <col min="3838" max="3838" width="14.28515625" style="2" bestFit="1" customWidth="1"/>
    <col min="3839" max="3844" width="12.85546875" style="2" bestFit="1" customWidth="1"/>
    <col min="3845" max="3846" width="13.28515625" style="2" bestFit="1" customWidth="1"/>
    <col min="3847" max="3849" width="12.85546875" style="2" bestFit="1" customWidth="1"/>
    <col min="3850" max="4090" width="11.42578125" style="2"/>
    <col min="4091" max="4092" width="3.7109375" style="2" customWidth="1"/>
    <col min="4093" max="4093" width="26" style="2" customWidth="1"/>
    <col min="4094" max="4094" width="14.28515625" style="2" bestFit="1" customWidth="1"/>
    <col min="4095" max="4100" width="12.85546875" style="2" bestFit="1" customWidth="1"/>
    <col min="4101" max="4102" width="13.28515625" style="2" bestFit="1" customWidth="1"/>
    <col min="4103" max="4105" width="12.85546875" style="2" bestFit="1" customWidth="1"/>
    <col min="4106" max="4346" width="11.42578125" style="2"/>
    <col min="4347" max="4348" width="3.7109375" style="2" customWidth="1"/>
    <col min="4349" max="4349" width="26" style="2" customWidth="1"/>
    <col min="4350" max="4350" width="14.28515625" style="2" bestFit="1" customWidth="1"/>
    <col min="4351" max="4356" width="12.85546875" style="2" bestFit="1" customWidth="1"/>
    <col min="4357" max="4358" width="13.28515625" style="2" bestFit="1" customWidth="1"/>
    <col min="4359" max="4361" width="12.85546875" style="2" bestFit="1" customWidth="1"/>
    <col min="4362" max="4602" width="11.42578125" style="2"/>
    <col min="4603" max="4604" width="3.7109375" style="2" customWidth="1"/>
    <col min="4605" max="4605" width="26" style="2" customWidth="1"/>
    <col min="4606" max="4606" width="14.28515625" style="2" bestFit="1" customWidth="1"/>
    <col min="4607" max="4612" width="12.85546875" style="2" bestFit="1" customWidth="1"/>
    <col min="4613" max="4614" width="13.28515625" style="2" bestFit="1" customWidth="1"/>
    <col min="4615" max="4617" width="12.85546875" style="2" bestFit="1" customWidth="1"/>
    <col min="4618" max="4858" width="11.42578125" style="2"/>
    <col min="4859" max="4860" width="3.7109375" style="2" customWidth="1"/>
    <col min="4861" max="4861" width="26" style="2" customWidth="1"/>
    <col min="4862" max="4862" width="14.28515625" style="2" bestFit="1" customWidth="1"/>
    <col min="4863" max="4868" width="12.85546875" style="2" bestFit="1" customWidth="1"/>
    <col min="4869" max="4870" width="13.28515625" style="2" bestFit="1" customWidth="1"/>
    <col min="4871" max="4873" width="12.85546875" style="2" bestFit="1" customWidth="1"/>
    <col min="4874" max="5114" width="11.42578125" style="2"/>
    <col min="5115" max="5116" width="3.7109375" style="2" customWidth="1"/>
    <col min="5117" max="5117" width="26" style="2" customWidth="1"/>
    <col min="5118" max="5118" width="14.28515625" style="2" bestFit="1" customWidth="1"/>
    <col min="5119" max="5124" width="12.85546875" style="2" bestFit="1" customWidth="1"/>
    <col min="5125" max="5126" width="13.28515625" style="2" bestFit="1" customWidth="1"/>
    <col min="5127" max="5129" width="12.85546875" style="2" bestFit="1" customWidth="1"/>
    <col min="5130" max="5370" width="11.42578125" style="2"/>
    <col min="5371" max="5372" width="3.7109375" style="2" customWidth="1"/>
    <col min="5373" max="5373" width="26" style="2" customWidth="1"/>
    <col min="5374" max="5374" width="14.28515625" style="2" bestFit="1" customWidth="1"/>
    <col min="5375" max="5380" width="12.85546875" style="2" bestFit="1" customWidth="1"/>
    <col min="5381" max="5382" width="13.28515625" style="2" bestFit="1" customWidth="1"/>
    <col min="5383" max="5385" width="12.85546875" style="2" bestFit="1" customWidth="1"/>
    <col min="5386" max="5626" width="11.42578125" style="2"/>
    <col min="5627" max="5628" width="3.7109375" style="2" customWidth="1"/>
    <col min="5629" max="5629" width="26" style="2" customWidth="1"/>
    <col min="5630" max="5630" width="14.28515625" style="2" bestFit="1" customWidth="1"/>
    <col min="5631" max="5636" width="12.85546875" style="2" bestFit="1" customWidth="1"/>
    <col min="5637" max="5638" width="13.28515625" style="2" bestFit="1" customWidth="1"/>
    <col min="5639" max="5641" width="12.85546875" style="2" bestFit="1" customWidth="1"/>
    <col min="5642" max="5882" width="11.42578125" style="2"/>
    <col min="5883" max="5884" width="3.7109375" style="2" customWidth="1"/>
    <col min="5885" max="5885" width="26" style="2" customWidth="1"/>
    <col min="5886" max="5886" width="14.28515625" style="2" bestFit="1" customWidth="1"/>
    <col min="5887" max="5892" width="12.85546875" style="2" bestFit="1" customWidth="1"/>
    <col min="5893" max="5894" width="13.28515625" style="2" bestFit="1" customWidth="1"/>
    <col min="5895" max="5897" width="12.85546875" style="2" bestFit="1" customWidth="1"/>
    <col min="5898" max="6138" width="11.42578125" style="2"/>
    <col min="6139" max="6140" width="3.7109375" style="2" customWidth="1"/>
    <col min="6141" max="6141" width="26" style="2" customWidth="1"/>
    <col min="6142" max="6142" width="14.28515625" style="2" bestFit="1" customWidth="1"/>
    <col min="6143" max="6148" width="12.85546875" style="2" bestFit="1" customWidth="1"/>
    <col min="6149" max="6150" width="13.28515625" style="2" bestFit="1" customWidth="1"/>
    <col min="6151" max="6153" width="12.85546875" style="2" bestFit="1" customWidth="1"/>
    <col min="6154" max="6394" width="11.42578125" style="2"/>
    <col min="6395" max="6396" width="3.7109375" style="2" customWidth="1"/>
    <col min="6397" max="6397" width="26" style="2" customWidth="1"/>
    <col min="6398" max="6398" width="14.28515625" style="2" bestFit="1" customWidth="1"/>
    <col min="6399" max="6404" width="12.85546875" style="2" bestFit="1" customWidth="1"/>
    <col min="6405" max="6406" width="13.28515625" style="2" bestFit="1" customWidth="1"/>
    <col min="6407" max="6409" width="12.85546875" style="2" bestFit="1" customWidth="1"/>
    <col min="6410" max="6650" width="11.42578125" style="2"/>
    <col min="6651" max="6652" width="3.7109375" style="2" customWidth="1"/>
    <col min="6653" max="6653" width="26" style="2" customWidth="1"/>
    <col min="6654" max="6654" width="14.28515625" style="2" bestFit="1" customWidth="1"/>
    <col min="6655" max="6660" width="12.85546875" style="2" bestFit="1" customWidth="1"/>
    <col min="6661" max="6662" width="13.28515625" style="2" bestFit="1" customWidth="1"/>
    <col min="6663" max="6665" width="12.85546875" style="2" bestFit="1" customWidth="1"/>
    <col min="6666" max="6906" width="11.42578125" style="2"/>
    <col min="6907" max="6908" width="3.7109375" style="2" customWidth="1"/>
    <col min="6909" max="6909" width="26" style="2" customWidth="1"/>
    <col min="6910" max="6910" width="14.28515625" style="2" bestFit="1" customWidth="1"/>
    <col min="6911" max="6916" width="12.85546875" style="2" bestFit="1" customWidth="1"/>
    <col min="6917" max="6918" width="13.28515625" style="2" bestFit="1" customWidth="1"/>
    <col min="6919" max="6921" width="12.85546875" style="2" bestFit="1" customWidth="1"/>
    <col min="6922" max="7162" width="11.42578125" style="2"/>
    <col min="7163" max="7164" width="3.7109375" style="2" customWidth="1"/>
    <col min="7165" max="7165" width="26" style="2" customWidth="1"/>
    <col min="7166" max="7166" width="14.28515625" style="2" bestFit="1" customWidth="1"/>
    <col min="7167" max="7172" width="12.85546875" style="2" bestFit="1" customWidth="1"/>
    <col min="7173" max="7174" width="13.28515625" style="2" bestFit="1" customWidth="1"/>
    <col min="7175" max="7177" width="12.85546875" style="2" bestFit="1" customWidth="1"/>
    <col min="7178" max="7418" width="11.42578125" style="2"/>
    <col min="7419" max="7420" width="3.7109375" style="2" customWidth="1"/>
    <col min="7421" max="7421" width="26" style="2" customWidth="1"/>
    <col min="7422" max="7422" width="14.28515625" style="2" bestFit="1" customWidth="1"/>
    <col min="7423" max="7428" width="12.85546875" style="2" bestFit="1" customWidth="1"/>
    <col min="7429" max="7430" width="13.28515625" style="2" bestFit="1" customWidth="1"/>
    <col min="7431" max="7433" width="12.85546875" style="2" bestFit="1" customWidth="1"/>
    <col min="7434" max="7674" width="11.42578125" style="2"/>
    <col min="7675" max="7676" width="3.7109375" style="2" customWidth="1"/>
    <col min="7677" max="7677" width="26" style="2" customWidth="1"/>
    <col min="7678" max="7678" width="14.28515625" style="2" bestFit="1" customWidth="1"/>
    <col min="7679" max="7684" width="12.85546875" style="2" bestFit="1" customWidth="1"/>
    <col min="7685" max="7686" width="13.28515625" style="2" bestFit="1" customWidth="1"/>
    <col min="7687" max="7689" width="12.85546875" style="2" bestFit="1" customWidth="1"/>
    <col min="7690" max="7930" width="11.42578125" style="2"/>
    <col min="7931" max="7932" width="3.7109375" style="2" customWidth="1"/>
    <col min="7933" max="7933" width="26" style="2" customWidth="1"/>
    <col min="7934" max="7934" width="14.28515625" style="2" bestFit="1" customWidth="1"/>
    <col min="7935" max="7940" width="12.85546875" style="2" bestFit="1" customWidth="1"/>
    <col min="7941" max="7942" width="13.28515625" style="2" bestFit="1" customWidth="1"/>
    <col min="7943" max="7945" width="12.85546875" style="2" bestFit="1" customWidth="1"/>
    <col min="7946" max="8186" width="11.42578125" style="2"/>
    <col min="8187" max="8188" width="3.7109375" style="2" customWidth="1"/>
    <col min="8189" max="8189" width="26" style="2" customWidth="1"/>
    <col min="8190" max="8190" width="14.28515625" style="2" bestFit="1" customWidth="1"/>
    <col min="8191" max="8196" width="12.85546875" style="2" bestFit="1" customWidth="1"/>
    <col min="8197" max="8198" width="13.28515625" style="2" bestFit="1" customWidth="1"/>
    <col min="8199" max="8201" width="12.85546875" style="2" bestFit="1" customWidth="1"/>
    <col min="8202" max="8442" width="11.42578125" style="2"/>
    <col min="8443" max="8444" width="3.7109375" style="2" customWidth="1"/>
    <col min="8445" max="8445" width="26" style="2" customWidth="1"/>
    <col min="8446" max="8446" width="14.28515625" style="2" bestFit="1" customWidth="1"/>
    <col min="8447" max="8452" width="12.85546875" style="2" bestFit="1" customWidth="1"/>
    <col min="8453" max="8454" width="13.28515625" style="2" bestFit="1" customWidth="1"/>
    <col min="8455" max="8457" width="12.85546875" style="2" bestFit="1" customWidth="1"/>
    <col min="8458" max="8698" width="11.42578125" style="2"/>
    <col min="8699" max="8700" width="3.7109375" style="2" customWidth="1"/>
    <col min="8701" max="8701" width="26" style="2" customWidth="1"/>
    <col min="8702" max="8702" width="14.28515625" style="2" bestFit="1" customWidth="1"/>
    <col min="8703" max="8708" width="12.85546875" style="2" bestFit="1" customWidth="1"/>
    <col min="8709" max="8710" width="13.28515625" style="2" bestFit="1" customWidth="1"/>
    <col min="8711" max="8713" width="12.85546875" style="2" bestFit="1" customWidth="1"/>
    <col min="8714" max="8954" width="11.42578125" style="2"/>
    <col min="8955" max="8956" width="3.7109375" style="2" customWidth="1"/>
    <col min="8957" max="8957" width="26" style="2" customWidth="1"/>
    <col min="8958" max="8958" width="14.28515625" style="2" bestFit="1" customWidth="1"/>
    <col min="8959" max="8964" width="12.85546875" style="2" bestFit="1" customWidth="1"/>
    <col min="8965" max="8966" width="13.28515625" style="2" bestFit="1" customWidth="1"/>
    <col min="8967" max="8969" width="12.85546875" style="2" bestFit="1" customWidth="1"/>
    <col min="8970" max="9210" width="11.42578125" style="2"/>
    <col min="9211" max="9212" width="3.7109375" style="2" customWidth="1"/>
    <col min="9213" max="9213" width="26" style="2" customWidth="1"/>
    <col min="9214" max="9214" width="14.28515625" style="2" bestFit="1" customWidth="1"/>
    <col min="9215" max="9220" width="12.85546875" style="2" bestFit="1" customWidth="1"/>
    <col min="9221" max="9222" width="13.28515625" style="2" bestFit="1" customWidth="1"/>
    <col min="9223" max="9225" width="12.85546875" style="2" bestFit="1" customWidth="1"/>
    <col min="9226" max="9466" width="11.42578125" style="2"/>
    <col min="9467" max="9468" width="3.7109375" style="2" customWidth="1"/>
    <col min="9469" max="9469" width="26" style="2" customWidth="1"/>
    <col min="9470" max="9470" width="14.28515625" style="2" bestFit="1" customWidth="1"/>
    <col min="9471" max="9476" width="12.85546875" style="2" bestFit="1" customWidth="1"/>
    <col min="9477" max="9478" width="13.28515625" style="2" bestFit="1" customWidth="1"/>
    <col min="9479" max="9481" width="12.85546875" style="2" bestFit="1" customWidth="1"/>
    <col min="9482" max="9722" width="11.42578125" style="2"/>
    <col min="9723" max="9724" width="3.7109375" style="2" customWidth="1"/>
    <col min="9725" max="9725" width="26" style="2" customWidth="1"/>
    <col min="9726" max="9726" width="14.28515625" style="2" bestFit="1" customWidth="1"/>
    <col min="9727" max="9732" width="12.85546875" style="2" bestFit="1" customWidth="1"/>
    <col min="9733" max="9734" width="13.28515625" style="2" bestFit="1" customWidth="1"/>
    <col min="9735" max="9737" width="12.85546875" style="2" bestFit="1" customWidth="1"/>
    <col min="9738" max="9978" width="11.42578125" style="2"/>
    <col min="9979" max="9980" width="3.7109375" style="2" customWidth="1"/>
    <col min="9981" max="9981" width="26" style="2" customWidth="1"/>
    <col min="9982" max="9982" width="14.28515625" style="2" bestFit="1" customWidth="1"/>
    <col min="9983" max="9988" width="12.85546875" style="2" bestFit="1" customWidth="1"/>
    <col min="9989" max="9990" width="13.28515625" style="2" bestFit="1" customWidth="1"/>
    <col min="9991" max="9993" width="12.85546875" style="2" bestFit="1" customWidth="1"/>
    <col min="9994" max="10234" width="11.42578125" style="2"/>
    <col min="10235" max="10236" width="3.7109375" style="2" customWidth="1"/>
    <col min="10237" max="10237" width="26" style="2" customWidth="1"/>
    <col min="10238" max="10238" width="14.28515625" style="2" bestFit="1" customWidth="1"/>
    <col min="10239" max="10244" width="12.85546875" style="2" bestFit="1" customWidth="1"/>
    <col min="10245" max="10246" width="13.28515625" style="2" bestFit="1" customWidth="1"/>
    <col min="10247" max="10249" width="12.85546875" style="2" bestFit="1" customWidth="1"/>
    <col min="10250" max="10490" width="11.42578125" style="2"/>
    <col min="10491" max="10492" width="3.7109375" style="2" customWidth="1"/>
    <col min="10493" max="10493" width="26" style="2" customWidth="1"/>
    <col min="10494" max="10494" width="14.28515625" style="2" bestFit="1" customWidth="1"/>
    <col min="10495" max="10500" width="12.85546875" style="2" bestFit="1" customWidth="1"/>
    <col min="10501" max="10502" width="13.28515625" style="2" bestFit="1" customWidth="1"/>
    <col min="10503" max="10505" width="12.85546875" style="2" bestFit="1" customWidth="1"/>
    <col min="10506" max="10746" width="11.42578125" style="2"/>
    <col min="10747" max="10748" width="3.7109375" style="2" customWidth="1"/>
    <col min="10749" max="10749" width="26" style="2" customWidth="1"/>
    <col min="10750" max="10750" width="14.28515625" style="2" bestFit="1" customWidth="1"/>
    <col min="10751" max="10756" width="12.85546875" style="2" bestFit="1" customWidth="1"/>
    <col min="10757" max="10758" width="13.28515625" style="2" bestFit="1" customWidth="1"/>
    <col min="10759" max="10761" width="12.85546875" style="2" bestFit="1" customWidth="1"/>
    <col min="10762" max="11002" width="11.42578125" style="2"/>
    <col min="11003" max="11004" width="3.7109375" style="2" customWidth="1"/>
    <col min="11005" max="11005" width="26" style="2" customWidth="1"/>
    <col min="11006" max="11006" width="14.28515625" style="2" bestFit="1" customWidth="1"/>
    <col min="11007" max="11012" width="12.85546875" style="2" bestFit="1" customWidth="1"/>
    <col min="11013" max="11014" width="13.28515625" style="2" bestFit="1" customWidth="1"/>
    <col min="11015" max="11017" width="12.85546875" style="2" bestFit="1" customWidth="1"/>
    <col min="11018" max="11258" width="11.42578125" style="2"/>
    <col min="11259" max="11260" width="3.7109375" style="2" customWidth="1"/>
    <col min="11261" max="11261" width="26" style="2" customWidth="1"/>
    <col min="11262" max="11262" width="14.28515625" style="2" bestFit="1" customWidth="1"/>
    <col min="11263" max="11268" width="12.85546875" style="2" bestFit="1" customWidth="1"/>
    <col min="11269" max="11270" width="13.28515625" style="2" bestFit="1" customWidth="1"/>
    <col min="11271" max="11273" width="12.85546875" style="2" bestFit="1" customWidth="1"/>
    <col min="11274" max="11514" width="11.42578125" style="2"/>
    <col min="11515" max="11516" width="3.7109375" style="2" customWidth="1"/>
    <col min="11517" max="11517" width="26" style="2" customWidth="1"/>
    <col min="11518" max="11518" width="14.28515625" style="2" bestFit="1" customWidth="1"/>
    <col min="11519" max="11524" width="12.85546875" style="2" bestFit="1" customWidth="1"/>
    <col min="11525" max="11526" width="13.28515625" style="2" bestFit="1" customWidth="1"/>
    <col min="11527" max="11529" width="12.85546875" style="2" bestFit="1" customWidth="1"/>
    <col min="11530" max="11770" width="11.42578125" style="2"/>
    <col min="11771" max="11772" width="3.7109375" style="2" customWidth="1"/>
    <col min="11773" max="11773" width="26" style="2" customWidth="1"/>
    <col min="11774" max="11774" width="14.28515625" style="2" bestFit="1" customWidth="1"/>
    <col min="11775" max="11780" width="12.85546875" style="2" bestFit="1" customWidth="1"/>
    <col min="11781" max="11782" width="13.28515625" style="2" bestFit="1" customWidth="1"/>
    <col min="11783" max="11785" width="12.85546875" style="2" bestFit="1" customWidth="1"/>
    <col min="11786" max="12026" width="11.42578125" style="2"/>
    <col min="12027" max="12028" width="3.7109375" style="2" customWidth="1"/>
    <col min="12029" max="12029" width="26" style="2" customWidth="1"/>
    <col min="12030" max="12030" width="14.28515625" style="2" bestFit="1" customWidth="1"/>
    <col min="12031" max="12036" width="12.85546875" style="2" bestFit="1" customWidth="1"/>
    <col min="12037" max="12038" width="13.28515625" style="2" bestFit="1" customWidth="1"/>
    <col min="12039" max="12041" width="12.85546875" style="2" bestFit="1" customWidth="1"/>
    <col min="12042" max="12282" width="11.42578125" style="2"/>
    <col min="12283" max="12284" width="3.7109375" style="2" customWidth="1"/>
    <col min="12285" max="12285" width="26" style="2" customWidth="1"/>
    <col min="12286" max="12286" width="14.28515625" style="2" bestFit="1" customWidth="1"/>
    <col min="12287" max="12292" width="12.85546875" style="2" bestFit="1" customWidth="1"/>
    <col min="12293" max="12294" width="13.28515625" style="2" bestFit="1" customWidth="1"/>
    <col min="12295" max="12297" width="12.85546875" style="2" bestFit="1" customWidth="1"/>
    <col min="12298" max="12538" width="11.42578125" style="2"/>
    <col min="12539" max="12540" width="3.7109375" style="2" customWidth="1"/>
    <col min="12541" max="12541" width="26" style="2" customWidth="1"/>
    <col min="12542" max="12542" width="14.28515625" style="2" bestFit="1" customWidth="1"/>
    <col min="12543" max="12548" width="12.85546875" style="2" bestFit="1" customWidth="1"/>
    <col min="12549" max="12550" width="13.28515625" style="2" bestFit="1" customWidth="1"/>
    <col min="12551" max="12553" width="12.85546875" style="2" bestFit="1" customWidth="1"/>
    <col min="12554" max="12794" width="11.42578125" style="2"/>
    <col min="12795" max="12796" width="3.7109375" style="2" customWidth="1"/>
    <col min="12797" max="12797" width="26" style="2" customWidth="1"/>
    <col min="12798" max="12798" width="14.28515625" style="2" bestFit="1" customWidth="1"/>
    <col min="12799" max="12804" width="12.85546875" style="2" bestFit="1" customWidth="1"/>
    <col min="12805" max="12806" width="13.28515625" style="2" bestFit="1" customWidth="1"/>
    <col min="12807" max="12809" width="12.85546875" style="2" bestFit="1" customWidth="1"/>
    <col min="12810" max="13050" width="11.42578125" style="2"/>
    <col min="13051" max="13052" width="3.7109375" style="2" customWidth="1"/>
    <col min="13053" max="13053" width="26" style="2" customWidth="1"/>
    <col min="13054" max="13054" width="14.28515625" style="2" bestFit="1" customWidth="1"/>
    <col min="13055" max="13060" width="12.85546875" style="2" bestFit="1" customWidth="1"/>
    <col min="13061" max="13062" width="13.28515625" style="2" bestFit="1" customWidth="1"/>
    <col min="13063" max="13065" width="12.85546875" style="2" bestFit="1" customWidth="1"/>
    <col min="13066" max="13306" width="11.42578125" style="2"/>
    <col min="13307" max="13308" width="3.7109375" style="2" customWidth="1"/>
    <col min="13309" max="13309" width="26" style="2" customWidth="1"/>
    <col min="13310" max="13310" width="14.28515625" style="2" bestFit="1" customWidth="1"/>
    <col min="13311" max="13316" width="12.85546875" style="2" bestFit="1" customWidth="1"/>
    <col min="13317" max="13318" width="13.28515625" style="2" bestFit="1" customWidth="1"/>
    <col min="13319" max="13321" width="12.85546875" style="2" bestFit="1" customWidth="1"/>
    <col min="13322" max="13562" width="11.42578125" style="2"/>
    <col min="13563" max="13564" width="3.7109375" style="2" customWidth="1"/>
    <col min="13565" max="13565" width="26" style="2" customWidth="1"/>
    <col min="13566" max="13566" width="14.28515625" style="2" bestFit="1" customWidth="1"/>
    <col min="13567" max="13572" width="12.85546875" style="2" bestFit="1" customWidth="1"/>
    <col min="13573" max="13574" width="13.28515625" style="2" bestFit="1" customWidth="1"/>
    <col min="13575" max="13577" width="12.85546875" style="2" bestFit="1" customWidth="1"/>
    <col min="13578" max="13818" width="11.42578125" style="2"/>
    <col min="13819" max="13820" width="3.7109375" style="2" customWidth="1"/>
    <col min="13821" max="13821" width="26" style="2" customWidth="1"/>
    <col min="13822" max="13822" width="14.28515625" style="2" bestFit="1" customWidth="1"/>
    <col min="13823" max="13828" width="12.85546875" style="2" bestFit="1" customWidth="1"/>
    <col min="13829" max="13830" width="13.28515625" style="2" bestFit="1" customWidth="1"/>
    <col min="13831" max="13833" width="12.85546875" style="2" bestFit="1" customWidth="1"/>
    <col min="13834" max="14074" width="11.42578125" style="2"/>
    <col min="14075" max="14076" width="3.7109375" style="2" customWidth="1"/>
    <col min="14077" max="14077" width="26" style="2" customWidth="1"/>
    <col min="14078" max="14078" width="14.28515625" style="2" bestFit="1" customWidth="1"/>
    <col min="14079" max="14084" width="12.85546875" style="2" bestFit="1" customWidth="1"/>
    <col min="14085" max="14086" width="13.28515625" style="2" bestFit="1" customWidth="1"/>
    <col min="14087" max="14089" width="12.85546875" style="2" bestFit="1" customWidth="1"/>
    <col min="14090" max="14330" width="11.42578125" style="2"/>
    <col min="14331" max="14332" width="3.7109375" style="2" customWidth="1"/>
    <col min="14333" max="14333" width="26" style="2" customWidth="1"/>
    <col min="14334" max="14334" width="14.28515625" style="2" bestFit="1" customWidth="1"/>
    <col min="14335" max="14340" width="12.85546875" style="2" bestFit="1" customWidth="1"/>
    <col min="14341" max="14342" width="13.28515625" style="2" bestFit="1" customWidth="1"/>
    <col min="14343" max="14345" width="12.85546875" style="2" bestFit="1" customWidth="1"/>
    <col min="14346" max="14586" width="11.42578125" style="2"/>
    <col min="14587" max="14588" width="3.7109375" style="2" customWidth="1"/>
    <col min="14589" max="14589" width="26" style="2" customWidth="1"/>
    <col min="14590" max="14590" width="14.28515625" style="2" bestFit="1" customWidth="1"/>
    <col min="14591" max="14596" width="12.85546875" style="2" bestFit="1" customWidth="1"/>
    <col min="14597" max="14598" width="13.28515625" style="2" bestFit="1" customWidth="1"/>
    <col min="14599" max="14601" width="12.85546875" style="2" bestFit="1" customWidth="1"/>
    <col min="14602" max="14842" width="11.42578125" style="2"/>
    <col min="14843" max="14844" width="3.7109375" style="2" customWidth="1"/>
    <col min="14845" max="14845" width="26" style="2" customWidth="1"/>
    <col min="14846" max="14846" width="14.28515625" style="2" bestFit="1" customWidth="1"/>
    <col min="14847" max="14852" width="12.85546875" style="2" bestFit="1" customWidth="1"/>
    <col min="14853" max="14854" width="13.28515625" style="2" bestFit="1" customWidth="1"/>
    <col min="14855" max="14857" width="12.85546875" style="2" bestFit="1" customWidth="1"/>
    <col min="14858" max="15098" width="11.42578125" style="2"/>
    <col min="15099" max="15100" width="3.7109375" style="2" customWidth="1"/>
    <col min="15101" max="15101" width="26" style="2" customWidth="1"/>
    <col min="15102" max="15102" width="14.28515625" style="2" bestFit="1" customWidth="1"/>
    <col min="15103" max="15108" width="12.85546875" style="2" bestFit="1" customWidth="1"/>
    <col min="15109" max="15110" width="13.28515625" style="2" bestFit="1" customWidth="1"/>
    <col min="15111" max="15113" width="12.85546875" style="2" bestFit="1" customWidth="1"/>
    <col min="15114" max="15354" width="11.42578125" style="2"/>
    <col min="15355" max="15356" width="3.7109375" style="2" customWidth="1"/>
    <col min="15357" max="15357" width="26" style="2" customWidth="1"/>
    <col min="15358" max="15358" width="14.28515625" style="2" bestFit="1" customWidth="1"/>
    <col min="15359" max="15364" width="12.85546875" style="2" bestFit="1" customWidth="1"/>
    <col min="15365" max="15366" width="13.28515625" style="2" bestFit="1" customWidth="1"/>
    <col min="15367" max="15369" width="12.85546875" style="2" bestFit="1" customWidth="1"/>
    <col min="15370" max="15610" width="11.42578125" style="2"/>
    <col min="15611" max="15612" width="3.7109375" style="2" customWidth="1"/>
    <col min="15613" max="15613" width="26" style="2" customWidth="1"/>
    <col min="15614" max="15614" width="14.28515625" style="2" bestFit="1" customWidth="1"/>
    <col min="15615" max="15620" width="12.85546875" style="2" bestFit="1" customWidth="1"/>
    <col min="15621" max="15622" width="13.28515625" style="2" bestFit="1" customWidth="1"/>
    <col min="15623" max="15625" width="12.85546875" style="2" bestFit="1" customWidth="1"/>
    <col min="15626" max="15866" width="11.42578125" style="2"/>
    <col min="15867" max="15868" width="3.7109375" style="2" customWidth="1"/>
    <col min="15869" max="15869" width="26" style="2" customWidth="1"/>
    <col min="15870" max="15870" width="14.28515625" style="2" bestFit="1" customWidth="1"/>
    <col min="15871" max="15876" width="12.85546875" style="2" bestFit="1" customWidth="1"/>
    <col min="15877" max="15878" width="13.28515625" style="2" bestFit="1" customWidth="1"/>
    <col min="15879" max="15881" width="12.85546875" style="2" bestFit="1" customWidth="1"/>
    <col min="15882" max="16122" width="11.42578125" style="2"/>
    <col min="16123" max="16124" width="3.7109375" style="2" customWidth="1"/>
    <col min="16125" max="16125" width="26" style="2" customWidth="1"/>
    <col min="16126" max="16126" width="14.28515625" style="2" bestFit="1" customWidth="1"/>
    <col min="16127" max="16132" width="12.85546875" style="2" bestFit="1" customWidth="1"/>
    <col min="16133" max="16134" width="13.28515625" style="2" bestFit="1" customWidth="1"/>
    <col min="16135" max="16137" width="12.85546875" style="2" bestFit="1" customWidth="1"/>
    <col min="16138" max="16384" width="11.42578125" style="2"/>
  </cols>
  <sheetData>
    <row r="2" spans="2:9" x14ac:dyDescent="0.2">
      <c r="B2" s="3" t="s">
        <v>104</v>
      </c>
    </row>
    <row r="4" spans="2:9" x14ac:dyDescent="0.2">
      <c r="B4" s="3" t="s">
        <v>100</v>
      </c>
    </row>
    <row r="5" spans="2:9" x14ac:dyDescent="0.2">
      <c r="B5" s="21" t="s">
        <v>0</v>
      </c>
      <c r="C5" s="16"/>
      <c r="D5" s="22">
        <v>44378</v>
      </c>
      <c r="E5" s="23">
        <v>44409</v>
      </c>
      <c r="F5" s="23">
        <v>44440</v>
      </c>
      <c r="G5" s="23">
        <v>44470</v>
      </c>
      <c r="H5" s="23">
        <v>44501</v>
      </c>
      <c r="I5" s="24">
        <v>44531</v>
      </c>
    </row>
    <row r="6" spans="2:9" x14ac:dyDescent="0.2">
      <c r="B6" s="8">
        <v>1</v>
      </c>
      <c r="C6" s="9" t="s">
        <v>3</v>
      </c>
      <c r="D6" s="31">
        <f>+'Reliquidacion AR SIC-SING'!D161-'Cálculo Orig. AR SIC-SING'!D161</f>
        <v>0</v>
      </c>
      <c r="E6" s="32">
        <f>+'Reliquidacion AR SIC-SING'!E161-'Cálculo Orig. AR SIC-SING'!E161</f>
        <v>0</v>
      </c>
      <c r="F6" s="32">
        <f>+'Reliquidacion AR SIC-SING'!F161-'Cálculo Orig. AR SIC-SING'!F161</f>
        <v>0</v>
      </c>
      <c r="G6" s="32">
        <f>+'Reliquidacion AR SIC-SING'!G161-'Cálculo Orig. AR SIC-SING'!G161</f>
        <v>0</v>
      </c>
      <c r="H6" s="32">
        <f>+'Reliquidacion AR SIC-SING'!H161-'Cálculo Orig. AR SIC-SING'!H161</f>
        <v>0</v>
      </c>
      <c r="I6" s="33">
        <f>+'Reliquidacion AR SIC-SING'!I161-'Cálculo Orig. AR SIC-SING'!I161</f>
        <v>0</v>
      </c>
    </row>
    <row r="7" spans="2:9" x14ac:dyDescent="0.2">
      <c r="B7" s="11">
        <v>2</v>
      </c>
      <c r="C7" s="2" t="s">
        <v>4</v>
      </c>
      <c r="D7" s="25">
        <f>+'Reliquidacion AR SIC-SING'!D162-'Cálculo Orig. AR SIC-SING'!D162</f>
        <v>0</v>
      </c>
      <c r="E7" s="47">
        <f>+'Reliquidacion AR SIC-SING'!E162-'Cálculo Orig. AR SIC-SING'!E162</f>
        <v>0</v>
      </c>
      <c r="F7" s="47">
        <f>+'Reliquidacion AR SIC-SING'!F162-'Cálculo Orig. AR SIC-SING'!F162</f>
        <v>0</v>
      </c>
      <c r="G7" s="47">
        <f>+'Reliquidacion AR SIC-SING'!G162-'Cálculo Orig. AR SIC-SING'!G162</f>
        <v>0</v>
      </c>
      <c r="H7" s="47">
        <f>+'Reliquidacion AR SIC-SING'!H162-'Cálculo Orig. AR SIC-SING'!H162</f>
        <v>0</v>
      </c>
      <c r="I7" s="27">
        <f>+'Reliquidacion AR SIC-SING'!I162-'Cálculo Orig. AR SIC-SING'!I162</f>
        <v>0</v>
      </c>
    </row>
    <row r="8" spans="2:9" x14ac:dyDescent="0.2">
      <c r="B8" s="11">
        <v>3</v>
      </c>
      <c r="C8" s="2" t="s">
        <v>5</v>
      </c>
      <c r="D8" s="25">
        <f>+'Reliquidacion AR SIC-SING'!D163-'Cálculo Orig. AR SIC-SING'!D163</f>
        <v>0</v>
      </c>
      <c r="E8" s="47">
        <f>+'Reliquidacion AR SIC-SING'!E163-'Cálculo Orig. AR SIC-SING'!E163</f>
        <v>0</v>
      </c>
      <c r="F8" s="47">
        <f>+'Reliquidacion AR SIC-SING'!F163-'Cálculo Orig. AR SIC-SING'!F163</f>
        <v>0</v>
      </c>
      <c r="G8" s="47">
        <f>+'Reliquidacion AR SIC-SING'!G163-'Cálculo Orig. AR SIC-SING'!G163</f>
        <v>0</v>
      </c>
      <c r="H8" s="47">
        <f>+'Reliquidacion AR SIC-SING'!H163-'Cálculo Orig. AR SIC-SING'!H163</f>
        <v>0</v>
      </c>
      <c r="I8" s="27">
        <f>+'Reliquidacion AR SIC-SING'!I163-'Cálculo Orig. AR SIC-SING'!I163</f>
        <v>0</v>
      </c>
    </row>
    <row r="9" spans="2:9" x14ac:dyDescent="0.2">
      <c r="B9" s="11">
        <v>4</v>
      </c>
      <c r="C9" s="2" t="s">
        <v>6</v>
      </c>
      <c r="D9" s="25">
        <f>+'Reliquidacion AR SIC-SING'!D164-'Cálculo Orig. AR SIC-SING'!D164</f>
        <v>0</v>
      </c>
      <c r="E9" s="47">
        <f>+'Reliquidacion AR SIC-SING'!E164-'Cálculo Orig. AR SIC-SING'!E164</f>
        <v>0</v>
      </c>
      <c r="F9" s="47">
        <f>+'Reliquidacion AR SIC-SING'!F164-'Cálculo Orig. AR SIC-SING'!F164</f>
        <v>0</v>
      </c>
      <c r="G9" s="47">
        <f>+'Reliquidacion AR SIC-SING'!G164-'Cálculo Orig. AR SIC-SING'!G164</f>
        <v>0</v>
      </c>
      <c r="H9" s="47">
        <f>+'Reliquidacion AR SIC-SING'!H164-'Cálculo Orig. AR SIC-SING'!H164</f>
        <v>0</v>
      </c>
      <c r="I9" s="27">
        <f>+'Reliquidacion AR SIC-SING'!I164-'Cálculo Orig. AR SIC-SING'!I164</f>
        <v>0</v>
      </c>
    </row>
    <row r="10" spans="2:9" x14ac:dyDescent="0.2">
      <c r="B10" s="11">
        <v>5</v>
      </c>
      <c r="C10" s="2" t="s">
        <v>7</v>
      </c>
      <c r="D10" s="25">
        <f>+'Reliquidacion AR SIC-SING'!D165-'Cálculo Orig. AR SIC-SING'!D165</f>
        <v>93013.538067272748</v>
      </c>
      <c r="E10" s="47">
        <f>+'Reliquidacion AR SIC-SING'!E165-'Cálculo Orig. AR SIC-SING'!E165</f>
        <v>-5.2386894822120667E-10</v>
      </c>
      <c r="F10" s="47">
        <f>+'Reliquidacion AR SIC-SING'!F165-'Cálculo Orig. AR SIC-SING'!F165</f>
        <v>0</v>
      </c>
      <c r="G10" s="47">
        <f>+'Reliquidacion AR SIC-SING'!G165-'Cálculo Orig. AR SIC-SING'!G165</f>
        <v>1.6007106751203537E-10</v>
      </c>
      <c r="H10" s="47">
        <f>+'Reliquidacion AR SIC-SING'!H165-'Cálculo Orig. AR SIC-SING'!H165</f>
        <v>0</v>
      </c>
      <c r="I10" s="27">
        <f>+'Reliquidacion AR SIC-SING'!I165-'Cálculo Orig. AR SIC-SING'!I165</f>
        <v>-569410.36271293939</v>
      </c>
    </row>
    <row r="11" spans="2:9" x14ac:dyDescent="0.2">
      <c r="B11" s="11">
        <v>6</v>
      </c>
      <c r="C11" s="2" t="s">
        <v>8</v>
      </c>
      <c r="D11" s="25">
        <f>+'Reliquidacion AR SIC-SING'!D166-'Cálculo Orig. AR SIC-SING'!D166</f>
        <v>0</v>
      </c>
      <c r="E11" s="47">
        <f>+'Reliquidacion AR SIC-SING'!E166-'Cálculo Orig. AR SIC-SING'!E166</f>
        <v>0</v>
      </c>
      <c r="F11" s="47">
        <f>+'Reliquidacion AR SIC-SING'!F166-'Cálculo Orig. AR SIC-SING'!F166</f>
        <v>0</v>
      </c>
      <c r="G11" s="47">
        <f>+'Reliquidacion AR SIC-SING'!G166-'Cálculo Orig. AR SIC-SING'!G166</f>
        <v>0</v>
      </c>
      <c r="H11" s="47">
        <f>+'Reliquidacion AR SIC-SING'!H166-'Cálculo Orig. AR SIC-SING'!H166</f>
        <v>0</v>
      </c>
      <c r="I11" s="27">
        <f>+'Reliquidacion AR SIC-SING'!I166-'Cálculo Orig. AR SIC-SING'!I166</f>
        <v>0</v>
      </c>
    </row>
    <row r="12" spans="2:9" x14ac:dyDescent="0.2">
      <c r="B12" s="11">
        <v>7</v>
      </c>
      <c r="C12" s="2" t="s">
        <v>9</v>
      </c>
      <c r="D12" s="25">
        <f>+'Reliquidacion AR SIC-SING'!D167-'Cálculo Orig. AR SIC-SING'!D167</f>
        <v>1488.9125701476237</v>
      </c>
      <c r="E12" s="47">
        <f>+'Reliquidacion AR SIC-SING'!E167-'Cálculo Orig. AR SIC-SING'!E167</f>
        <v>0</v>
      </c>
      <c r="F12" s="47">
        <f>+'Reliquidacion AR SIC-SING'!F167-'Cálculo Orig. AR SIC-SING'!F167</f>
        <v>0</v>
      </c>
      <c r="G12" s="47">
        <f>+'Reliquidacion AR SIC-SING'!G167-'Cálculo Orig. AR SIC-SING'!G167</f>
        <v>0</v>
      </c>
      <c r="H12" s="47">
        <f>+'Reliquidacion AR SIC-SING'!H167-'Cálculo Orig. AR SIC-SING'!H167</f>
        <v>0</v>
      </c>
      <c r="I12" s="27">
        <f>+'Reliquidacion AR SIC-SING'!I167-'Cálculo Orig. AR SIC-SING'!I167</f>
        <v>-21215.115113797721</v>
      </c>
    </row>
    <row r="13" spans="2:9" x14ac:dyDescent="0.2">
      <c r="B13" s="11">
        <v>8</v>
      </c>
      <c r="C13" s="2" t="s">
        <v>10</v>
      </c>
      <c r="D13" s="25">
        <f>+'Reliquidacion AR SIC-SING'!D168-'Cálculo Orig. AR SIC-SING'!D168</f>
        <v>8373.7860277835716</v>
      </c>
      <c r="E13" s="47">
        <f>+'Reliquidacion AR SIC-SING'!E168-'Cálculo Orig. AR SIC-SING'!E168</f>
        <v>2.1827872842550278E-11</v>
      </c>
      <c r="F13" s="47">
        <f>+'Reliquidacion AR SIC-SING'!F168-'Cálculo Orig. AR SIC-SING'!F168</f>
        <v>0</v>
      </c>
      <c r="G13" s="47">
        <f>+'Reliquidacion AR SIC-SING'!G168-'Cálculo Orig. AR SIC-SING'!G168</f>
        <v>-1.0004441719502211E-11</v>
      </c>
      <c r="H13" s="47">
        <f>+'Reliquidacion AR SIC-SING'!H168-'Cálculo Orig. AR SIC-SING'!H168</f>
        <v>0</v>
      </c>
      <c r="I13" s="27">
        <f>+'Reliquidacion AR SIC-SING'!I168-'Cálculo Orig. AR SIC-SING'!I168</f>
        <v>-93646.078118959209</v>
      </c>
    </row>
    <row r="14" spans="2:9" x14ac:dyDescent="0.2">
      <c r="B14" s="11">
        <v>9</v>
      </c>
      <c r="C14" s="2" t="s">
        <v>11</v>
      </c>
      <c r="D14" s="25">
        <f>+'Reliquidacion AR SIC-SING'!D169-'Cálculo Orig. AR SIC-SING'!D169</f>
        <v>393.3811917384478</v>
      </c>
      <c r="E14" s="47">
        <f>+'Reliquidacion AR SIC-SING'!E169-'Cálculo Orig. AR SIC-SING'!E169</f>
        <v>2.3646862246096134E-11</v>
      </c>
      <c r="F14" s="47">
        <f>+'Reliquidacion AR SIC-SING'!F169-'Cálculo Orig. AR SIC-SING'!F169</f>
        <v>0</v>
      </c>
      <c r="G14" s="47">
        <f>+'Reliquidacion AR SIC-SING'!G169-'Cálculo Orig. AR SIC-SING'!G169</f>
        <v>0</v>
      </c>
      <c r="H14" s="47">
        <f>+'Reliquidacion AR SIC-SING'!H169-'Cálculo Orig. AR SIC-SING'!H169</f>
        <v>0</v>
      </c>
      <c r="I14" s="27">
        <f>+'Reliquidacion AR SIC-SING'!I169-'Cálculo Orig. AR SIC-SING'!I169</f>
        <v>-6674.5828449119263</v>
      </c>
    </row>
    <row r="15" spans="2:9" x14ac:dyDescent="0.2">
      <c r="B15" s="11">
        <v>10</v>
      </c>
      <c r="C15" s="2" t="s">
        <v>58</v>
      </c>
      <c r="D15" s="25">
        <f>+'Reliquidacion AR SIC-SING'!D170-'Cálculo Orig. AR SIC-SING'!D170</f>
        <v>0</v>
      </c>
      <c r="E15" s="47">
        <f>+'Reliquidacion AR SIC-SING'!E170-'Cálculo Orig. AR SIC-SING'!E170</f>
        <v>0</v>
      </c>
      <c r="F15" s="47">
        <f>+'Reliquidacion AR SIC-SING'!F170-'Cálculo Orig. AR SIC-SING'!F170</f>
        <v>0</v>
      </c>
      <c r="G15" s="47">
        <f>+'Reliquidacion AR SIC-SING'!G170-'Cálculo Orig. AR SIC-SING'!G170</f>
        <v>0</v>
      </c>
      <c r="H15" s="47">
        <f>+'Reliquidacion AR SIC-SING'!H170-'Cálculo Orig. AR SIC-SING'!H170</f>
        <v>0</v>
      </c>
      <c r="I15" s="27">
        <f>+'Reliquidacion AR SIC-SING'!I170-'Cálculo Orig. AR SIC-SING'!I170</f>
        <v>0</v>
      </c>
    </row>
    <row r="16" spans="2:9" x14ac:dyDescent="0.2">
      <c r="B16" s="11">
        <v>11</v>
      </c>
      <c r="C16" s="2" t="s">
        <v>12</v>
      </c>
      <c r="D16" s="25">
        <f>+'Reliquidacion AR SIC-SING'!D171-'Cálculo Orig. AR SIC-SING'!D171</f>
        <v>9984.0923735252836</v>
      </c>
      <c r="E16" s="47">
        <f>+'Reliquidacion AR SIC-SING'!E171-'Cálculo Orig. AR SIC-SING'!E171</f>
        <v>4.3655745685100555E-10</v>
      </c>
      <c r="F16" s="47">
        <f>+'Reliquidacion AR SIC-SING'!F171-'Cálculo Orig. AR SIC-SING'!F171</f>
        <v>0</v>
      </c>
      <c r="G16" s="47">
        <f>+'Reliquidacion AR SIC-SING'!G171-'Cálculo Orig. AR SIC-SING'!G171</f>
        <v>-9.4587448984384537E-11</v>
      </c>
      <c r="H16" s="47">
        <f>+'Reliquidacion AR SIC-SING'!H171-'Cálculo Orig. AR SIC-SING'!H171</f>
        <v>0</v>
      </c>
      <c r="I16" s="27">
        <f>+'Reliquidacion AR SIC-SING'!I171-'Cálculo Orig. AR SIC-SING'!I171</f>
        <v>-251707.25430030312</v>
      </c>
    </row>
    <row r="17" spans="2:9" x14ac:dyDescent="0.2">
      <c r="B17" s="11">
        <v>12</v>
      </c>
      <c r="C17" s="2" t="s">
        <v>13</v>
      </c>
      <c r="D17" s="25">
        <f>+'Reliquidacion AR SIC-SING'!D172-'Cálculo Orig. AR SIC-SING'!D172</f>
        <v>86.020480061192586</v>
      </c>
      <c r="E17" s="47">
        <f>+'Reliquidacion AR SIC-SING'!E172-'Cálculo Orig. AR SIC-SING'!E172</f>
        <v>0</v>
      </c>
      <c r="F17" s="47">
        <f>+'Reliquidacion AR SIC-SING'!F172-'Cálculo Orig. AR SIC-SING'!F172</f>
        <v>0</v>
      </c>
      <c r="G17" s="47">
        <f>+'Reliquidacion AR SIC-SING'!G172-'Cálculo Orig. AR SIC-SING'!G172</f>
        <v>0</v>
      </c>
      <c r="H17" s="47">
        <f>+'Reliquidacion AR SIC-SING'!H172-'Cálculo Orig. AR SIC-SING'!H172</f>
        <v>0</v>
      </c>
      <c r="I17" s="27">
        <f>+'Reliquidacion AR SIC-SING'!I172-'Cálculo Orig. AR SIC-SING'!I172</f>
        <v>-40207.530595739154</v>
      </c>
    </row>
    <row r="18" spans="2:9" x14ac:dyDescent="0.2">
      <c r="B18" s="11">
        <v>13</v>
      </c>
      <c r="C18" s="2" t="s">
        <v>14</v>
      </c>
      <c r="D18" s="25">
        <f>+'Reliquidacion AR SIC-SING'!D173-'Cálculo Orig. AR SIC-SING'!D173</f>
        <v>0</v>
      </c>
      <c r="E18" s="47">
        <f>+'Reliquidacion AR SIC-SING'!E173-'Cálculo Orig. AR SIC-SING'!E173</f>
        <v>1.4779288903810084E-12</v>
      </c>
      <c r="F18" s="47">
        <f>+'Reliquidacion AR SIC-SING'!F173-'Cálculo Orig. AR SIC-SING'!F173</f>
        <v>0</v>
      </c>
      <c r="G18" s="47">
        <f>+'Reliquidacion AR SIC-SING'!G173-'Cálculo Orig. AR SIC-SING'!G173</f>
        <v>-2.7284841053187847E-12</v>
      </c>
      <c r="H18" s="47">
        <f>+'Reliquidacion AR SIC-SING'!H173-'Cálculo Orig. AR SIC-SING'!H173</f>
        <v>0</v>
      </c>
      <c r="I18" s="27">
        <f>+'Reliquidacion AR SIC-SING'!I173-'Cálculo Orig. AR SIC-SING'!I173</f>
        <v>-427.42303557445615</v>
      </c>
    </row>
    <row r="19" spans="2:9" x14ac:dyDescent="0.2">
      <c r="B19" s="11">
        <v>15</v>
      </c>
      <c r="C19" s="2" t="s">
        <v>15</v>
      </c>
      <c r="D19" s="25">
        <f>+'Reliquidacion AR SIC-SING'!D174-'Cálculo Orig. AR SIC-SING'!D174</f>
        <v>0</v>
      </c>
      <c r="E19" s="47">
        <f>+'Reliquidacion AR SIC-SING'!E174-'Cálculo Orig. AR SIC-SING'!E174</f>
        <v>0</v>
      </c>
      <c r="F19" s="47">
        <f>+'Reliquidacion AR SIC-SING'!F174-'Cálculo Orig. AR SIC-SING'!F174</f>
        <v>0</v>
      </c>
      <c r="G19" s="47">
        <f>+'Reliquidacion AR SIC-SING'!G174-'Cálculo Orig. AR SIC-SING'!G174</f>
        <v>0</v>
      </c>
      <c r="H19" s="47">
        <f>+'Reliquidacion AR SIC-SING'!H174-'Cálculo Orig. AR SIC-SING'!H174</f>
        <v>0</v>
      </c>
      <c r="I19" s="27">
        <f>+'Reliquidacion AR SIC-SING'!I174-'Cálculo Orig. AR SIC-SING'!I174</f>
        <v>0</v>
      </c>
    </row>
    <row r="20" spans="2:9" x14ac:dyDescent="0.2">
      <c r="B20" s="11">
        <v>16</v>
      </c>
      <c r="C20" s="2" t="s">
        <v>16</v>
      </c>
      <c r="D20" s="25">
        <f>+'Reliquidacion AR SIC-SING'!D175-'Cálculo Orig. AR SIC-SING'!D175</f>
        <v>0</v>
      </c>
      <c r="E20" s="47">
        <f>+'Reliquidacion AR SIC-SING'!E175-'Cálculo Orig. AR SIC-SING'!E175</f>
        <v>0</v>
      </c>
      <c r="F20" s="47">
        <f>+'Reliquidacion AR SIC-SING'!F175-'Cálculo Orig. AR SIC-SING'!F175</f>
        <v>0</v>
      </c>
      <c r="G20" s="47">
        <f>+'Reliquidacion AR SIC-SING'!G175-'Cálculo Orig. AR SIC-SING'!G175</f>
        <v>0</v>
      </c>
      <c r="H20" s="47">
        <f>+'Reliquidacion AR SIC-SING'!H175-'Cálculo Orig. AR SIC-SING'!H175</f>
        <v>0</v>
      </c>
      <c r="I20" s="27">
        <f>+'Reliquidacion AR SIC-SING'!I175-'Cálculo Orig. AR SIC-SING'!I175</f>
        <v>0</v>
      </c>
    </row>
    <row r="21" spans="2:9" x14ac:dyDescent="0.2">
      <c r="B21" s="11">
        <v>17</v>
      </c>
      <c r="C21" s="2" t="s">
        <v>17</v>
      </c>
      <c r="D21" s="25">
        <f>+'Reliquidacion AR SIC-SING'!D176-'Cálculo Orig. AR SIC-SING'!D176</f>
        <v>0</v>
      </c>
      <c r="E21" s="47">
        <f>+'Reliquidacion AR SIC-SING'!E176-'Cálculo Orig. AR SIC-SING'!E176</f>
        <v>0</v>
      </c>
      <c r="F21" s="47">
        <f>+'Reliquidacion AR SIC-SING'!F176-'Cálculo Orig. AR SIC-SING'!F176</f>
        <v>0</v>
      </c>
      <c r="G21" s="47">
        <f>+'Reliquidacion AR SIC-SING'!G176-'Cálculo Orig. AR SIC-SING'!G176</f>
        <v>0</v>
      </c>
      <c r="H21" s="47">
        <f>+'Reliquidacion AR SIC-SING'!H176-'Cálculo Orig. AR SIC-SING'!H176</f>
        <v>0</v>
      </c>
      <c r="I21" s="27">
        <f>+'Reliquidacion AR SIC-SING'!I176-'Cálculo Orig. AR SIC-SING'!I176</f>
        <v>0</v>
      </c>
    </row>
    <row r="22" spans="2:9" x14ac:dyDescent="0.2">
      <c r="B22" s="11">
        <v>18</v>
      </c>
      <c r="C22" s="2" t="s">
        <v>18</v>
      </c>
      <c r="D22" s="25">
        <f>+'Reliquidacion AR SIC-SING'!D177-'Cálculo Orig. AR SIC-SING'!D177</f>
        <v>0</v>
      </c>
      <c r="E22" s="47">
        <f>+'Reliquidacion AR SIC-SING'!E177-'Cálculo Orig. AR SIC-SING'!E177</f>
        <v>0</v>
      </c>
      <c r="F22" s="47">
        <f>+'Reliquidacion AR SIC-SING'!F177-'Cálculo Orig. AR SIC-SING'!F177</f>
        <v>0</v>
      </c>
      <c r="G22" s="47">
        <f>+'Reliquidacion AR SIC-SING'!G177-'Cálculo Orig. AR SIC-SING'!G177</f>
        <v>0</v>
      </c>
      <c r="H22" s="47">
        <f>+'Reliquidacion AR SIC-SING'!H177-'Cálculo Orig. AR SIC-SING'!H177</f>
        <v>0</v>
      </c>
      <c r="I22" s="27">
        <f>+'Reliquidacion AR SIC-SING'!I177-'Cálculo Orig. AR SIC-SING'!I177</f>
        <v>0</v>
      </c>
    </row>
    <row r="23" spans="2:9" x14ac:dyDescent="0.2">
      <c r="B23" s="11">
        <v>19</v>
      </c>
      <c r="C23" s="2" t="s">
        <v>19</v>
      </c>
      <c r="D23" s="25">
        <f>+'Reliquidacion AR SIC-SING'!D178-'Cálculo Orig. AR SIC-SING'!D178</f>
        <v>0</v>
      </c>
      <c r="E23" s="47">
        <f>+'Reliquidacion AR SIC-SING'!E178-'Cálculo Orig. AR SIC-SING'!E178</f>
        <v>0</v>
      </c>
      <c r="F23" s="47">
        <f>+'Reliquidacion AR SIC-SING'!F178-'Cálculo Orig. AR SIC-SING'!F178</f>
        <v>0</v>
      </c>
      <c r="G23" s="47">
        <f>+'Reliquidacion AR SIC-SING'!G178-'Cálculo Orig. AR SIC-SING'!G178</f>
        <v>0</v>
      </c>
      <c r="H23" s="47">
        <f>+'Reliquidacion AR SIC-SING'!H178-'Cálculo Orig. AR SIC-SING'!H178</f>
        <v>0</v>
      </c>
      <c r="I23" s="27">
        <f>+'Reliquidacion AR SIC-SING'!I178-'Cálculo Orig. AR SIC-SING'!I178</f>
        <v>0</v>
      </c>
    </row>
    <row r="24" spans="2:9" x14ac:dyDescent="0.2">
      <c r="B24" s="11">
        <v>20</v>
      </c>
      <c r="C24" s="2" t="s">
        <v>20</v>
      </c>
      <c r="D24" s="25">
        <f>+'Reliquidacion AR SIC-SING'!D179-'Cálculo Orig. AR SIC-SING'!D179</f>
        <v>0</v>
      </c>
      <c r="E24" s="47">
        <f>+'Reliquidacion AR SIC-SING'!E179-'Cálculo Orig. AR SIC-SING'!E179</f>
        <v>0</v>
      </c>
      <c r="F24" s="47">
        <f>+'Reliquidacion AR SIC-SING'!F179-'Cálculo Orig. AR SIC-SING'!F179</f>
        <v>0</v>
      </c>
      <c r="G24" s="47">
        <f>+'Reliquidacion AR SIC-SING'!G179-'Cálculo Orig. AR SIC-SING'!G179</f>
        <v>0</v>
      </c>
      <c r="H24" s="47">
        <f>+'Reliquidacion AR SIC-SING'!H179-'Cálculo Orig. AR SIC-SING'!H179</f>
        <v>0</v>
      </c>
      <c r="I24" s="27">
        <f>+'Reliquidacion AR SIC-SING'!I179-'Cálculo Orig. AR SIC-SING'!I179</f>
        <v>0</v>
      </c>
    </row>
    <row r="25" spans="2:9" x14ac:dyDescent="0.2">
      <c r="B25" s="11">
        <v>21</v>
      </c>
      <c r="C25" s="2" t="s">
        <v>21</v>
      </c>
      <c r="D25" s="25">
        <f>+'Reliquidacion AR SIC-SING'!D180-'Cálculo Orig. AR SIC-SING'!D180</f>
        <v>0</v>
      </c>
      <c r="E25" s="47">
        <f>+'Reliquidacion AR SIC-SING'!E180-'Cálculo Orig. AR SIC-SING'!E180</f>
        <v>0</v>
      </c>
      <c r="F25" s="47">
        <f>+'Reliquidacion AR SIC-SING'!F180-'Cálculo Orig. AR SIC-SING'!F180</f>
        <v>0</v>
      </c>
      <c r="G25" s="47">
        <f>+'Reliquidacion AR SIC-SING'!G180-'Cálculo Orig. AR SIC-SING'!G180</f>
        <v>0</v>
      </c>
      <c r="H25" s="47">
        <f>+'Reliquidacion AR SIC-SING'!H180-'Cálculo Orig. AR SIC-SING'!H180</f>
        <v>0</v>
      </c>
      <c r="I25" s="27">
        <f>+'Reliquidacion AR SIC-SING'!I180-'Cálculo Orig. AR SIC-SING'!I180</f>
        <v>0</v>
      </c>
    </row>
    <row r="26" spans="2:9" x14ac:dyDescent="0.2">
      <c r="B26" s="11">
        <v>22</v>
      </c>
      <c r="C26" s="2" t="s">
        <v>22</v>
      </c>
      <c r="D26" s="25">
        <f>+'Reliquidacion AR SIC-SING'!D181-'Cálculo Orig. AR SIC-SING'!D181</f>
        <v>0</v>
      </c>
      <c r="E26" s="47">
        <f>+'Reliquidacion AR SIC-SING'!E181-'Cálculo Orig. AR SIC-SING'!E181</f>
        <v>0</v>
      </c>
      <c r="F26" s="47">
        <f>+'Reliquidacion AR SIC-SING'!F181-'Cálculo Orig. AR SIC-SING'!F181</f>
        <v>0</v>
      </c>
      <c r="G26" s="47">
        <f>+'Reliquidacion AR SIC-SING'!G181-'Cálculo Orig. AR SIC-SING'!G181</f>
        <v>0</v>
      </c>
      <c r="H26" s="47">
        <f>+'Reliquidacion AR SIC-SING'!H181-'Cálculo Orig. AR SIC-SING'!H181</f>
        <v>0</v>
      </c>
      <c r="I26" s="27">
        <f>+'Reliquidacion AR SIC-SING'!I181-'Cálculo Orig. AR SIC-SING'!I181</f>
        <v>0</v>
      </c>
    </row>
    <row r="27" spans="2:9" x14ac:dyDescent="0.2">
      <c r="B27" s="11">
        <v>23</v>
      </c>
      <c r="C27" s="2" t="s">
        <v>23</v>
      </c>
      <c r="D27" s="25">
        <f>+'Reliquidacion AR SIC-SING'!D182-'Cálculo Orig. AR SIC-SING'!D182</f>
        <v>0</v>
      </c>
      <c r="E27" s="47">
        <f>+'Reliquidacion AR SIC-SING'!E182-'Cálculo Orig. AR SIC-SING'!E182</f>
        <v>0</v>
      </c>
      <c r="F27" s="47">
        <f>+'Reliquidacion AR SIC-SING'!F182-'Cálculo Orig. AR SIC-SING'!F182</f>
        <v>0</v>
      </c>
      <c r="G27" s="47">
        <f>+'Reliquidacion AR SIC-SING'!G182-'Cálculo Orig. AR SIC-SING'!G182</f>
        <v>0</v>
      </c>
      <c r="H27" s="47">
        <f>+'Reliquidacion AR SIC-SING'!H182-'Cálculo Orig. AR SIC-SING'!H182</f>
        <v>0</v>
      </c>
      <c r="I27" s="27">
        <f>+'Reliquidacion AR SIC-SING'!I182-'Cálculo Orig. AR SIC-SING'!I182</f>
        <v>0</v>
      </c>
    </row>
    <row r="28" spans="2:9" x14ac:dyDescent="0.2">
      <c r="B28" s="11">
        <v>24</v>
      </c>
      <c r="C28" s="2" t="s">
        <v>24</v>
      </c>
      <c r="D28" s="25">
        <f>+'Reliquidacion AR SIC-SING'!D183-'Cálculo Orig. AR SIC-SING'!D183</f>
        <v>0</v>
      </c>
      <c r="E28" s="47">
        <f>+'Reliquidacion AR SIC-SING'!E183-'Cálculo Orig. AR SIC-SING'!E183</f>
        <v>0</v>
      </c>
      <c r="F28" s="47">
        <f>+'Reliquidacion AR SIC-SING'!F183-'Cálculo Orig. AR SIC-SING'!F183</f>
        <v>0</v>
      </c>
      <c r="G28" s="47">
        <f>+'Reliquidacion AR SIC-SING'!G183-'Cálculo Orig. AR SIC-SING'!G183</f>
        <v>0</v>
      </c>
      <c r="H28" s="47">
        <f>+'Reliquidacion AR SIC-SING'!H183-'Cálculo Orig. AR SIC-SING'!H183</f>
        <v>0</v>
      </c>
      <c r="I28" s="27">
        <f>+'Reliquidacion AR SIC-SING'!I183-'Cálculo Orig. AR SIC-SING'!I183</f>
        <v>0</v>
      </c>
    </row>
    <row r="29" spans="2:9" x14ac:dyDescent="0.2">
      <c r="B29" s="11">
        <v>25</v>
      </c>
      <c r="C29" s="2" t="s">
        <v>25</v>
      </c>
      <c r="D29" s="25">
        <f>+'Reliquidacion AR SIC-SING'!D184-'Cálculo Orig. AR SIC-SING'!D184</f>
        <v>0</v>
      </c>
      <c r="E29" s="47">
        <f>+'Reliquidacion AR SIC-SING'!E184-'Cálculo Orig. AR SIC-SING'!E184</f>
        <v>0</v>
      </c>
      <c r="F29" s="47">
        <f>+'Reliquidacion AR SIC-SING'!F184-'Cálculo Orig. AR SIC-SING'!F184</f>
        <v>0</v>
      </c>
      <c r="G29" s="47">
        <f>+'Reliquidacion AR SIC-SING'!G184-'Cálculo Orig. AR SIC-SING'!G184</f>
        <v>-2.1827872842550278E-11</v>
      </c>
      <c r="H29" s="47">
        <f>+'Reliquidacion AR SIC-SING'!H184-'Cálculo Orig. AR SIC-SING'!H184</f>
        <v>0</v>
      </c>
      <c r="I29" s="27">
        <f>+'Reliquidacion AR SIC-SING'!I184-'Cálculo Orig. AR SIC-SING'!I184</f>
        <v>-253436.08626587997</v>
      </c>
    </row>
    <row r="30" spans="2:9" x14ac:dyDescent="0.2">
      <c r="B30" s="11">
        <v>26</v>
      </c>
      <c r="C30" s="2" t="s">
        <v>26</v>
      </c>
      <c r="D30" s="25">
        <f>+'Reliquidacion AR SIC-SING'!D185-'Cálculo Orig. AR SIC-SING'!D185</f>
        <v>0</v>
      </c>
      <c r="E30" s="47">
        <f>+'Reliquidacion AR SIC-SING'!E185-'Cálculo Orig. AR SIC-SING'!E185</f>
        <v>0</v>
      </c>
      <c r="F30" s="47">
        <f>+'Reliquidacion AR SIC-SING'!F185-'Cálculo Orig. AR SIC-SING'!F185</f>
        <v>0</v>
      </c>
      <c r="G30" s="47">
        <f>+'Reliquidacion AR SIC-SING'!G185-'Cálculo Orig. AR SIC-SING'!G185</f>
        <v>0</v>
      </c>
      <c r="H30" s="47">
        <f>+'Reliquidacion AR SIC-SING'!H185-'Cálculo Orig. AR SIC-SING'!H185</f>
        <v>0</v>
      </c>
      <c r="I30" s="27">
        <f>+'Reliquidacion AR SIC-SING'!I185-'Cálculo Orig. AR SIC-SING'!I185</f>
        <v>0</v>
      </c>
    </row>
    <row r="31" spans="2:9" x14ac:dyDescent="0.2">
      <c r="B31" s="11">
        <v>27</v>
      </c>
      <c r="C31" s="2" t="s">
        <v>27</v>
      </c>
      <c r="D31" s="25">
        <f>+'Reliquidacion AR SIC-SING'!D186-'Cálculo Orig. AR SIC-SING'!D186</f>
        <v>0</v>
      </c>
      <c r="E31" s="47">
        <f>+'Reliquidacion AR SIC-SING'!E186-'Cálculo Orig. AR SIC-SING'!E186</f>
        <v>0</v>
      </c>
      <c r="F31" s="47">
        <f>+'Reliquidacion AR SIC-SING'!F186-'Cálculo Orig. AR SIC-SING'!F186</f>
        <v>0</v>
      </c>
      <c r="G31" s="47">
        <f>+'Reliquidacion AR SIC-SING'!G186-'Cálculo Orig. AR SIC-SING'!G186</f>
        <v>-6.3664629124104977E-12</v>
      </c>
      <c r="H31" s="47">
        <f>+'Reliquidacion AR SIC-SING'!H186-'Cálculo Orig. AR SIC-SING'!H186</f>
        <v>0</v>
      </c>
      <c r="I31" s="27">
        <f>+'Reliquidacion AR SIC-SING'!I186-'Cálculo Orig. AR SIC-SING'!I186</f>
        <v>1699798.4009724844</v>
      </c>
    </row>
    <row r="32" spans="2:9" x14ac:dyDescent="0.2">
      <c r="B32" s="11">
        <v>28</v>
      </c>
      <c r="C32" s="2" t="s">
        <v>28</v>
      </c>
      <c r="D32" s="25">
        <f>+'Reliquidacion AR SIC-SING'!D187-'Cálculo Orig. AR SIC-SING'!D187</f>
        <v>0</v>
      </c>
      <c r="E32" s="47">
        <f>+'Reliquidacion AR SIC-SING'!E187-'Cálculo Orig. AR SIC-SING'!E187</f>
        <v>1.2505552149377763E-12</v>
      </c>
      <c r="F32" s="47">
        <f>+'Reliquidacion AR SIC-SING'!F187-'Cálculo Orig. AR SIC-SING'!F187</f>
        <v>0</v>
      </c>
      <c r="G32" s="47">
        <f>+'Reliquidacion AR SIC-SING'!G187-'Cálculo Orig. AR SIC-SING'!G187</f>
        <v>0</v>
      </c>
      <c r="H32" s="47">
        <f>+'Reliquidacion AR SIC-SING'!H187-'Cálculo Orig. AR SIC-SING'!H187</f>
        <v>0</v>
      </c>
      <c r="I32" s="27">
        <f>+'Reliquidacion AR SIC-SING'!I187-'Cálculo Orig. AR SIC-SING'!I187</f>
        <v>-409009.84577425342</v>
      </c>
    </row>
    <row r="33" spans="2:12" x14ac:dyDescent="0.2">
      <c r="B33" s="11">
        <v>29</v>
      </c>
      <c r="C33" s="2" t="s">
        <v>29</v>
      </c>
      <c r="D33" s="25">
        <f>+'Reliquidacion AR SIC-SING'!D188-'Cálculo Orig. AR SIC-SING'!D188</f>
        <v>0</v>
      </c>
      <c r="E33" s="47">
        <f>+'Reliquidacion AR SIC-SING'!E188-'Cálculo Orig. AR SIC-SING'!E188</f>
        <v>0</v>
      </c>
      <c r="F33" s="47">
        <f>+'Reliquidacion AR SIC-SING'!F188-'Cálculo Orig. AR SIC-SING'!F188</f>
        <v>0</v>
      </c>
      <c r="G33" s="47">
        <f>+'Reliquidacion AR SIC-SING'!G188-'Cálculo Orig. AR SIC-SING'!G188</f>
        <v>-1.7053025658242404E-12</v>
      </c>
      <c r="H33" s="47">
        <f>+'Reliquidacion AR SIC-SING'!H188-'Cálculo Orig. AR SIC-SING'!H188</f>
        <v>0</v>
      </c>
      <c r="I33" s="27">
        <f>+'Reliquidacion AR SIC-SING'!I188-'Cálculo Orig. AR SIC-SING'!I188</f>
        <v>0</v>
      </c>
    </row>
    <row r="34" spans="2:12" x14ac:dyDescent="0.2">
      <c r="B34" s="11">
        <v>30</v>
      </c>
      <c r="C34" s="2" t="s">
        <v>30</v>
      </c>
      <c r="D34" s="25">
        <f>+'Reliquidacion AR SIC-SING'!D189-'Cálculo Orig. AR SIC-SING'!D189</f>
        <v>0</v>
      </c>
      <c r="E34" s="47">
        <f>+'Reliquidacion AR SIC-SING'!E189-'Cálculo Orig. AR SIC-SING'!E189</f>
        <v>0</v>
      </c>
      <c r="F34" s="47">
        <f>+'Reliquidacion AR SIC-SING'!F189-'Cálculo Orig. AR SIC-SING'!F189</f>
        <v>0</v>
      </c>
      <c r="G34" s="47">
        <f>+'Reliquidacion AR SIC-SING'!G189-'Cálculo Orig. AR SIC-SING'!G189</f>
        <v>0</v>
      </c>
      <c r="H34" s="47">
        <f>+'Reliquidacion AR SIC-SING'!H189-'Cálculo Orig. AR SIC-SING'!H189</f>
        <v>0</v>
      </c>
      <c r="I34" s="27">
        <f>+'Reliquidacion AR SIC-SING'!I189-'Cálculo Orig. AR SIC-SING'!I189</f>
        <v>0</v>
      </c>
    </row>
    <row r="35" spans="2:12" x14ac:dyDescent="0.2">
      <c r="B35" s="11">
        <v>31</v>
      </c>
      <c r="C35" s="2" t="s">
        <v>31</v>
      </c>
      <c r="D35" s="25">
        <f>+'Reliquidacion AR SIC-SING'!D190-'Cálculo Orig. AR SIC-SING'!D190</f>
        <v>-113339.73071052892</v>
      </c>
      <c r="E35" s="47">
        <f>+'Reliquidacion AR SIC-SING'!E190-'Cálculo Orig. AR SIC-SING'!E190</f>
        <v>5.9117155615240335E-12</v>
      </c>
      <c r="F35" s="47">
        <f>+'Reliquidacion AR SIC-SING'!F190-'Cálculo Orig. AR SIC-SING'!F190</f>
        <v>0</v>
      </c>
      <c r="G35" s="47">
        <f>+'Reliquidacion AR SIC-SING'!G190-'Cálculo Orig. AR SIC-SING'!G190</f>
        <v>-1.8474111129762605E-13</v>
      </c>
      <c r="H35" s="47">
        <f>+'Reliquidacion AR SIC-SING'!H190-'Cálculo Orig. AR SIC-SING'!H190</f>
        <v>0</v>
      </c>
      <c r="I35" s="27">
        <f>+'Reliquidacion AR SIC-SING'!I190-'Cálculo Orig. AR SIC-SING'!I190</f>
        <v>-5066.4524139850473</v>
      </c>
    </row>
    <row r="36" spans="2:12" x14ac:dyDescent="0.2">
      <c r="B36" s="11">
        <v>32</v>
      </c>
      <c r="C36" s="2" t="s">
        <v>32</v>
      </c>
      <c r="D36" s="25">
        <f>+'Reliquidacion AR SIC-SING'!D191-'Cálculo Orig. AR SIC-SING'!D191</f>
        <v>0</v>
      </c>
      <c r="E36" s="47">
        <f>+'Reliquidacion AR SIC-SING'!E191-'Cálculo Orig. AR SIC-SING'!E191</f>
        <v>0</v>
      </c>
      <c r="F36" s="47">
        <f>+'Reliquidacion AR SIC-SING'!F191-'Cálculo Orig. AR SIC-SING'!F191</f>
        <v>0</v>
      </c>
      <c r="G36" s="47">
        <f>+'Reliquidacion AR SIC-SING'!G191-'Cálculo Orig. AR SIC-SING'!G191</f>
        <v>-1.2732925824820995E-11</v>
      </c>
      <c r="H36" s="47">
        <f>+'Reliquidacion AR SIC-SING'!H191-'Cálculo Orig. AR SIC-SING'!H191</f>
        <v>0</v>
      </c>
      <c r="I36" s="27">
        <f>+'Reliquidacion AR SIC-SING'!I191-'Cálculo Orig. AR SIC-SING'!I191</f>
        <v>-5048.7697271514535</v>
      </c>
    </row>
    <row r="37" spans="2:12" x14ac:dyDescent="0.2">
      <c r="B37" s="11">
        <v>33</v>
      </c>
      <c r="C37" s="2" t="s">
        <v>33</v>
      </c>
      <c r="D37" s="25">
        <f>+'Reliquidacion AR SIC-SING'!D192-'Cálculo Orig. AR SIC-SING'!D192</f>
        <v>0</v>
      </c>
      <c r="E37" s="47">
        <f>+'Reliquidacion AR SIC-SING'!E192-'Cálculo Orig. AR SIC-SING'!E192</f>
        <v>0</v>
      </c>
      <c r="F37" s="47">
        <f>+'Reliquidacion AR SIC-SING'!F192-'Cálculo Orig. AR SIC-SING'!F192</f>
        <v>0</v>
      </c>
      <c r="G37" s="47">
        <f>+'Reliquidacion AR SIC-SING'!G192-'Cálculo Orig. AR SIC-SING'!G192</f>
        <v>-2.5465851649641991E-11</v>
      </c>
      <c r="H37" s="47">
        <f>+'Reliquidacion AR SIC-SING'!H192-'Cálculo Orig. AR SIC-SING'!H192</f>
        <v>0</v>
      </c>
      <c r="I37" s="27">
        <f>+'Reliquidacion AR SIC-SING'!I192-'Cálculo Orig. AR SIC-SING'!I192</f>
        <v>-43948.900068989678</v>
      </c>
    </row>
    <row r="38" spans="2:12" x14ac:dyDescent="0.2">
      <c r="B38" s="13">
        <v>34</v>
      </c>
      <c r="C38" s="14" t="s">
        <v>34</v>
      </c>
      <c r="D38" s="48">
        <f>+'Reliquidacion AR SIC-SING'!D193-'Cálculo Orig. AR SIC-SING'!D193</f>
        <v>0</v>
      </c>
      <c r="E38" s="49">
        <f>+'Reliquidacion AR SIC-SING'!E193-'Cálculo Orig. AR SIC-SING'!E193</f>
        <v>0</v>
      </c>
      <c r="F38" s="49">
        <f>+'Reliquidacion AR SIC-SING'!F193-'Cálculo Orig. AR SIC-SING'!F193</f>
        <v>0</v>
      </c>
      <c r="G38" s="49">
        <f>+'Reliquidacion AR SIC-SING'!G193-'Cálculo Orig. AR SIC-SING'!G193</f>
        <v>0</v>
      </c>
      <c r="H38" s="49">
        <f>+'Reliquidacion AR SIC-SING'!H193-'Cálculo Orig. AR SIC-SING'!H193</f>
        <v>0</v>
      </c>
      <c r="I38" s="50">
        <f>+'Reliquidacion AR SIC-SING'!I193-'Cálculo Orig. AR SIC-SING'!I193</f>
        <v>0</v>
      </c>
    </row>
    <row r="39" spans="2:12" x14ac:dyDescent="0.2">
      <c r="B39" s="16" t="s">
        <v>35</v>
      </c>
      <c r="C39" s="17"/>
      <c r="D39" s="51">
        <f t="shared" ref="D39:I39" si="0">SUM(D6:D38)</f>
        <v>-4.3655745685100555E-11</v>
      </c>
      <c r="E39" s="52">
        <f t="shared" si="0"/>
        <v>-3.3196556614711881E-11</v>
      </c>
      <c r="F39" s="52">
        <f t="shared" si="0"/>
        <v>0</v>
      </c>
      <c r="G39" s="52">
        <f t="shared" si="0"/>
        <v>-1.553246420371579E-11</v>
      </c>
      <c r="H39" s="52">
        <f t="shared" si="0"/>
        <v>0</v>
      </c>
      <c r="I39" s="53">
        <f t="shared" si="0"/>
        <v>-3.3469405025243759E-10</v>
      </c>
    </row>
    <row r="40" spans="2:12" x14ac:dyDescent="0.2">
      <c r="D40" s="54"/>
      <c r="E40" s="54"/>
      <c r="F40" s="54"/>
      <c r="G40" s="54"/>
      <c r="H40" s="54"/>
      <c r="I40" s="54"/>
    </row>
    <row r="41" spans="2:12" x14ac:dyDescent="0.2">
      <c r="B41" s="3" t="s">
        <v>59</v>
      </c>
    </row>
    <row r="42" spans="2:12" x14ac:dyDescent="0.2">
      <c r="B42" s="38" t="s">
        <v>0</v>
      </c>
      <c r="C42" s="39"/>
      <c r="D42" s="22">
        <v>44348</v>
      </c>
      <c r="E42" s="23">
        <v>44378</v>
      </c>
      <c r="F42" s="23">
        <v>44409</v>
      </c>
      <c r="G42" s="23">
        <v>44440</v>
      </c>
      <c r="H42" s="23">
        <v>44470</v>
      </c>
      <c r="I42" s="23">
        <v>44501</v>
      </c>
      <c r="J42" s="23">
        <v>44531</v>
      </c>
      <c r="K42" s="24">
        <v>44531</v>
      </c>
    </row>
    <row r="43" spans="2:12" x14ac:dyDescent="0.2">
      <c r="B43" s="16" t="s">
        <v>46</v>
      </c>
      <c r="C43" s="17"/>
      <c r="D43" s="40">
        <v>108.88</v>
      </c>
      <c r="E43" s="41">
        <v>109.76</v>
      </c>
      <c r="F43" s="41">
        <v>110.15</v>
      </c>
      <c r="G43" s="41">
        <v>111.45</v>
      </c>
      <c r="H43" s="14">
        <v>112.94</v>
      </c>
      <c r="I43" s="108">
        <v>113.51</v>
      </c>
      <c r="J43" s="14">
        <v>114.39</v>
      </c>
      <c r="K43" s="14">
        <v>114.39</v>
      </c>
      <c r="L43" s="42" t="s">
        <v>47</v>
      </c>
    </row>
    <row r="44" spans="2:12" ht="15" x14ac:dyDescent="0.25">
      <c r="B44" s="16" t="s">
        <v>48</v>
      </c>
      <c r="C44" s="17"/>
      <c r="D44" s="43">
        <f t="shared" ref="D44:J44" si="1">E43/D43-1</f>
        <v>8.0822924320353984E-3</v>
      </c>
      <c r="E44" s="44">
        <f t="shared" si="1"/>
        <v>3.5532069970845015E-3</v>
      </c>
      <c r="F44" s="44">
        <f t="shared" si="1"/>
        <v>1.1802088061733995E-2</v>
      </c>
      <c r="G44" s="44">
        <f t="shared" si="1"/>
        <v>1.336922386720496E-2</v>
      </c>
      <c r="H44" s="44">
        <f t="shared" si="1"/>
        <v>5.0469275721622964E-3</v>
      </c>
      <c r="I44" s="44">
        <f t="shared" si="1"/>
        <v>7.7526209144569425E-3</v>
      </c>
      <c r="J44" s="44">
        <f t="shared" si="1"/>
        <v>0</v>
      </c>
      <c r="K44" s="44"/>
      <c r="L44" s="109">
        <f>+(1+D44)*(1+E44)*(1+F44)*(1+G44)*(1+H44)*(1+I44)*(1+J44)-1</f>
        <v>5.060617193240291E-2</v>
      </c>
    </row>
    <row r="47" spans="2:12" x14ac:dyDescent="0.2">
      <c r="B47" s="3" t="s">
        <v>102</v>
      </c>
    </row>
    <row r="48" spans="2:12" x14ac:dyDescent="0.2">
      <c r="B48" s="21" t="s">
        <v>0</v>
      </c>
      <c r="C48" s="16"/>
      <c r="D48" s="22">
        <v>44378</v>
      </c>
      <c r="E48" s="23">
        <v>44409</v>
      </c>
      <c r="F48" s="23">
        <v>44440</v>
      </c>
      <c r="G48" s="23">
        <v>44470</v>
      </c>
      <c r="H48" s="23">
        <v>44501</v>
      </c>
      <c r="I48" s="24">
        <v>44531</v>
      </c>
    </row>
    <row r="49" spans="2:9" x14ac:dyDescent="0.2">
      <c r="B49" s="8">
        <v>1</v>
      </c>
      <c r="C49" s="9" t="s">
        <v>3</v>
      </c>
      <c r="D49" s="31">
        <f t="shared" ref="D49:I58" si="2">D6*(1+D$44)</f>
        <v>0</v>
      </c>
      <c r="E49" s="32">
        <f t="shared" si="2"/>
        <v>0</v>
      </c>
      <c r="F49" s="32">
        <f t="shared" si="2"/>
        <v>0</v>
      </c>
      <c r="G49" s="32">
        <f t="shared" si="2"/>
        <v>0</v>
      </c>
      <c r="H49" s="32">
        <f t="shared" si="2"/>
        <v>0</v>
      </c>
      <c r="I49" s="33">
        <f t="shared" si="2"/>
        <v>0</v>
      </c>
    </row>
    <row r="50" spans="2:9" x14ac:dyDescent="0.2">
      <c r="B50" s="11">
        <v>2</v>
      </c>
      <c r="C50" s="2" t="s">
        <v>4</v>
      </c>
      <c r="D50" s="25">
        <f t="shared" si="2"/>
        <v>0</v>
      </c>
      <c r="E50" s="47">
        <f t="shared" si="2"/>
        <v>0</v>
      </c>
      <c r="F50" s="47">
        <f t="shared" si="2"/>
        <v>0</v>
      </c>
      <c r="G50" s="47">
        <f t="shared" si="2"/>
        <v>0</v>
      </c>
      <c r="H50" s="47">
        <f t="shared" si="2"/>
        <v>0</v>
      </c>
      <c r="I50" s="27">
        <f t="shared" si="2"/>
        <v>0</v>
      </c>
    </row>
    <row r="51" spans="2:9" x14ac:dyDescent="0.2">
      <c r="B51" s="11">
        <v>3</v>
      </c>
      <c r="C51" s="2" t="s">
        <v>5</v>
      </c>
      <c r="D51" s="25">
        <f t="shared" si="2"/>
        <v>0</v>
      </c>
      <c r="E51" s="47">
        <f t="shared" si="2"/>
        <v>0</v>
      </c>
      <c r="F51" s="47">
        <f t="shared" si="2"/>
        <v>0</v>
      </c>
      <c r="G51" s="47">
        <f t="shared" si="2"/>
        <v>0</v>
      </c>
      <c r="H51" s="47">
        <f t="shared" si="2"/>
        <v>0</v>
      </c>
      <c r="I51" s="27">
        <f t="shared" si="2"/>
        <v>0</v>
      </c>
    </row>
    <row r="52" spans="2:9" x14ac:dyDescent="0.2">
      <c r="B52" s="11">
        <v>4</v>
      </c>
      <c r="C52" s="2" t="s">
        <v>6</v>
      </c>
      <c r="D52" s="25">
        <f t="shared" si="2"/>
        <v>0</v>
      </c>
      <c r="E52" s="47">
        <f t="shared" si="2"/>
        <v>0</v>
      </c>
      <c r="F52" s="47">
        <f t="shared" si="2"/>
        <v>0</v>
      </c>
      <c r="G52" s="47">
        <f t="shared" si="2"/>
        <v>0</v>
      </c>
      <c r="H52" s="47">
        <f t="shared" si="2"/>
        <v>0</v>
      </c>
      <c r="I52" s="27">
        <f t="shared" si="2"/>
        <v>0</v>
      </c>
    </row>
    <row r="53" spans="2:9" x14ac:dyDescent="0.2">
      <c r="B53" s="11">
        <v>5</v>
      </c>
      <c r="C53" s="2" t="s">
        <v>7</v>
      </c>
      <c r="D53" s="25">
        <f t="shared" si="2"/>
        <v>93765.300682070709</v>
      </c>
      <c r="E53" s="47">
        <f t="shared" si="2"/>
        <v>-5.2573036303358155E-10</v>
      </c>
      <c r="F53" s="47">
        <f t="shared" si="2"/>
        <v>0</v>
      </c>
      <c r="G53" s="47">
        <f t="shared" si="2"/>
        <v>1.6221109344826624E-10</v>
      </c>
      <c r="H53" s="47">
        <f t="shared" si="2"/>
        <v>0</v>
      </c>
      <c r="I53" s="27">
        <f t="shared" si="2"/>
        <v>-573824.78539981623</v>
      </c>
    </row>
    <row r="54" spans="2:9" x14ac:dyDescent="0.2">
      <c r="B54" s="11">
        <v>6</v>
      </c>
      <c r="C54" s="2" t="s">
        <v>8</v>
      </c>
      <c r="D54" s="25">
        <f t="shared" si="2"/>
        <v>0</v>
      </c>
      <c r="E54" s="47">
        <f t="shared" si="2"/>
        <v>0</v>
      </c>
      <c r="F54" s="47">
        <f t="shared" si="2"/>
        <v>0</v>
      </c>
      <c r="G54" s="47">
        <f t="shared" si="2"/>
        <v>0</v>
      </c>
      <c r="H54" s="47">
        <f t="shared" si="2"/>
        <v>0</v>
      </c>
      <c r="I54" s="27">
        <f t="shared" si="2"/>
        <v>0</v>
      </c>
    </row>
    <row r="55" spans="2:9" x14ac:dyDescent="0.2">
      <c r="B55" s="11">
        <v>7</v>
      </c>
      <c r="C55" s="2" t="s">
        <v>9</v>
      </c>
      <c r="D55" s="25">
        <f t="shared" si="2"/>
        <v>1500.9463969452902</v>
      </c>
      <c r="E55" s="47">
        <f t="shared" si="2"/>
        <v>0</v>
      </c>
      <c r="F55" s="47">
        <f t="shared" si="2"/>
        <v>0</v>
      </c>
      <c r="G55" s="47">
        <f t="shared" si="2"/>
        <v>0</v>
      </c>
      <c r="H55" s="47">
        <f t="shared" si="2"/>
        <v>0</v>
      </c>
      <c r="I55" s="27">
        <f t="shared" si="2"/>
        <v>-21379.587858931562</v>
      </c>
    </row>
    <row r="56" spans="2:9" x14ac:dyDescent="0.2">
      <c r="B56" s="11">
        <v>8</v>
      </c>
      <c r="C56" s="2" t="s">
        <v>10</v>
      </c>
      <c r="D56" s="25">
        <f t="shared" si="2"/>
        <v>8441.4654152234107</v>
      </c>
      <c r="E56" s="47">
        <f t="shared" si="2"/>
        <v>2.1905431793065898E-11</v>
      </c>
      <c r="F56" s="47">
        <f t="shared" si="2"/>
        <v>0</v>
      </c>
      <c r="G56" s="47">
        <f t="shared" si="2"/>
        <v>-1.013819334051664E-11</v>
      </c>
      <c r="H56" s="47">
        <f t="shared" si="2"/>
        <v>0</v>
      </c>
      <c r="I56" s="27">
        <f t="shared" si="2"/>
        <v>-94372.080662741122</v>
      </c>
    </row>
    <row r="57" spans="2:9" x14ac:dyDescent="0.2">
      <c r="B57" s="11">
        <v>9</v>
      </c>
      <c r="C57" s="2" t="s">
        <v>11</v>
      </c>
      <c r="D57" s="25">
        <f t="shared" si="2"/>
        <v>396.56061356734051</v>
      </c>
      <c r="E57" s="47">
        <f t="shared" si="2"/>
        <v>2.3730884442488056E-11</v>
      </c>
      <c r="F57" s="47">
        <f t="shared" si="2"/>
        <v>0</v>
      </c>
      <c r="G57" s="47">
        <f t="shared" si="2"/>
        <v>0</v>
      </c>
      <c r="H57" s="47">
        <f t="shared" si="2"/>
        <v>0</v>
      </c>
      <c r="I57" s="27">
        <f t="shared" si="2"/>
        <v>-6726.3283554706659</v>
      </c>
    </row>
    <row r="58" spans="2:9" x14ac:dyDescent="0.2">
      <c r="B58" s="11">
        <v>10</v>
      </c>
      <c r="C58" s="2" t="s">
        <v>58</v>
      </c>
      <c r="D58" s="25">
        <f t="shared" si="2"/>
        <v>0</v>
      </c>
      <c r="E58" s="47">
        <f t="shared" si="2"/>
        <v>0</v>
      </c>
      <c r="F58" s="47">
        <f t="shared" si="2"/>
        <v>0</v>
      </c>
      <c r="G58" s="47">
        <f t="shared" si="2"/>
        <v>0</v>
      </c>
      <c r="H58" s="47">
        <f t="shared" si="2"/>
        <v>0</v>
      </c>
      <c r="I58" s="27">
        <f t="shared" si="2"/>
        <v>0</v>
      </c>
    </row>
    <row r="59" spans="2:9" x14ac:dyDescent="0.2">
      <c r="B59" s="11">
        <v>11</v>
      </c>
      <c r="C59" s="2" t="s">
        <v>12</v>
      </c>
      <c r="D59" s="25">
        <f t="shared" ref="D59:I68" si="3">D16*(1+D$44)</f>
        <v>10064.786727756569</v>
      </c>
      <c r="E59" s="47">
        <f t="shared" si="3"/>
        <v>4.3810863586131796E-10</v>
      </c>
      <c r="F59" s="47">
        <f t="shared" si="3"/>
        <v>0</v>
      </c>
      <c r="G59" s="47">
        <f t="shared" si="3"/>
        <v>-9.5852009764884607E-11</v>
      </c>
      <c r="H59" s="47">
        <f t="shared" si="3"/>
        <v>0</v>
      </c>
      <c r="I59" s="27">
        <f t="shared" si="3"/>
        <v>-253658.64522431217</v>
      </c>
    </row>
    <row r="60" spans="2:9" x14ac:dyDescent="0.2">
      <c r="B60" s="11">
        <v>12</v>
      </c>
      <c r="C60" s="2" t="s">
        <v>13</v>
      </c>
      <c r="D60" s="25">
        <f t="shared" si="3"/>
        <v>86.715722736191211</v>
      </c>
      <c r="E60" s="47">
        <f t="shared" si="3"/>
        <v>0</v>
      </c>
      <c r="F60" s="47">
        <f t="shared" si="3"/>
        <v>0</v>
      </c>
      <c r="G60" s="47">
        <f t="shared" si="3"/>
        <v>0</v>
      </c>
      <c r="H60" s="47">
        <f t="shared" si="3"/>
        <v>0</v>
      </c>
      <c r="I60" s="27">
        <f t="shared" si="3"/>
        <v>-40519.24433835435</v>
      </c>
    </row>
    <row r="61" spans="2:9" x14ac:dyDescent="0.2">
      <c r="B61" s="11">
        <v>13</v>
      </c>
      <c r="C61" s="2" t="s">
        <v>14</v>
      </c>
      <c r="D61" s="25">
        <f t="shared" si="3"/>
        <v>0</v>
      </c>
      <c r="E61" s="47">
        <f t="shared" si="3"/>
        <v>1.4831802776555035E-12</v>
      </c>
      <c r="F61" s="47">
        <f t="shared" si="3"/>
        <v>0</v>
      </c>
      <c r="G61" s="47">
        <f t="shared" si="3"/>
        <v>-2.7649618201409022E-12</v>
      </c>
      <c r="H61" s="47">
        <f t="shared" si="3"/>
        <v>0</v>
      </c>
      <c r="I61" s="27">
        <f t="shared" si="3"/>
        <v>-430.73668433937138</v>
      </c>
    </row>
    <row r="62" spans="2:9" x14ac:dyDescent="0.2">
      <c r="B62" s="11">
        <v>15</v>
      </c>
      <c r="C62" s="2" t="s">
        <v>15</v>
      </c>
      <c r="D62" s="25">
        <f t="shared" si="3"/>
        <v>0</v>
      </c>
      <c r="E62" s="47">
        <f t="shared" si="3"/>
        <v>0</v>
      </c>
      <c r="F62" s="47">
        <f t="shared" si="3"/>
        <v>0</v>
      </c>
      <c r="G62" s="47">
        <f t="shared" si="3"/>
        <v>0</v>
      </c>
      <c r="H62" s="47">
        <f t="shared" si="3"/>
        <v>0</v>
      </c>
      <c r="I62" s="27">
        <f t="shared" si="3"/>
        <v>0</v>
      </c>
    </row>
    <row r="63" spans="2:9" x14ac:dyDescent="0.2">
      <c r="B63" s="11">
        <v>16</v>
      </c>
      <c r="C63" s="2" t="s">
        <v>16</v>
      </c>
      <c r="D63" s="25">
        <f t="shared" si="3"/>
        <v>0</v>
      </c>
      <c r="E63" s="47">
        <f t="shared" si="3"/>
        <v>0</v>
      </c>
      <c r="F63" s="47">
        <f t="shared" si="3"/>
        <v>0</v>
      </c>
      <c r="G63" s="47">
        <f t="shared" si="3"/>
        <v>0</v>
      </c>
      <c r="H63" s="47">
        <f t="shared" si="3"/>
        <v>0</v>
      </c>
      <c r="I63" s="27">
        <f t="shared" si="3"/>
        <v>0</v>
      </c>
    </row>
    <row r="64" spans="2:9" x14ac:dyDescent="0.2">
      <c r="B64" s="11">
        <v>17</v>
      </c>
      <c r="C64" s="2" t="s">
        <v>17</v>
      </c>
      <c r="D64" s="25">
        <f t="shared" si="3"/>
        <v>0</v>
      </c>
      <c r="E64" s="47">
        <f t="shared" si="3"/>
        <v>0</v>
      </c>
      <c r="F64" s="47">
        <f t="shared" si="3"/>
        <v>0</v>
      </c>
      <c r="G64" s="47">
        <f t="shared" si="3"/>
        <v>0</v>
      </c>
      <c r="H64" s="47">
        <f t="shared" si="3"/>
        <v>0</v>
      </c>
      <c r="I64" s="27">
        <f t="shared" si="3"/>
        <v>0</v>
      </c>
    </row>
    <row r="65" spans="2:9" x14ac:dyDescent="0.2">
      <c r="B65" s="11">
        <v>18</v>
      </c>
      <c r="C65" s="2" t="s">
        <v>18</v>
      </c>
      <c r="D65" s="25">
        <f t="shared" si="3"/>
        <v>0</v>
      </c>
      <c r="E65" s="47">
        <f t="shared" si="3"/>
        <v>0</v>
      </c>
      <c r="F65" s="47">
        <f t="shared" si="3"/>
        <v>0</v>
      </c>
      <c r="G65" s="47">
        <f t="shared" si="3"/>
        <v>0</v>
      </c>
      <c r="H65" s="47">
        <f t="shared" si="3"/>
        <v>0</v>
      </c>
      <c r="I65" s="27">
        <f t="shared" si="3"/>
        <v>0</v>
      </c>
    </row>
    <row r="66" spans="2:9" x14ac:dyDescent="0.2">
      <c r="B66" s="11">
        <v>19</v>
      </c>
      <c r="C66" s="2" t="s">
        <v>19</v>
      </c>
      <c r="D66" s="25">
        <f t="shared" si="3"/>
        <v>0</v>
      </c>
      <c r="E66" s="47">
        <f t="shared" si="3"/>
        <v>0</v>
      </c>
      <c r="F66" s="47">
        <f t="shared" si="3"/>
        <v>0</v>
      </c>
      <c r="G66" s="47">
        <f t="shared" si="3"/>
        <v>0</v>
      </c>
      <c r="H66" s="47">
        <f t="shared" si="3"/>
        <v>0</v>
      </c>
      <c r="I66" s="27">
        <f t="shared" si="3"/>
        <v>0</v>
      </c>
    </row>
    <row r="67" spans="2:9" x14ac:dyDescent="0.2">
      <c r="B67" s="11">
        <v>20</v>
      </c>
      <c r="C67" s="2" t="s">
        <v>20</v>
      </c>
      <c r="D67" s="25">
        <f t="shared" si="3"/>
        <v>0</v>
      </c>
      <c r="E67" s="47">
        <f t="shared" si="3"/>
        <v>0</v>
      </c>
      <c r="F67" s="47">
        <f t="shared" si="3"/>
        <v>0</v>
      </c>
      <c r="G67" s="47">
        <f t="shared" si="3"/>
        <v>0</v>
      </c>
      <c r="H67" s="47">
        <f t="shared" si="3"/>
        <v>0</v>
      </c>
      <c r="I67" s="27">
        <f t="shared" si="3"/>
        <v>0</v>
      </c>
    </row>
    <row r="68" spans="2:9" x14ac:dyDescent="0.2">
      <c r="B68" s="11">
        <v>21</v>
      </c>
      <c r="C68" s="2" t="s">
        <v>21</v>
      </c>
      <c r="D68" s="25">
        <f t="shared" si="3"/>
        <v>0</v>
      </c>
      <c r="E68" s="47">
        <f t="shared" si="3"/>
        <v>0</v>
      </c>
      <c r="F68" s="47">
        <f t="shared" si="3"/>
        <v>0</v>
      </c>
      <c r="G68" s="47">
        <f t="shared" si="3"/>
        <v>0</v>
      </c>
      <c r="H68" s="47">
        <f t="shared" si="3"/>
        <v>0</v>
      </c>
      <c r="I68" s="27">
        <f t="shared" si="3"/>
        <v>0</v>
      </c>
    </row>
    <row r="69" spans="2:9" x14ac:dyDescent="0.2">
      <c r="B69" s="11">
        <v>22</v>
      </c>
      <c r="C69" s="2" t="s">
        <v>22</v>
      </c>
      <c r="D69" s="25">
        <f t="shared" ref="D69:I78" si="4">D26*(1+D$44)</f>
        <v>0</v>
      </c>
      <c r="E69" s="47">
        <f t="shared" si="4"/>
        <v>0</v>
      </c>
      <c r="F69" s="47">
        <f t="shared" si="4"/>
        <v>0</v>
      </c>
      <c r="G69" s="47">
        <f t="shared" si="4"/>
        <v>0</v>
      </c>
      <c r="H69" s="47">
        <f t="shared" si="4"/>
        <v>0</v>
      </c>
      <c r="I69" s="27">
        <f t="shared" si="4"/>
        <v>0</v>
      </c>
    </row>
    <row r="70" spans="2:9" x14ac:dyDescent="0.2">
      <c r="B70" s="11">
        <v>23</v>
      </c>
      <c r="C70" s="2" t="s">
        <v>23</v>
      </c>
      <c r="D70" s="25">
        <f t="shared" si="4"/>
        <v>0</v>
      </c>
      <c r="E70" s="47">
        <f t="shared" si="4"/>
        <v>0</v>
      </c>
      <c r="F70" s="47">
        <f t="shared" si="4"/>
        <v>0</v>
      </c>
      <c r="G70" s="47">
        <f t="shared" si="4"/>
        <v>0</v>
      </c>
      <c r="H70" s="47">
        <f t="shared" si="4"/>
        <v>0</v>
      </c>
      <c r="I70" s="27">
        <f t="shared" si="4"/>
        <v>0</v>
      </c>
    </row>
    <row r="71" spans="2:9" x14ac:dyDescent="0.2">
      <c r="B71" s="11">
        <v>24</v>
      </c>
      <c r="C71" s="2" t="s">
        <v>24</v>
      </c>
      <c r="D71" s="25">
        <f t="shared" si="4"/>
        <v>0</v>
      </c>
      <c r="E71" s="47">
        <f t="shared" si="4"/>
        <v>0</v>
      </c>
      <c r="F71" s="47">
        <f t="shared" si="4"/>
        <v>0</v>
      </c>
      <c r="G71" s="47">
        <f t="shared" si="4"/>
        <v>0</v>
      </c>
      <c r="H71" s="47">
        <f t="shared" si="4"/>
        <v>0</v>
      </c>
      <c r="I71" s="27">
        <f t="shared" si="4"/>
        <v>0</v>
      </c>
    </row>
    <row r="72" spans="2:9" x14ac:dyDescent="0.2">
      <c r="B72" s="11">
        <v>25</v>
      </c>
      <c r="C72" s="2" t="s">
        <v>25</v>
      </c>
      <c r="D72" s="25">
        <f t="shared" si="4"/>
        <v>0</v>
      </c>
      <c r="E72" s="47">
        <f t="shared" si="4"/>
        <v>0</v>
      </c>
      <c r="F72" s="47">
        <f t="shared" si="4"/>
        <v>0</v>
      </c>
      <c r="G72" s="47">
        <f t="shared" si="4"/>
        <v>-2.2119694561127217E-11</v>
      </c>
      <c r="H72" s="47">
        <f t="shared" si="4"/>
        <v>0</v>
      </c>
      <c r="I72" s="27">
        <f t="shared" si="4"/>
        <v>-255400.88016874294</v>
      </c>
    </row>
    <row r="73" spans="2:9" x14ac:dyDescent="0.2">
      <c r="B73" s="11">
        <v>26</v>
      </c>
      <c r="C73" s="2" t="s">
        <v>26</v>
      </c>
      <c r="D73" s="25">
        <f t="shared" si="4"/>
        <v>0</v>
      </c>
      <c r="E73" s="47">
        <f t="shared" si="4"/>
        <v>0</v>
      </c>
      <c r="F73" s="47">
        <f t="shared" si="4"/>
        <v>0</v>
      </c>
      <c r="G73" s="47">
        <f t="shared" si="4"/>
        <v>0</v>
      </c>
      <c r="H73" s="47">
        <f t="shared" si="4"/>
        <v>0</v>
      </c>
      <c r="I73" s="27">
        <f t="shared" si="4"/>
        <v>0</v>
      </c>
    </row>
    <row r="74" spans="2:9" x14ac:dyDescent="0.2">
      <c r="B74" s="11">
        <v>27</v>
      </c>
      <c r="C74" s="2" t="s">
        <v>27</v>
      </c>
      <c r="D74" s="25">
        <f t="shared" si="4"/>
        <v>0</v>
      </c>
      <c r="E74" s="47">
        <f t="shared" si="4"/>
        <v>0</v>
      </c>
      <c r="F74" s="47">
        <f t="shared" si="4"/>
        <v>0</v>
      </c>
      <c r="G74" s="47">
        <f t="shared" si="4"/>
        <v>-6.4515775803287715E-12</v>
      </c>
      <c r="H74" s="47">
        <f t="shared" si="4"/>
        <v>0</v>
      </c>
      <c r="I74" s="27">
        <f t="shared" si="4"/>
        <v>1712976.2936062242</v>
      </c>
    </row>
    <row r="75" spans="2:9" x14ac:dyDescent="0.2">
      <c r="B75" s="11">
        <v>28</v>
      </c>
      <c r="C75" s="2" t="s">
        <v>28</v>
      </c>
      <c r="D75" s="25">
        <f t="shared" si="4"/>
        <v>0</v>
      </c>
      <c r="E75" s="47">
        <f t="shared" si="4"/>
        <v>1.2549986964777337E-12</v>
      </c>
      <c r="F75" s="47">
        <f t="shared" si="4"/>
        <v>0</v>
      </c>
      <c r="G75" s="47">
        <f t="shared" si="4"/>
        <v>0</v>
      </c>
      <c r="H75" s="47">
        <f t="shared" si="4"/>
        <v>0</v>
      </c>
      <c r="I75" s="27">
        <f t="shared" si="4"/>
        <v>-412180.7440588217</v>
      </c>
    </row>
    <row r="76" spans="2:9" x14ac:dyDescent="0.2">
      <c r="B76" s="11">
        <v>29</v>
      </c>
      <c r="C76" s="2" t="s">
        <v>29</v>
      </c>
      <c r="D76" s="25">
        <f t="shared" si="4"/>
        <v>0</v>
      </c>
      <c r="E76" s="47">
        <f t="shared" si="4"/>
        <v>0</v>
      </c>
      <c r="F76" s="47">
        <f t="shared" si="4"/>
        <v>0</v>
      </c>
      <c r="G76" s="47">
        <f t="shared" si="4"/>
        <v>-1.7281011375880638E-12</v>
      </c>
      <c r="H76" s="47">
        <f t="shared" si="4"/>
        <v>0</v>
      </c>
      <c r="I76" s="27">
        <f t="shared" si="4"/>
        <v>0</v>
      </c>
    </row>
    <row r="77" spans="2:9" x14ac:dyDescent="0.2">
      <c r="B77" s="11">
        <v>30</v>
      </c>
      <c r="C77" s="2" t="s">
        <v>30</v>
      </c>
      <c r="D77" s="25">
        <f t="shared" si="4"/>
        <v>0</v>
      </c>
      <c r="E77" s="47">
        <f t="shared" si="4"/>
        <v>0</v>
      </c>
      <c r="F77" s="47">
        <f t="shared" si="4"/>
        <v>0</v>
      </c>
      <c r="G77" s="47">
        <f t="shared" si="4"/>
        <v>0</v>
      </c>
      <c r="H77" s="47">
        <f t="shared" si="4"/>
        <v>0</v>
      </c>
      <c r="I77" s="27">
        <f t="shared" si="4"/>
        <v>0</v>
      </c>
    </row>
    <row r="78" spans="2:9" x14ac:dyDescent="0.2">
      <c r="B78" s="11">
        <v>31</v>
      </c>
      <c r="C78" s="2" t="s">
        <v>31</v>
      </c>
      <c r="D78" s="25">
        <f t="shared" si="4"/>
        <v>-114255.77555829956</v>
      </c>
      <c r="E78" s="47">
        <f t="shared" si="4"/>
        <v>5.9327211106220141E-12</v>
      </c>
      <c r="F78" s="47">
        <f t="shared" si="4"/>
        <v>0</v>
      </c>
      <c r="G78" s="47">
        <f t="shared" si="4"/>
        <v>-1.8721095657204025E-13</v>
      </c>
      <c r="H78" s="47">
        <f t="shared" si="4"/>
        <v>0</v>
      </c>
      <c r="I78" s="27">
        <f t="shared" si="4"/>
        <v>-5105.7306989318085</v>
      </c>
    </row>
    <row r="79" spans="2:9" x14ac:dyDescent="0.2">
      <c r="B79" s="11">
        <v>32</v>
      </c>
      <c r="C79" s="2" t="s">
        <v>32</v>
      </c>
      <c r="D79" s="25">
        <f t="shared" ref="D79:I81" si="5">D36*(1+D$44)</f>
        <v>0</v>
      </c>
      <c r="E79" s="47">
        <f t="shared" si="5"/>
        <v>0</v>
      </c>
      <c r="F79" s="47">
        <f t="shared" si="5"/>
        <v>0</v>
      </c>
      <c r="G79" s="47">
        <f t="shared" si="5"/>
        <v>-1.2903155160657543E-11</v>
      </c>
      <c r="H79" s="47">
        <f t="shared" si="5"/>
        <v>0</v>
      </c>
      <c r="I79" s="27">
        <f t="shared" si="5"/>
        <v>-5087.9109249304447</v>
      </c>
    </row>
    <row r="80" spans="2:9" x14ac:dyDescent="0.2">
      <c r="B80" s="11">
        <v>33</v>
      </c>
      <c r="C80" s="2" t="s">
        <v>33</v>
      </c>
      <c r="D80" s="25">
        <f t="shared" si="5"/>
        <v>0</v>
      </c>
      <c r="E80" s="47">
        <f t="shared" si="5"/>
        <v>0</v>
      </c>
      <c r="F80" s="47">
        <f t="shared" si="5"/>
        <v>0</v>
      </c>
      <c r="G80" s="47">
        <f t="shared" si="5"/>
        <v>-2.5806310321315086E-11</v>
      </c>
      <c r="H80" s="47">
        <f t="shared" si="5"/>
        <v>0</v>
      </c>
      <c r="I80" s="27">
        <f t="shared" si="5"/>
        <v>-44289.619230831908</v>
      </c>
    </row>
    <row r="81" spans="2:9" x14ac:dyDescent="0.2">
      <c r="B81" s="13">
        <v>34</v>
      </c>
      <c r="C81" s="14" t="s">
        <v>34</v>
      </c>
      <c r="D81" s="48">
        <f t="shared" si="5"/>
        <v>0</v>
      </c>
      <c r="E81" s="49">
        <f t="shared" si="5"/>
        <v>0</v>
      </c>
      <c r="F81" s="49">
        <f t="shared" si="5"/>
        <v>0</v>
      </c>
      <c r="G81" s="49">
        <f t="shared" si="5"/>
        <v>0</v>
      </c>
      <c r="H81" s="49">
        <f t="shared" si="5"/>
        <v>0</v>
      </c>
      <c r="I81" s="50">
        <f t="shared" si="5"/>
        <v>0</v>
      </c>
    </row>
    <row r="82" spans="2:9" x14ac:dyDescent="0.2">
      <c r="B82" s="16" t="s">
        <v>35</v>
      </c>
      <c r="C82" s="17"/>
      <c r="D82" s="28">
        <f t="shared" ref="D82:I82" si="6">SUM(D49:D81)</f>
        <v>-4.3655745685100555E-11</v>
      </c>
      <c r="E82" s="29">
        <f t="shared" si="6"/>
        <v>-3.331451085195447E-11</v>
      </c>
      <c r="F82" s="29">
        <f t="shared" si="6"/>
        <v>0</v>
      </c>
      <c r="G82" s="29">
        <f t="shared" si="6"/>
        <v>-1.5740121194864637E-11</v>
      </c>
      <c r="H82" s="29">
        <f t="shared" si="6"/>
        <v>0</v>
      </c>
      <c r="I82" s="30">
        <f t="shared" si="6"/>
        <v>1.4551915228366852E-11</v>
      </c>
    </row>
    <row r="85" spans="2:9" x14ac:dyDescent="0.2">
      <c r="B85" s="3" t="s">
        <v>105</v>
      </c>
    </row>
    <row r="86" spans="2:9" x14ac:dyDescent="0.2">
      <c r="B86" s="21" t="s">
        <v>0</v>
      </c>
      <c r="C86" s="16"/>
      <c r="D86" s="55"/>
    </row>
    <row r="87" spans="2:9" x14ac:dyDescent="0.2">
      <c r="B87" s="8">
        <v>1</v>
      </c>
      <c r="C87" s="9" t="s">
        <v>3</v>
      </c>
      <c r="D87" s="56">
        <f t="shared" ref="D87:D99" si="7">SUM(D49:I49)</f>
        <v>0</v>
      </c>
      <c r="F87" s="110"/>
    </row>
    <row r="88" spans="2:9" x14ac:dyDescent="0.2">
      <c r="B88" s="11">
        <v>2</v>
      </c>
      <c r="C88" s="2" t="s">
        <v>4</v>
      </c>
      <c r="D88" s="57">
        <f t="shared" si="7"/>
        <v>0</v>
      </c>
      <c r="F88" s="110"/>
    </row>
    <row r="89" spans="2:9" x14ac:dyDescent="0.2">
      <c r="B89" s="11">
        <v>3</v>
      </c>
      <c r="C89" s="2" t="s">
        <v>5</v>
      </c>
      <c r="D89" s="57">
        <f t="shared" si="7"/>
        <v>0</v>
      </c>
      <c r="F89" s="110"/>
    </row>
    <row r="90" spans="2:9" x14ac:dyDescent="0.2">
      <c r="B90" s="11">
        <v>4</v>
      </c>
      <c r="C90" s="2" t="s">
        <v>6</v>
      </c>
      <c r="D90" s="57">
        <f t="shared" si="7"/>
        <v>0</v>
      </c>
      <c r="F90" s="110"/>
    </row>
    <row r="91" spans="2:9" x14ac:dyDescent="0.2">
      <c r="B91" s="11">
        <v>5</v>
      </c>
      <c r="C91" s="2" t="s">
        <v>7</v>
      </c>
      <c r="D91" s="57">
        <f t="shared" si="7"/>
        <v>-480059.48471774592</v>
      </c>
      <c r="F91" s="110"/>
    </row>
    <row r="92" spans="2:9" x14ac:dyDescent="0.2">
      <c r="B92" s="11">
        <v>6</v>
      </c>
      <c r="C92" s="2" t="s">
        <v>8</v>
      </c>
      <c r="D92" s="57">
        <f t="shared" si="7"/>
        <v>0</v>
      </c>
      <c r="F92" s="110"/>
    </row>
    <row r="93" spans="2:9" x14ac:dyDescent="0.2">
      <c r="B93" s="11">
        <v>7</v>
      </c>
      <c r="C93" s="2" t="s">
        <v>9</v>
      </c>
      <c r="D93" s="57">
        <f t="shared" si="7"/>
        <v>-19878.64146198627</v>
      </c>
      <c r="F93" s="110"/>
    </row>
    <row r="94" spans="2:9" x14ac:dyDescent="0.2">
      <c r="B94" s="11">
        <v>8</v>
      </c>
      <c r="C94" s="2" t="s">
        <v>10</v>
      </c>
      <c r="D94" s="57">
        <f t="shared" si="7"/>
        <v>-85930.615247517708</v>
      </c>
      <c r="F94" s="110"/>
    </row>
    <row r="95" spans="2:9" x14ac:dyDescent="0.2">
      <c r="B95" s="11">
        <v>9</v>
      </c>
      <c r="C95" s="2" t="s">
        <v>11</v>
      </c>
      <c r="D95" s="57">
        <f t="shared" si="7"/>
        <v>-6329.7677419033016</v>
      </c>
      <c r="F95" s="110"/>
    </row>
    <row r="96" spans="2:9" x14ac:dyDescent="0.2">
      <c r="B96" s="11">
        <v>10</v>
      </c>
      <c r="C96" s="2" t="s">
        <v>58</v>
      </c>
      <c r="D96" s="57">
        <f t="shared" si="7"/>
        <v>0</v>
      </c>
      <c r="F96" s="110"/>
    </row>
    <row r="97" spans="2:6" x14ac:dyDescent="0.2">
      <c r="B97" s="11">
        <v>11</v>
      </c>
      <c r="C97" s="2" t="s">
        <v>12</v>
      </c>
      <c r="D97" s="57">
        <f t="shared" si="7"/>
        <v>-243593.85849655527</v>
      </c>
      <c r="F97" s="110"/>
    </row>
    <row r="98" spans="2:6" x14ac:dyDescent="0.2">
      <c r="B98" s="11">
        <v>12</v>
      </c>
      <c r="C98" s="2" t="s">
        <v>13</v>
      </c>
      <c r="D98" s="57">
        <f t="shared" si="7"/>
        <v>-40432.528615618161</v>
      </c>
      <c r="F98" s="110"/>
    </row>
    <row r="99" spans="2:6" x14ac:dyDescent="0.2">
      <c r="B99" s="11">
        <v>13</v>
      </c>
      <c r="C99" s="2" t="s">
        <v>14</v>
      </c>
      <c r="D99" s="57">
        <f t="shared" si="7"/>
        <v>-430.73668433937269</v>
      </c>
      <c r="F99" s="110"/>
    </row>
    <row r="100" spans="2:6" x14ac:dyDescent="0.2">
      <c r="B100" s="11">
        <v>15</v>
      </c>
      <c r="C100" s="2" t="s">
        <v>15</v>
      </c>
      <c r="D100" s="57">
        <f t="shared" ref="D100:D119" si="8">SUM(D62:I62)</f>
        <v>0</v>
      </c>
      <c r="F100" s="110"/>
    </row>
    <row r="101" spans="2:6" x14ac:dyDescent="0.2">
      <c r="B101" s="11">
        <v>16</v>
      </c>
      <c r="C101" s="2" t="s">
        <v>16</v>
      </c>
      <c r="D101" s="57">
        <f t="shared" si="8"/>
        <v>0</v>
      </c>
      <c r="F101" s="110"/>
    </row>
    <row r="102" spans="2:6" x14ac:dyDescent="0.2">
      <c r="B102" s="11">
        <v>17</v>
      </c>
      <c r="C102" s="2" t="s">
        <v>17</v>
      </c>
      <c r="D102" s="57">
        <f t="shared" si="8"/>
        <v>0</v>
      </c>
      <c r="F102" s="110"/>
    </row>
    <row r="103" spans="2:6" x14ac:dyDescent="0.2">
      <c r="B103" s="11">
        <v>18</v>
      </c>
      <c r="C103" s="2" t="s">
        <v>18</v>
      </c>
      <c r="D103" s="57">
        <f t="shared" si="8"/>
        <v>0</v>
      </c>
      <c r="F103" s="110"/>
    </row>
    <row r="104" spans="2:6" x14ac:dyDescent="0.2">
      <c r="B104" s="11">
        <v>19</v>
      </c>
      <c r="C104" s="2" t="s">
        <v>19</v>
      </c>
      <c r="D104" s="57">
        <f t="shared" si="8"/>
        <v>0</v>
      </c>
      <c r="F104" s="110"/>
    </row>
    <row r="105" spans="2:6" x14ac:dyDescent="0.2">
      <c r="B105" s="11">
        <v>20</v>
      </c>
      <c r="C105" s="2" t="s">
        <v>20</v>
      </c>
      <c r="D105" s="57">
        <f t="shared" si="8"/>
        <v>0</v>
      </c>
      <c r="F105" s="110"/>
    </row>
    <row r="106" spans="2:6" x14ac:dyDescent="0.2">
      <c r="B106" s="11">
        <v>21</v>
      </c>
      <c r="C106" s="2" t="s">
        <v>21</v>
      </c>
      <c r="D106" s="57">
        <f t="shared" si="8"/>
        <v>0</v>
      </c>
      <c r="F106" s="110"/>
    </row>
    <row r="107" spans="2:6" x14ac:dyDescent="0.2">
      <c r="B107" s="11">
        <v>22</v>
      </c>
      <c r="C107" s="2" t="s">
        <v>22</v>
      </c>
      <c r="D107" s="57">
        <f t="shared" si="8"/>
        <v>0</v>
      </c>
      <c r="F107" s="110"/>
    </row>
    <row r="108" spans="2:6" x14ac:dyDescent="0.2">
      <c r="B108" s="11">
        <v>23</v>
      </c>
      <c r="C108" s="2" t="s">
        <v>23</v>
      </c>
      <c r="D108" s="57">
        <f t="shared" si="8"/>
        <v>0</v>
      </c>
      <c r="F108" s="110"/>
    </row>
    <row r="109" spans="2:6" x14ac:dyDescent="0.2">
      <c r="B109" s="11">
        <v>24</v>
      </c>
      <c r="C109" s="2" t="s">
        <v>24</v>
      </c>
      <c r="D109" s="57">
        <f t="shared" si="8"/>
        <v>0</v>
      </c>
      <c r="F109" s="110"/>
    </row>
    <row r="110" spans="2:6" x14ac:dyDescent="0.2">
      <c r="B110" s="11">
        <v>25</v>
      </c>
      <c r="C110" s="2" t="s">
        <v>25</v>
      </c>
      <c r="D110" s="57">
        <f t="shared" si="8"/>
        <v>-255400.88016874297</v>
      </c>
      <c r="F110" s="110"/>
    </row>
    <row r="111" spans="2:6" x14ac:dyDescent="0.2">
      <c r="B111" s="11">
        <v>26</v>
      </c>
      <c r="C111" s="2" t="s">
        <v>26</v>
      </c>
      <c r="D111" s="57">
        <f t="shared" si="8"/>
        <v>0</v>
      </c>
      <c r="F111" s="110"/>
    </row>
    <row r="112" spans="2:6" x14ac:dyDescent="0.2">
      <c r="B112" s="11">
        <v>27</v>
      </c>
      <c r="C112" s="2" t="s">
        <v>27</v>
      </c>
      <c r="D112" s="57">
        <f t="shared" si="8"/>
        <v>1712976.2936062242</v>
      </c>
      <c r="F112" s="110"/>
    </row>
    <row r="113" spans="2:6" x14ac:dyDescent="0.2">
      <c r="B113" s="11">
        <v>28</v>
      </c>
      <c r="C113" s="2" t="s">
        <v>28</v>
      </c>
      <c r="D113" s="57">
        <f t="shared" si="8"/>
        <v>-412180.7440588217</v>
      </c>
      <c r="F113" s="110"/>
    </row>
    <row r="114" spans="2:6" x14ac:dyDescent="0.2">
      <c r="B114" s="11">
        <v>29</v>
      </c>
      <c r="C114" s="2" t="s">
        <v>29</v>
      </c>
      <c r="D114" s="57">
        <f t="shared" si="8"/>
        <v>-1.7281011375880638E-12</v>
      </c>
      <c r="F114" s="110"/>
    </row>
    <row r="115" spans="2:6" x14ac:dyDescent="0.2">
      <c r="B115" s="11">
        <v>30</v>
      </c>
      <c r="C115" s="2" t="s">
        <v>30</v>
      </c>
      <c r="D115" s="57">
        <f t="shared" si="8"/>
        <v>0</v>
      </c>
      <c r="F115" s="110"/>
    </row>
    <row r="116" spans="2:6" x14ac:dyDescent="0.2">
      <c r="B116" s="11">
        <v>31</v>
      </c>
      <c r="C116" s="2" t="s">
        <v>31</v>
      </c>
      <c r="D116" s="57">
        <f t="shared" si="8"/>
        <v>-119361.50625723136</v>
      </c>
      <c r="F116" s="110"/>
    </row>
    <row r="117" spans="2:6" x14ac:dyDescent="0.2">
      <c r="B117" s="11">
        <v>32</v>
      </c>
      <c r="C117" s="2" t="s">
        <v>32</v>
      </c>
      <c r="D117" s="57">
        <f t="shared" si="8"/>
        <v>-5087.9109249304574</v>
      </c>
      <c r="F117" s="110"/>
    </row>
    <row r="118" spans="2:6" x14ac:dyDescent="0.2">
      <c r="B118" s="11">
        <v>33</v>
      </c>
      <c r="C118" s="2" t="s">
        <v>33</v>
      </c>
      <c r="D118" s="57">
        <f t="shared" si="8"/>
        <v>-44289.619230831937</v>
      </c>
      <c r="F118" s="110"/>
    </row>
    <row r="119" spans="2:6" x14ac:dyDescent="0.2">
      <c r="B119" s="13">
        <v>34</v>
      </c>
      <c r="C119" s="14" t="s">
        <v>34</v>
      </c>
      <c r="D119" s="58">
        <f t="shared" si="8"/>
        <v>0</v>
      </c>
      <c r="F119" s="110"/>
    </row>
    <row r="120" spans="2:6" x14ac:dyDescent="0.2">
      <c r="B120" s="16" t="s">
        <v>35</v>
      </c>
      <c r="C120" s="17"/>
      <c r="D120" s="59">
        <f>SUM(D87:D119)</f>
        <v>-1.964508555829525E-10</v>
      </c>
      <c r="F120" s="110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Cuadro de Pago TD</vt:lpstr>
      <vt:lpstr>Cuadro de Pago AR</vt:lpstr>
      <vt:lpstr>Saldos</vt:lpstr>
      <vt:lpstr>Cálculo Orig. AR SIC</vt:lpstr>
      <vt:lpstr>Cálculo Orig. AR SIC-SING</vt:lpstr>
      <vt:lpstr>Reliquidacion AR SIC</vt:lpstr>
      <vt:lpstr>Reliquidacion AR SIC-SING</vt:lpstr>
      <vt:lpstr>Diferencia de Pagos AR SIC</vt:lpstr>
      <vt:lpstr>Diferencia de Pagos AR SIC-SING</vt:lpstr>
      <vt:lpstr>Cálculo Orig. TD</vt:lpstr>
      <vt:lpstr>Reliquidacion TD</vt:lpstr>
      <vt:lpstr>Diferencia de Pagos 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Nadier Segura Retamal</dc:creator>
  <cp:lastModifiedBy>Rubén Osvaldo  Sanhueza Ramirez</cp:lastModifiedBy>
  <dcterms:created xsi:type="dcterms:W3CDTF">2020-03-20T01:22:08Z</dcterms:created>
  <dcterms:modified xsi:type="dcterms:W3CDTF">2022-05-10T12:01:59Z</dcterms:modified>
</cp:coreProperties>
</file>