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R_CD RGL\Saldo TD_AR\2021_01\Def\"/>
    </mc:Choice>
  </mc:AlternateContent>
  <xr:revisionPtr revIDLastSave="0" documentId="13_ncr:1_{1C47CC96-2397-4708-9257-87193A1A2270}" xr6:coauthVersionLast="45" xr6:coauthVersionMax="45" xr10:uidLastSave="{00000000-0000-0000-0000-000000000000}"/>
  <bookViews>
    <workbookView xWindow="-120" yWindow="-120" windowWidth="29040" windowHeight="15840" tabRatio="744" xr2:uid="{40CCB583-D972-43EC-8B93-6AC78268097C}"/>
  </bookViews>
  <sheets>
    <sheet name="Cuadro de Pago TD" sheetId="12" r:id="rId1"/>
    <sheet name="Cuadro de Pago AR" sheetId="13" r:id="rId2"/>
    <sheet name="Saldos" sheetId="2" r:id="rId3"/>
    <sheet name="Cálculo Orig. AR SIC" sheetId="3" r:id="rId4"/>
    <sheet name="Cálculo Orig. AR SIC-SING" sheetId="4" r:id="rId5"/>
    <sheet name="Reliquidacion AR SIC-SING" sheetId="5" r:id="rId6"/>
    <sheet name="Diferencia de Pagos AR SIC-SING" sheetId="6" r:id="rId7"/>
    <sheet name="Cálculo Orig. TD" sheetId="14" r:id="rId8"/>
    <sheet name="Reliquidacion TD" sheetId="10" r:id="rId9"/>
    <sheet name="Diferencia de Pagos TD" sheetId="11" r:id="rId10"/>
  </sheets>
  <externalReferences>
    <externalReference r:id="rId11"/>
    <externalReference r:id="rId12"/>
  </externalReferences>
  <definedNames>
    <definedName name="_xlnm._FilterDatabase" localSheetId="3" hidden="1">'Cálculo Orig. AR SIC'!$C$2:$C$253</definedName>
    <definedName name="_xlnm._FilterDatabase" localSheetId="4" hidden="1">'Cálculo Orig. AR SIC-SING'!$C$2:$C$281</definedName>
    <definedName name="_xlnm._FilterDatabase" localSheetId="7" hidden="1">'Cálculo Orig. TD'!$C$2:$C$288</definedName>
    <definedName name="_xlnm._FilterDatabase" localSheetId="5" hidden="1">'Reliquidacion AR SIC-SING'!$C$2:$C$281</definedName>
    <definedName name="_xlnm._FilterDatabase" localSheetId="8" hidden="1">'Reliquidacion TD'!$C$2:$C$288</definedName>
    <definedName name="FechaFacturacion">'[1]Entrada SIC'!$B$3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0" l="1"/>
  <c r="H39" i="10"/>
  <c r="G39" i="10"/>
  <c r="F39" i="10"/>
  <c r="E39" i="10"/>
  <c r="D39" i="10"/>
  <c r="I38" i="10"/>
  <c r="H38" i="10"/>
  <c r="G38" i="10"/>
  <c r="F38" i="10"/>
  <c r="E38" i="10"/>
  <c r="D38" i="10"/>
  <c r="I37" i="10"/>
  <c r="H37" i="10"/>
  <c r="G37" i="10"/>
  <c r="F37" i="10"/>
  <c r="E37" i="10"/>
  <c r="D37" i="10"/>
  <c r="I36" i="10"/>
  <c r="H36" i="10"/>
  <c r="G36" i="10"/>
  <c r="F36" i="10"/>
  <c r="E36" i="10"/>
  <c r="D36" i="10"/>
  <c r="I35" i="10"/>
  <c r="H35" i="10"/>
  <c r="G35" i="10"/>
  <c r="F35" i="10"/>
  <c r="E35" i="10"/>
  <c r="D35" i="10"/>
  <c r="I34" i="10"/>
  <c r="H34" i="10"/>
  <c r="G34" i="10"/>
  <c r="F34" i="10"/>
  <c r="E34" i="10"/>
  <c r="D34" i="10"/>
  <c r="I33" i="10"/>
  <c r="H33" i="10"/>
  <c r="G33" i="10"/>
  <c r="F33" i="10"/>
  <c r="E33" i="10"/>
  <c r="D33" i="10"/>
  <c r="I32" i="10"/>
  <c r="H32" i="10"/>
  <c r="G32" i="10"/>
  <c r="F32" i="10"/>
  <c r="E32" i="10"/>
  <c r="D32" i="10"/>
  <c r="I31" i="10"/>
  <c r="H31" i="10"/>
  <c r="G31" i="10"/>
  <c r="F31" i="10"/>
  <c r="E31" i="10"/>
  <c r="D31" i="10"/>
  <c r="I30" i="10"/>
  <c r="H30" i="10"/>
  <c r="G30" i="10"/>
  <c r="F30" i="10"/>
  <c r="E30" i="10"/>
  <c r="D30" i="10"/>
  <c r="I29" i="10"/>
  <c r="H29" i="10"/>
  <c r="G29" i="10"/>
  <c r="F29" i="10"/>
  <c r="E29" i="10"/>
  <c r="D29" i="10"/>
  <c r="I28" i="10"/>
  <c r="H28" i="10"/>
  <c r="G28" i="10"/>
  <c r="F28" i="10"/>
  <c r="E28" i="10"/>
  <c r="D28" i="10"/>
  <c r="I27" i="10"/>
  <c r="H27" i="10"/>
  <c r="G27" i="10"/>
  <c r="F27" i="10"/>
  <c r="E27" i="10"/>
  <c r="D27" i="10"/>
  <c r="I26" i="10"/>
  <c r="H26" i="10"/>
  <c r="G26" i="10"/>
  <c r="F26" i="10"/>
  <c r="E26" i="10"/>
  <c r="D26" i="10"/>
  <c r="I25" i="10"/>
  <c r="H25" i="10"/>
  <c r="G25" i="10"/>
  <c r="F25" i="10"/>
  <c r="E25" i="10"/>
  <c r="D25" i="10"/>
  <c r="I24" i="10"/>
  <c r="H24" i="10"/>
  <c r="G24" i="10"/>
  <c r="F24" i="10"/>
  <c r="E24" i="10"/>
  <c r="D24" i="10"/>
  <c r="I23" i="10"/>
  <c r="H23" i="10"/>
  <c r="G23" i="10"/>
  <c r="F23" i="10"/>
  <c r="E23" i="10"/>
  <c r="D23" i="10"/>
  <c r="I22" i="10"/>
  <c r="H22" i="10"/>
  <c r="G22" i="10"/>
  <c r="F22" i="10"/>
  <c r="E22" i="10"/>
  <c r="D22" i="10"/>
  <c r="I21" i="10"/>
  <c r="H21" i="10"/>
  <c r="G21" i="10"/>
  <c r="F21" i="10"/>
  <c r="E21" i="10"/>
  <c r="D21" i="10"/>
  <c r="I20" i="10"/>
  <c r="H20" i="10"/>
  <c r="G20" i="10"/>
  <c r="F20" i="10"/>
  <c r="E20" i="10"/>
  <c r="D20" i="10"/>
  <c r="I19" i="10"/>
  <c r="H19" i="10"/>
  <c r="G19" i="10"/>
  <c r="F19" i="10"/>
  <c r="E19" i="10"/>
  <c r="D19" i="10"/>
  <c r="I18" i="10"/>
  <c r="H18" i="10"/>
  <c r="G18" i="10"/>
  <c r="F18" i="10"/>
  <c r="E18" i="10"/>
  <c r="D18" i="10"/>
  <c r="I17" i="10"/>
  <c r="H17" i="10"/>
  <c r="G17" i="10"/>
  <c r="F17" i="10"/>
  <c r="E17" i="10"/>
  <c r="D17" i="10"/>
  <c r="I16" i="10"/>
  <c r="H16" i="10"/>
  <c r="G16" i="10"/>
  <c r="F16" i="10"/>
  <c r="E16" i="10"/>
  <c r="D16" i="10"/>
  <c r="I15" i="10"/>
  <c r="H15" i="10"/>
  <c r="G15" i="10"/>
  <c r="F15" i="10"/>
  <c r="E15" i="10"/>
  <c r="D15" i="10"/>
  <c r="I14" i="10"/>
  <c r="H14" i="10"/>
  <c r="G14" i="10"/>
  <c r="F14" i="10"/>
  <c r="E14" i="10"/>
  <c r="D14" i="10"/>
  <c r="I13" i="10"/>
  <c r="H13" i="10"/>
  <c r="G13" i="10"/>
  <c r="F13" i="10"/>
  <c r="E13" i="10"/>
  <c r="D13" i="10"/>
  <c r="I12" i="10"/>
  <c r="H12" i="10"/>
  <c r="G12" i="10"/>
  <c r="F12" i="10"/>
  <c r="E12" i="10"/>
  <c r="D12" i="10"/>
  <c r="I11" i="10"/>
  <c r="H11" i="10"/>
  <c r="G11" i="10"/>
  <c r="F11" i="10"/>
  <c r="E11" i="10"/>
  <c r="D11" i="10"/>
  <c r="I10" i="10"/>
  <c r="H10" i="10"/>
  <c r="G10" i="10"/>
  <c r="F10" i="10"/>
  <c r="E10" i="10"/>
  <c r="D10" i="10"/>
  <c r="I9" i="10"/>
  <c r="H9" i="10"/>
  <c r="G9" i="10"/>
  <c r="F9" i="10"/>
  <c r="E9" i="10"/>
  <c r="D9" i="10"/>
  <c r="I8" i="10"/>
  <c r="H8" i="10"/>
  <c r="G8" i="10"/>
  <c r="F8" i="10"/>
  <c r="E8" i="10"/>
  <c r="D8" i="10"/>
  <c r="I7" i="10"/>
  <c r="H7" i="10"/>
  <c r="G7" i="10"/>
  <c r="F7" i="10"/>
  <c r="E7" i="10"/>
  <c r="D7" i="10"/>
  <c r="I6" i="10"/>
  <c r="H6" i="10"/>
  <c r="G6" i="10"/>
  <c r="F6" i="10"/>
  <c r="E6" i="10"/>
  <c r="D6" i="10"/>
  <c r="I39" i="14"/>
  <c r="H39" i="14"/>
  <c r="G39" i="14"/>
  <c r="F39" i="14"/>
  <c r="E39" i="14"/>
  <c r="D39" i="14"/>
  <c r="I38" i="14"/>
  <c r="H38" i="14"/>
  <c r="G38" i="14"/>
  <c r="F38" i="14"/>
  <c r="E38" i="14"/>
  <c r="D38" i="14"/>
  <c r="I37" i="14"/>
  <c r="H37" i="14"/>
  <c r="G37" i="14"/>
  <c r="F37" i="14"/>
  <c r="E37" i="14"/>
  <c r="D37" i="14"/>
  <c r="I36" i="14"/>
  <c r="H36" i="14"/>
  <c r="G36" i="14"/>
  <c r="F36" i="14"/>
  <c r="E36" i="14"/>
  <c r="D36" i="14"/>
  <c r="I35" i="14"/>
  <c r="H35" i="14"/>
  <c r="G35" i="14"/>
  <c r="F35" i="14"/>
  <c r="E35" i="14"/>
  <c r="D35" i="14"/>
  <c r="I34" i="14"/>
  <c r="H34" i="14"/>
  <c r="G34" i="14"/>
  <c r="F34" i="14"/>
  <c r="E34" i="14"/>
  <c r="D34" i="14"/>
  <c r="I33" i="14"/>
  <c r="H33" i="14"/>
  <c r="G33" i="14"/>
  <c r="F33" i="14"/>
  <c r="E33" i="14"/>
  <c r="D33" i="14"/>
  <c r="I32" i="14"/>
  <c r="H32" i="14"/>
  <c r="G32" i="14"/>
  <c r="F32" i="14"/>
  <c r="E32" i="14"/>
  <c r="D32" i="14"/>
  <c r="I31" i="14"/>
  <c r="H31" i="14"/>
  <c r="G31" i="14"/>
  <c r="F31" i="14"/>
  <c r="E31" i="14"/>
  <c r="D31" i="14"/>
  <c r="I30" i="14"/>
  <c r="H30" i="14"/>
  <c r="G30" i="14"/>
  <c r="F30" i="14"/>
  <c r="E30" i="14"/>
  <c r="D30" i="14"/>
  <c r="I29" i="14"/>
  <c r="H29" i="14"/>
  <c r="G29" i="14"/>
  <c r="F29" i="14"/>
  <c r="E29" i="14"/>
  <c r="D29" i="14"/>
  <c r="I28" i="14"/>
  <c r="H28" i="14"/>
  <c r="G28" i="14"/>
  <c r="F28" i="14"/>
  <c r="E28" i="14"/>
  <c r="D28" i="14"/>
  <c r="I27" i="14"/>
  <c r="H27" i="14"/>
  <c r="G27" i="14"/>
  <c r="F27" i="14"/>
  <c r="E27" i="14"/>
  <c r="D27" i="14"/>
  <c r="I26" i="14"/>
  <c r="H26" i="14"/>
  <c r="G26" i="14"/>
  <c r="F26" i="14"/>
  <c r="E26" i="14"/>
  <c r="D26" i="14"/>
  <c r="I25" i="14"/>
  <c r="H25" i="14"/>
  <c r="G25" i="14"/>
  <c r="F25" i="14"/>
  <c r="E25" i="14"/>
  <c r="D25" i="14"/>
  <c r="I24" i="14"/>
  <c r="H24" i="14"/>
  <c r="G24" i="14"/>
  <c r="F24" i="14"/>
  <c r="E24" i="14"/>
  <c r="D24" i="14"/>
  <c r="I23" i="14"/>
  <c r="H23" i="14"/>
  <c r="G23" i="14"/>
  <c r="F23" i="14"/>
  <c r="E23" i="14"/>
  <c r="D23" i="14"/>
  <c r="I22" i="14"/>
  <c r="H22" i="14"/>
  <c r="G22" i="14"/>
  <c r="F22" i="14"/>
  <c r="E22" i="14"/>
  <c r="D22" i="14"/>
  <c r="I21" i="14"/>
  <c r="H21" i="14"/>
  <c r="G21" i="14"/>
  <c r="F21" i="14"/>
  <c r="E21" i="14"/>
  <c r="D21" i="14"/>
  <c r="I20" i="14"/>
  <c r="H20" i="14"/>
  <c r="G20" i="14"/>
  <c r="F20" i="14"/>
  <c r="E20" i="14"/>
  <c r="D20" i="14"/>
  <c r="I19" i="14"/>
  <c r="H19" i="14"/>
  <c r="G19" i="14"/>
  <c r="F19" i="14"/>
  <c r="E19" i="14"/>
  <c r="D19" i="14"/>
  <c r="I18" i="14"/>
  <c r="H18" i="14"/>
  <c r="G18" i="14"/>
  <c r="F18" i="14"/>
  <c r="E18" i="14"/>
  <c r="D18" i="14"/>
  <c r="I17" i="14"/>
  <c r="H17" i="14"/>
  <c r="G17" i="14"/>
  <c r="F17" i="14"/>
  <c r="E17" i="14"/>
  <c r="D17" i="14"/>
  <c r="I16" i="14"/>
  <c r="H16" i="14"/>
  <c r="G16" i="14"/>
  <c r="F16" i="14"/>
  <c r="E16" i="14"/>
  <c r="D16" i="14"/>
  <c r="I15" i="14"/>
  <c r="H15" i="14"/>
  <c r="G15" i="14"/>
  <c r="F15" i="14"/>
  <c r="E15" i="14"/>
  <c r="D15" i="14"/>
  <c r="I14" i="14"/>
  <c r="H14" i="14"/>
  <c r="G14" i="14"/>
  <c r="F14" i="14"/>
  <c r="E14" i="14"/>
  <c r="D14" i="14"/>
  <c r="I13" i="14"/>
  <c r="H13" i="14"/>
  <c r="G13" i="14"/>
  <c r="F13" i="14"/>
  <c r="E13" i="14"/>
  <c r="D13" i="14"/>
  <c r="I12" i="14"/>
  <c r="H12" i="14"/>
  <c r="G12" i="14"/>
  <c r="F12" i="14"/>
  <c r="E12" i="14"/>
  <c r="D12" i="14"/>
  <c r="I11" i="14"/>
  <c r="H11" i="14"/>
  <c r="G11" i="14"/>
  <c r="F11" i="14"/>
  <c r="E11" i="14"/>
  <c r="D11" i="14"/>
  <c r="I10" i="14"/>
  <c r="H10" i="14"/>
  <c r="G10" i="14"/>
  <c r="F10" i="14"/>
  <c r="E10" i="14"/>
  <c r="D10" i="14"/>
  <c r="I9" i="14"/>
  <c r="H9" i="14"/>
  <c r="G9" i="14"/>
  <c r="F9" i="14"/>
  <c r="E9" i="14"/>
  <c r="D9" i="14"/>
  <c r="I8" i="14"/>
  <c r="H8" i="14"/>
  <c r="G8" i="14"/>
  <c r="F8" i="14"/>
  <c r="E8" i="14"/>
  <c r="D8" i="14"/>
  <c r="I7" i="14"/>
  <c r="H7" i="14"/>
  <c r="G7" i="14"/>
  <c r="F7" i="14"/>
  <c r="E7" i="14"/>
  <c r="D7" i="14"/>
  <c r="I6" i="14"/>
  <c r="H6" i="14"/>
  <c r="G6" i="14"/>
  <c r="F6" i="14"/>
  <c r="E6" i="14"/>
  <c r="D6" i="14"/>
  <c r="I38" i="5"/>
  <c r="H38" i="5"/>
  <c r="G38" i="5"/>
  <c r="F38" i="5"/>
  <c r="E38" i="5"/>
  <c r="D38" i="5"/>
  <c r="I37" i="5"/>
  <c r="H37" i="5"/>
  <c r="G37" i="5"/>
  <c r="F37" i="5"/>
  <c r="E37" i="5"/>
  <c r="D37" i="5"/>
  <c r="I36" i="5"/>
  <c r="H36" i="5"/>
  <c r="G36" i="5"/>
  <c r="F36" i="5"/>
  <c r="E36" i="5"/>
  <c r="D36" i="5"/>
  <c r="I35" i="5"/>
  <c r="H35" i="5"/>
  <c r="G35" i="5"/>
  <c r="F35" i="5"/>
  <c r="E35" i="5"/>
  <c r="D35" i="5"/>
  <c r="I34" i="5"/>
  <c r="H34" i="5"/>
  <c r="G34" i="5"/>
  <c r="F34" i="5"/>
  <c r="E34" i="5"/>
  <c r="D34" i="5"/>
  <c r="I33" i="5"/>
  <c r="H33" i="5"/>
  <c r="G33" i="5"/>
  <c r="F33" i="5"/>
  <c r="E33" i="5"/>
  <c r="D33" i="5"/>
  <c r="I32" i="5"/>
  <c r="H32" i="5"/>
  <c r="G32" i="5"/>
  <c r="F32" i="5"/>
  <c r="E32" i="5"/>
  <c r="D32" i="5"/>
  <c r="I31" i="5"/>
  <c r="H31" i="5"/>
  <c r="G31" i="5"/>
  <c r="F31" i="5"/>
  <c r="E31" i="5"/>
  <c r="D31" i="5"/>
  <c r="I30" i="5"/>
  <c r="H30" i="5"/>
  <c r="G30" i="5"/>
  <c r="F30" i="5"/>
  <c r="E30" i="5"/>
  <c r="D30" i="5"/>
  <c r="I29" i="5"/>
  <c r="H29" i="5"/>
  <c r="G29" i="5"/>
  <c r="F29" i="5"/>
  <c r="E29" i="5"/>
  <c r="D29" i="5"/>
  <c r="I28" i="5"/>
  <c r="H28" i="5"/>
  <c r="G28" i="5"/>
  <c r="F28" i="5"/>
  <c r="E28" i="5"/>
  <c r="D28" i="5"/>
  <c r="I27" i="5"/>
  <c r="H27" i="5"/>
  <c r="G27" i="5"/>
  <c r="F27" i="5"/>
  <c r="E27" i="5"/>
  <c r="D27" i="5"/>
  <c r="I26" i="5"/>
  <c r="H26" i="5"/>
  <c r="G26" i="5"/>
  <c r="F26" i="5"/>
  <c r="E26" i="5"/>
  <c r="D26" i="5"/>
  <c r="I25" i="5"/>
  <c r="H25" i="5"/>
  <c r="G25" i="5"/>
  <c r="F25" i="5"/>
  <c r="E25" i="5"/>
  <c r="D25" i="5"/>
  <c r="I24" i="5"/>
  <c r="H24" i="5"/>
  <c r="G24" i="5"/>
  <c r="F24" i="5"/>
  <c r="E24" i="5"/>
  <c r="D24" i="5"/>
  <c r="I23" i="5"/>
  <c r="H23" i="5"/>
  <c r="G23" i="5"/>
  <c r="F23" i="5"/>
  <c r="E23" i="5"/>
  <c r="D23" i="5"/>
  <c r="I22" i="5"/>
  <c r="H22" i="5"/>
  <c r="G22" i="5"/>
  <c r="F22" i="5"/>
  <c r="E22" i="5"/>
  <c r="D22" i="5"/>
  <c r="I21" i="5"/>
  <c r="H21" i="5"/>
  <c r="G21" i="5"/>
  <c r="F21" i="5"/>
  <c r="E21" i="5"/>
  <c r="D21" i="5"/>
  <c r="I20" i="5"/>
  <c r="H20" i="5"/>
  <c r="G20" i="5"/>
  <c r="F20" i="5"/>
  <c r="E20" i="5"/>
  <c r="D20" i="5"/>
  <c r="I19" i="5"/>
  <c r="H19" i="5"/>
  <c r="G19" i="5"/>
  <c r="F19" i="5"/>
  <c r="E19" i="5"/>
  <c r="D19" i="5"/>
  <c r="I18" i="5"/>
  <c r="H18" i="5"/>
  <c r="G18" i="5"/>
  <c r="F18" i="5"/>
  <c r="E18" i="5"/>
  <c r="D18" i="5"/>
  <c r="I17" i="5"/>
  <c r="H17" i="5"/>
  <c r="G17" i="5"/>
  <c r="F17" i="5"/>
  <c r="E17" i="5"/>
  <c r="D17" i="5"/>
  <c r="I16" i="5"/>
  <c r="H16" i="5"/>
  <c r="G16" i="5"/>
  <c r="F16" i="5"/>
  <c r="E16" i="5"/>
  <c r="D16" i="5"/>
  <c r="I15" i="5"/>
  <c r="H15" i="5"/>
  <c r="G15" i="5"/>
  <c r="F15" i="5"/>
  <c r="E15" i="5"/>
  <c r="D15" i="5"/>
  <c r="I14" i="5"/>
  <c r="H14" i="5"/>
  <c r="G14" i="5"/>
  <c r="F14" i="5"/>
  <c r="E14" i="5"/>
  <c r="D14" i="5"/>
  <c r="I13" i="5"/>
  <c r="H13" i="5"/>
  <c r="G13" i="5"/>
  <c r="F13" i="5"/>
  <c r="E13" i="5"/>
  <c r="D13" i="5"/>
  <c r="I12" i="5"/>
  <c r="H12" i="5"/>
  <c r="G12" i="5"/>
  <c r="F12" i="5"/>
  <c r="E12" i="5"/>
  <c r="D12" i="5"/>
  <c r="I11" i="5"/>
  <c r="H11" i="5"/>
  <c r="G11" i="5"/>
  <c r="F11" i="5"/>
  <c r="E11" i="5"/>
  <c r="D11" i="5"/>
  <c r="I10" i="5"/>
  <c r="H10" i="5"/>
  <c r="G10" i="5"/>
  <c r="F10" i="5"/>
  <c r="E10" i="5"/>
  <c r="D10" i="5"/>
  <c r="I9" i="5"/>
  <c r="H9" i="5"/>
  <c r="G9" i="5"/>
  <c r="F9" i="5"/>
  <c r="E9" i="5"/>
  <c r="D9" i="5"/>
  <c r="I8" i="5"/>
  <c r="H8" i="5"/>
  <c r="G8" i="5"/>
  <c r="F8" i="5"/>
  <c r="E8" i="5"/>
  <c r="D8" i="5"/>
  <c r="I7" i="5"/>
  <c r="H7" i="5"/>
  <c r="G7" i="5"/>
  <c r="F7" i="5"/>
  <c r="E7" i="5"/>
  <c r="D7" i="5"/>
  <c r="I6" i="5"/>
  <c r="H6" i="5"/>
  <c r="G6" i="5"/>
  <c r="F6" i="5"/>
  <c r="E6" i="5"/>
  <c r="D6" i="5"/>
  <c r="I38" i="4"/>
  <c r="H38" i="4"/>
  <c r="G38" i="4"/>
  <c r="F38" i="4"/>
  <c r="E38" i="4"/>
  <c r="D38" i="4"/>
  <c r="I37" i="4"/>
  <c r="H37" i="4"/>
  <c r="G37" i="4"/>
  <c r="F37" i="4"/>
  <c r="E37" i="4"/>
  <c r="D37" i="4"/>
  <c r="I36" i="4"/>
  <c r="H36" i="4"/>
  <c r="G36" i="4"/>
  <c r="F36" i="4"/>
  <c r="E36" i="4"/>
  <c r="D36" i="4"/>
  <c r="I35" i="4"/>
  <c r="H35" i="4"/>
  <c r="G35" i="4"/>
  <c r="F35" i="4"/>
  <c r="E35" i="4"/>
  <c r="D35" i="4"/>
  <c r="I34" i="4"/>
  <c r="H34" i="4"/>
  <c r="G34" i="4"/>
  <c r="F34" i="4"/>
  <c r="E34" i="4"/>
  <c r="D34" i="4"/>
  <c r="I33" i="4"/>
  <c r="H33" i="4"/>
  <c r="G33" i="4"/>
  <c r="F33" i="4"/>
  <c r="E33" i="4"/>
  <c r="D33" i="4"/>
  <c r="I32" i="4"/>
  <c r="H32" i="4"/>
  <c r="G32" i="4"/>
  <c r="F32" i="4"/>
  <c r="E32" i="4"/>
  <c r="D32" i="4"/>
  <c r="I31" i="4"/>
  <c r="H31" i="4"/>
  <c r="G31" i="4"/>
  <c r="F31" i="4"/>
  <c r="E31" i="4"/>
  <c r="D31" i="4"/>
  <c r="I30" i="4"/>
  <c r="H30" i="4"/>
  <c r="G30" i="4"/>
  <c r="F30" i="4"/>
  <c r="E30" i="4"/>
  <c r="D30" i="4"/>
  <c r="I29" i="4"/>
  <c r="H29" i="4"/>
  <c r="G29" i="4"/>
  <c r="F29" i="4"/>
  <c r="E29" i="4"/>
  <c r="D29" i="4"/>
  <c r="I28" i="4"/>
  <c r="H28" i="4"/>
  <c r="G28" i="4"/>
  <c r="F28" i="4"/>
  <c r="E28" i="4"/>
  <c r="D28" i="4"/>
  <c r="I27" i="4"/>
  <c r="H27" i="4"/>
  <c r="G27" i="4"/>
  <c r="F27" i="4"/>
  <c r="E27" i="4"/>
  <c r="D27" i="4"/>
  <c r="I26" i="4"/>
  <c r="H26" i="4"/>
  <c r="G26" i="4"/>
  <c r="F26" i="4"/>
  <c r="E26" i="4"/>
  <c r="D26" i="4"/>
  <c r="I25" i="4"/>
  <c r="H25" i="4"/>
  <c r="G25" i="4"/>
  <c r="F25" i="4"/>
  <c r="E25" i="4"/>
  <c r="D25" i="4"/>
  <c r="I24" i="4"/>
  <c r="H24" i="4"/>
  <c r="G24" i="4"/>
  <c r="F24" i="4"/>
  <c r="E24" i="4"/>
  <c r="D24" i="4"/>
  <c r="I23" i="4"/>
  <c r="H23" i="4"/>
  <c r="G23" i="4"/>
  <c r="F23" i="4"/>
  <c r="E23" i="4"/>
  <c r="D23" i="4"/>
  <c r="I22" i="4"/>
  <c r="H22" i="4"/>
  <c r="G22" i="4"/>
  <c r="F22" i="4"/>
  <c r="E22" i="4"/>
  <c r="D22" i="4"/>
  <c r="I21" i="4"/>
  <c r="H21" i="4"/>
  <c r="G21" i="4"/>
  <c r="F21" i="4"/>
  <c r="E21" i="4"/>
  <c r="D21" i="4"/>
  <c r="I20" i="4"/>
  <c r="H20" i="4"/>
  <c r="G20" i="4"/>
  <c r="F20" i="4"/>
  <c r="E20" i="4"/>
  <c r="D20" i="4"/>
  <c r="I19" i="4"/>
  <c r="H19" i="4"/>
  <c r="G19" i="4"/>
  <c r="F19" i="4"/>
  <c r="E19" i="4"/>
  <c r="D19" i="4"/>
  <c r="I18" i="4"/>
  <c r="H18" i="4"/>
  <c r="G18" i="4"/>
  <c r="F18" i="4"/>
  <c r="E18" i="4"/>
  <c r="D18" i="4"/>
  <c r="I17" i="4"/>
  <c r="H17" i="4"/>
  <c r="G17" i="4"/>
  <c r="F17" i="4"/>
  <c r="E17" i="4"/>
  <c r="D17" i="4"/>
  <c r="I16" i="4"/>
  <c r="H16" i="4"/>
  <c r="G16" i="4"/>
  <c r="F16" i="4"/>
  <c r="E16" i="4"/>
  <c r="D16" i="4"/>
  <c r="I15" i="4"/>
  <c r="H15" i="4"/>
  <c r="G15" i="4"/>
  <c r="F15" i="4"/>
  <c r="E15" i="4"/>
  <c r="D15" i="4"/>
  <c r="I14" i="4"/>
  <c r="H14" i="4"/>
  <c r="G14" i="4"/>
  <c r="F14" i="4"/>
  <c r="E14" i="4"/>
  <c r="D14" i="4"/>
  <c r="I13" i="4"/>
  <c r="H13" i="4"/>
  <c r="G13" i="4"/>
  <c r="F13" i="4"/>
  <c r="E13" i="4"/>
  <c r="D13" i="4"/>
  <c r="I12" i="4"/>
  <c r="H12" i="4"/>
  <c r="G12" i="4"/>
  <c r="F12" i="4"/>
  <c r="E12" i="4"/>
  <c r="D12" i="4"/>
  <c r="I11" i="4"/>
  <c r="H11" i="4"/>
  <c r="G11" i="4"/>
  <c r="F11" i="4"/>
  <c r="E11" i="4"/>
  <c r="D11" i="4"/>
  <c r="I10" i="4"/>
  <c r="H10" i="4"/>
  <c r="G10" i="4"/>
  <c r="F10" i="4"/>
  <c r="E10" i="4"/>
  <c r="D10" i="4"/>
  <c r="I9" i="4"/>
  <c r="H9" i="4"/>
  <c r="G9" i="4"/>
  <c r="F9" i="4"/>
  <c r="E9" i="4"/>
  <c r="D9" i="4"/>
  <c r="I8" i="4"/>
  <c r="H8" i="4"/>
  <c r="G8" i="4"/>
  <c r="F8" i="4"/>
  <c r="E8" i="4"/>
  <c r="D8" i="4"/>
  <c r="I7" i="4"/>
  <c r="H7" i="4"/>
  <c r="G7" i="4"/>
  <c r="F7" i="4"/>
  <c r="E7" i="4"/>
  <c r="D7" i="4"/>
  <c r="I6" i="4"/>
  <c r="H6" i="4"/>
  <c r="G6" i="4"/>
  <c r="F6" i="4"/>
  <c r="E6" i="4"/>
  <c r="D6" i="4"/>
  <c r="I34" i="3"/>
  <c r="H34" i="3"/>
  <c r="G34" i="3"/>
  <c r="F34" i="3"/>
  <c r="E34" i="3"/>
  <c r="D34" i="3"/>
  <c r="I33" i="3"/>
  <c r="H33" i="3"/>
  <c r="G33" i="3"/>
  <c r="F33" i="3"/>
  <c r="E33" i="3"/>
  <c r="D33" i="3"/>
  <c r="I32" i="3"/>
  <c r="H32" i="3"/>
  <c r="G32" i="3"/>
  <c r="F32" i="3"/>
  <c r="E32" i="3"/>
  <c r="D32" i="3"/>
  <c r="I31" i="3"/>
  <c r="H31" i="3"/>
  <c r="G31" i="3"/>
  <c r="F31" i="3"/>
  <c r="E31" i="3"/>
  <c r="D31" i="3"/>
  <c r="I30" i="3"/>
  <c r="H30" i="3"/>
  <c r="G30" i="3"/>
  <c r="F30" i="3"/>
  <c r="E30" i="3"/>
  <c r="D30" i="3"/>
  <c r="I29" i="3"/>
  <c r="H29" i="3"/>
  <c r="G29" i="3"/>
  <c r="F29" i="3"/>
  <c r="E29" i="3"/>
  <c r="D29" i="3"/>
  <c r="I28" i="3"/>
  <c r="H28" i="3"/>
  <c r="G28" i="3"/>
  <c r="F28" i="3"/>
  <c r="E28" i="3"/>
  <c r="D28" i="3"/>
  <c r="I27" i="3"/>
  <c r="H27" i="3"/>
  <c r="G27" i="3"/>
  <c r="F27" i="3"/>
  <c r="E27" i="3"/>
  <c r="D27" i="3"/>
  <c r="I26" i="3"/>
  <c r="H26" i="3"/>
  <c r="G26" i="3"/>
  <c r="F26" i="3"/>
  <c r="E26" i="3"/>
  <c r="D26" i="3"/>
  <c r="I25" i="3"/>
  <c r="H25" i="3"/>
  <c r="G25" i="3"/>
  <c r="F25" i="3"/>
  <c r="E25" i="3"/>
  <c r="D25" i="3"/>
  <c r="I24" i="3"/>
  <c r="H24" i="3"/>
  <c r="G24" i="3"/>
  <c r="F24" i="3"/>
  <c r="E24" i="3"/>
  <c r="D24" i="3"/>
  <c r="I23" i="3"/>
  <c r="H23" i="3"/>
  <c r="G23" i="3"/>
  <c r="F23" i="3"/>
  <c r="E23" i="3"/>
  <c r="D23" i="3"/>
  <c r="I22" i="3"/>
  <c r="H22" i="3"/>
  <c r="G22" i="3"/>
  <c r="F22" i="3"/>
  <c r="E22" i="3"/>
  <c r="D22" i="3"/>
  <c r="I21" i="3"/>
  <c r="H21" i="3"/>
  <c r="G21" i="3"/>
  <c r="F21" i="3"/>
  <c r="E21" i="3"/>
  <c r="D21" i="3"/>
  <c r="I20" i="3"/>
  <c r="H20" i="3"/>
  <c r="G20" i="3"/>
  <c r="F20" i="3"/>
  <c r="E20" i="3"/>
  <c r="D20" i="3"/>
  <c r="I19" i="3"/>
  <c r="H19" i="3"/>
  <c r="G19" i="3"/>
  <c r="F19" i="3"/>
  <c r="E19" i="3"/>
  <c r="D19" i="3"/>
  <c r="I18" i="3"/>
  <c r="H18" i="3"/>
  <c r="G18" i="3"/>
  <c r="F18" i="3"/>
  <c r="E18" i="3"/>
  <c r="D18" i="3"/>
  <c r="I17" i="3"/>
  <c r="H17" i="3"/>
  <c r="G17" i="3"/>
  <c r="F17" i="3"/>
  <c r="E17" i="3"/>
  <c r="D17" i="3"/>
  <c r="I16" i="3"/>
  <c r="H16" i="3"/>
  <c r="G16" i="3"/>
  <c r="F16" i="3"/>
  <c r="E16" i="3"/>
  <c r="D16" i="3"/>
  <c r="I15" i="3"/>
  <c r="H15" i="3"/>
  <c r="G15" i="3"/>
  <c r="F15" i="3"/>
  <c r="E15" i="3"/>
  <c r="D15" i="3"/>
  <c r="I14" i="3"/>
  <c r="H14" i="3"/>
  <c r="G14" i="3"/>
  <c r="F14" i="3"/>
  <c r="E14" i="3"/>
  <c r="D14" i="3"/>
  <c r="I13" i="3"/>
  <c r="H13" i="3"/>
  <c r="G13" i="3"/>
  <c r="F13" i="3"/>
  <c r="E13" i="3"/>
  <c r="D13" i="3"/>
  <c r="I12" i="3"/>
  <c r="H12" i="3"/>
  <c r="G12" i="3"/>
  <c r="F12" i="3"/>
  <c r="E12" i="3"/>
  <c r="D12" i="3"/>
  <c r="I11" i="3"/>
  <c r="H11" i="3"/>
  <c r="G11" i="3"/>
  <c r="F11" i="3"/>
  <c r="E11" i="3"/>
  <c r="D11" i="3"/>
  <c r="I10" i="3"/>
  <c r="H10" i="3"/>
  <c r="G10" i="3"/>
  <c r="F10" i="3"/>
  <c r="E10" i="3"/>
  <c r="D10" i="3"/>
  <c r="I9" i="3"/>
  <c r="H9" i="3"/>
  <c r="G9" i="3"/>
  <c r="F9" i="3"/>
  <c r="E9" i="3"/>
  <c r="D9" i="3"/>
  <c r="I8" i="3"/>
  <c r="H8" i="3"/>
  <c r="G8" i="3"/>
  <c r="F8" i="3"/>
  <c r="E8" i="3"/>
  <c r="D8" i="3"/>
  <c r="I7" i="3"/>
  <c r="H7" i="3"/>
  <c r="G7" i="3"/>
  <c r="F7" i="3"/>
  <c r="E7" i="3"/>
  <c r="D7" i="3"/>
  <c r="I6" i="3"/>
  <c r="H6" i="3"/>
  <c r="G6" i="3"/>
  <c r="F6" i="3"/>
  <c r="E6" i="3"/>
  <c r="D6" i="3"/>
  <c r="E38" i="2" l="1"/>
  <c r="D38" i="2"/>
  <c r="D37" i="2"/>
  <c r="D282" i="10"/>
  <c r="D281" i="10"/>
  <c r="D77" i="10"/>
  <c r="D116" i="10" s="1"/>
  <c r="D155" i="10" l="1"/>
  <c r="D238" i="14"/>
  <c r="L214" i="3" l="1"/>
  <c r="G40" i="14" l="1"/>
  <c r="J244" i="14" l="1"/>
  <c r="I244" i="14"/>
  <c r="H244" i="14"/>
  <c r="G244" i="14"/>
  <c r="F244" i="14"/>
  <c r="E244" i="14"/>
  <c r="D244" i="14"/>
  <c r="D280" i="14" l="1"/>
  <c r="D76" i="14" s="1"/>
  <c r="D154" i="14" s="1"/>
  <c r="D282" i="14"/>
  <c r="D281" i="14"/>
  <c r="D77" i="14" s="1"/>
  <c r="F40" i="14"/>
  <c r="H40" i="14"/>
  <c r="D40" i="14"/>
  <c r="E40" i="14"/>
  <c r="I40" i="14"/>
  <c r="D251" i="14"/>
  <c r="D47" i="14" s="1"/>
  <c r="D255" i="14"/>
  <c r="D51" i="14" s="1"/>
  <c r="D259" i="14"/>
  <c r="D55" i="14" s="1"/>
  <c r="D263" i="14"/>
  <c r="D59" i="14" s="1"/>
  <c r="D267" i="14"/>
  <c r="D63" i="14" s="1"/>
  <c r="D271" i="14"/>
  <c r="D67" i="14" s="1"/>
  <c r="D275" i="14"/>
  <c r="D71" i="14" s="1"/>
  <c r="D279" i="14"/>
  <c r="D75" i="14" s="1"/>
  <c r="D250" i="14"/>
  <c r="D46" i="14" s="1"/>
  <c r="D254" i="14"/>
  <c r="D50" i="14" s="1"/>
  <c r="D258" i="14"/>
  <c r="D54" i="14" s="1"/>
  <c r="D262" i="14"/>
  <c r="D58" i="14" s="1"/>
  <c r="D266" i="14"/>
  <c r="D62" i="14" s="1"/>
  <c r="D270" i="14"/>
  <c r="D66" i="14" s="1"/>
  <c r="D274" i="14"/>
  <c r="D70" i="14" s="1"/>
  <c r="D278" i="14"/>
  <c r="D74" i="14" s="1"/>
  <c r="D249" i="14"/>
  <c r="D253" i="14"/>
  <c r="D49" i="14" s="1"/>
  <c r="D257" i="14"/>
  <c r="D53" i="14" s="1"/>
  <c r="D261" i="14"/>
  <c r="D57" i="14" s="1"/>
  <c r="D265" i="14"/>
  <c r="D61" i="14" s="1"/>
  <c r="D269" i="14"/>
  <c r="D65" i="14" s="1"/>
  <c r="D273" i="14"/>
  <c r="D69" i="14" s="1"/>
  <c r="D277" i="14"/>
  <c r="D73" i="14" s="1"/>
  <c r="D78" i="14"/>
  <c r="D252" i="14"/>
  <c r="D48" i="14" s="1"/>
  <c r="D256" i="14"/>
  <c r="D52" i="14" s="1"/>
  <c r="D260" i="14"/>
  <c r="D56" i="14" s="1"/>
  <c r="D264" i="14"/>
  <c r="D60" i="14" s="1"/>
  <c r="D268" i="14"/>
  <c r="D64" i="14" s="1"/>
  <c r="D272" i="14"/>
  <c r="D68" i="14" s="1"/>
  <c r="D276" i="14"/>
  <c r="D72" i="14" s="1"/>
  <c r="D115" i="14" l="1"/>
  <c r="D116" i="14"/>
  <c r="D155" i="14"/>
  <c r="D117" i="14"/>
  <c r="D156" i="14"/>
  <c r="D146" i="14"/>
  <c r="D107" i="14"/>
  <c r="D130" i="14"/>
  <c r="D91" i="14"/>
  <c r="D147" i="14"/>
  <c r="D108" i="14"/>
  <c r="D131" i="14"/>
  <c r="D92" i="14"/>
  <c r="D148" i="14"/>
  <c r="D109" i="14"/>
  <c r="D132" i="14"/>
  <c r="D93" i="14"/>
  <c r="D153" i="14"/>
  <c r="D114" i="14"/>
  <c r="D137" i="14"/>
  <c r="D98" i="14"/>
  <c r="D126" i="14"/>
  <c r="D87" i="14"/>
  <c r="D127" i="14"/>
  <c r="D88" i="14"/>
  <c r="D144" i="14"/>
  <c r="D105" i="14"/>
  <c r="D128" i="14"/>
  <c r="D89" i="14"/>
  <c r="D149" i="14"/>
  <c r="D110" i="14"/>
  <c r="D133" i="14"/>
  <c r="D94" i="14"/>
  <c r="D138" i="14"/>
  <c r="D99" i="14"/>
  <c r="D139" i="14"/>
  <c r="D100" i="14"/>
  <c r="D140" i="14"/>
  <c r="D101" i="14"/>
  <c r="D124" i="14"/>
  <c r="D85" i="14"/>
  <c r="D145" i="14"/>
  <c r="D106" i="14"/>
  <c r="D129" i="14"/>
  <c r="D90" i="14"/>
  <c r="D150" i="14"/>
  <c r="D111" i="14"/>
  <c r="D134" i="14"/>
  <c r="D95" i="14"/>
  <c r="D151" i="14"/>
  <c r="D112" i="14"/>
  <c r="D135" i="14"/>
  <c r="D96" i="14"/>
  <c r="D152" i="14"/>
  <c r="D113" i="14"/>
  <c r="D136" i="14"/>
  <c r="D97" i="14"/>
  <c r="D141" i="14"/>
  <c r="D102" i="14"/>
  <c r="D125" i="14"/>
  <c r="D86" i="14"/>
  <c r="D143" i="14"/>
  <c r="D104" i="14"/>
  <c r="D142" i="14"/>
  <c r="D103" i="14"/>
  <c r="D283" i="14"/>
  <c r="D45" i="14"/>
  <c r="D123" i="14" l="1"/>
  <c r="D79" i="14"/>
  <c r="D84" i="14"/>
  <c r="D157" i="14" l="1"/>
  <c r="D118" i="14"/>
  <c r="D160" i="14" l="1"/>
  <c r="D198" i="14" l="1"/>
  <c r="E237" i="14" s="1"/>
  <c r="E282" i="14" s="1"/>
  <c r="D197" i="14"/>
  <c r="E236" i="14" s="1"/>
  <c r="E281" i="14" s="1"/>
  <c r="E77" i="14" s="1"/>
  <c r="D196" i="14"/>
  <c r="E235" i="14" s="1"/>
  <c r="E280" i="14" s="1"/>
  <c r="E76" i="14" s="1"/>
  <c r="E154" i="14" s="1"/>
  <c r="D192" i="14"/>
  <c r="E231" i="14" s="1"/>
  <c r="E276" i="14" s="1"/>
  <c r="E72" i="14" s="1"/>
  <c r="D188" i="14"/>
  <c r="E227" i="14" s="1"/>
  <c r="E272" i="14" s="1"/>
  <c r="E68" i="14" s="1"/>
  <c r="E146" i="14" s="1"/>
  <c r="D184" i="14"/>
  <c r="E223" i="14" s="1"/>
  <c r="E268" i="14" s="1"/>
  <c r="E64" i="14" s="1"/>
  <c r="D180" i="14"/>
  <c r="E219" i="14" s="1"/>
  <c r="E264" i="14" s="1"/>
  <c r="E60" i="14" s="1"/>
  <c r="E99" i="14" s="1"/>
  <c r="D176" i="14"/>
  <c r="E215" i="14" s="1"/>
  <c r="E260" i="14" s="1"/>
  <c r="E56" i="14" s="1"/>
  <c r="D172" i="14"/>
  <c r="E211" i="14" s="1"/>
  <c r="E256" i="14" s="1"/>
  <c r="E52" i="14" s="1"/>
  <c r="E130" i="14" s="1"/>
  <c r="D168" i="14"/>
  <c r="E207" i="14" s="1"/>
  <c r="E252" i="14" s="1"/>
  <c r="E48" i="14" s="1"/>
  <c r="D190" i="14"/>
  <c r="E229" i="14" s="1"/>
  <c r="E274" i="14" s="1"/>
  <c r="E70" i="14" s="1"/>
  <c r="D182" i="14"/>
  <c r="E221" i="14" s="1"/>
  <c r="E266" i="14" s="1"/>
  <c r="E62" i="14" s="1"/>
  <c r="D174" i="14"/>
  <c r="E213" i="14" s="1"/>
  <c r="E258" i="14" s="1"/>
  <c r="E54" i="14" s="1"/>
  <c r="E93" i="14" s="1"/>
  <c r="D166" i="14"/>
  <c r="E205" i="14" s="1"/>
  <c r="E250" i="14" s="1"/>
  <c r="E46" i="14" s="1"/>
  <c r="D165" i="14"/>
  <c r="E204" i="14" s="1"/>
  <c r="D195" i="14"/>
  <c r="E234" i="14" s="1"/>
  <c r="E279" i="14" s="1"/>
  <c r="E75" i="14" s="1"/>
  <c r="E114" i="14" s="1"/>
  <c r="D191" i="14"/>
  <c r="E230" i="14" s="1"/>
  <c r="E275" i="14" s="1"/>
  <c r="E71" i="14" s="1"/>
  <c r="D187" i="14"/>
  <c r="E226" i="14" s="1"/>
  <c r="E271" i="14" s="1"/>
  <c r="E67" i="14" s="1"/>
  <c r="D183" i="14"/>
  <c r="E222" i="14" s="1"/>
  <c r="E267" i="14" s="1"/>
  <c r="E63" i="14" s="1"/>
  <c r="D179" i="14"/>
  <c r="E218" i="14" s="1"/>
  <c r="E263" i="14" s="1"/>
  <c r="E59" i="14" s="1"/>
  <c r="D175" i="14"/>
  <c r="E214" i="14" s="1"/>
  <c r="E259" i="14" s="1"/>
  <c r="E55" i="14" s="1"/>
  <c r="D171" i="14"/>
  <c r="E210" i="14" s="1"/>
  <c r="E255" i="14" s="1"/>
  <c r="E51" i="14" s="1"/>
  <c r="D167" i="14"/>
  <c r="E206" i="14" s="1"/>
  <c r="E251" i="14" s="1"/>
  <c r="E47" i="14" s="1"/>
  <c r="E86" i="14" s="1"/>
  <c r="D194" i="14"/>
  <c r="E233" i="14" s="1"/>
  <c r="E278" i="14" s="1"/>
  <c r="E74" i="14" s="1"/>
  <c r="D186" i="14"/>
  <c r="E225" i="14" s="1"/>
  <c r="E270" i="14" s="1"/>
  <c r="E66" i="14" s="1"/>
  <c r="D178" i="14"/>
  <c r="E217" i="14" s="1"/>
  <c r="E262" i="14" s="1"/>
  <c r="E58" i="14" s="1"/>
  <c r="E97" i="14" s="1"/>
  <c r="D170" i="14"/>
  <c r="E209" i="14" s="1"/>
  <c r="E254" i="14" s="1"/>
  <c r="E50" i="14" s="1"/>
  <c r="D193" i="14"/>
  <c r="E232" i="14" s="1"/>
  <c r="E277" i="14" s="1"/>
  <c r="E73" i="14" s="1"/>
  <c r="D189" i="14"/>
  <c r="E228" i="14" s="1"/>
  <c r="E273" i="14" s="1"/>
  <c r="E69" i="14" s="1"/>
  <c r="E108" i="14" s="1"/>
  <c r="D185" i="14"/>
  <c r="E224" i="14" s="1"/>
  <c r="E269" i="14" s="1"/>
  <c r="E65" i="14" s="1"/>
  <c r="E104" i="14" s="1"/>
  <c r="D181" i="14"/>
  <c r="E220" i="14" s="1"/>
  <c r="E265" i="14" s="1"/>
  <c r="E61" i="14" s="1"/>
  <c r="D177" i="14"/>
  <c r="E216" i="14" s="1"/>
  <c r="E261" i="14" s="1"/>
  <c r="E57" i="14" s="1"/>
  <c r="D173" i="14"/>
  <c r="E212" i="14" s="1"/>
  <c r="E257" i="14" s="1"/>
  <c r="E53" i="14" s="1"/>
  <c r="D169" i="14"/>
  <c r="E208" i="14" s="1"/>
  <c r="E253" i="14" s="1"/>
  <c r="E49" i="14" s="1"/>
  <c r="E127" i="14" s="1"/>
  <c r="E238" i="14" l="1"/>
  <c r="E116" i="14"/>
  <c r="E155" i="14"/>
  <c r="E89" i="14"/>
  <c r="E128" i="14"/>
  <c r="E148" i="14"/>
  <c r="E109" i="14"/>
  <c r="E138" i="14"/>
  <c r="E115" i="14"/>
  <c r="E137" i="14"/>
  <c r="E98" i="14"/>
  <c r="E136" i="14"/>
  <c r="E147" i="14"/>
  <c r="E132" i="14"/>
  <c r="E153" i="14"/>
  <c r="E131" i="14"/>
  <c r="E92" i="14"/>
  <c r="E87" i="14"/>
  <c r="E126" i="14"/>
  <c r="E78" i="14"/>
  <c r="E102" i="14"/>
  <c r="E141" i="14"/>
  <c r="E88" i="14"/>
  <c r="E143" i="14"/>
  <c r="E107" i="14"/>
  <c r="E91" i="14"/>
  <c r="E125" i="14"/>
  <c r="E151" i="14"/>
  <c r="E112" i="14"/>
  <c r="E249" i="14"/>
  <c r="E140" i="14"/>
  <c r="E101" i="14"/>
  <c r="E94" i="14"/>
  <c r="E133" i="14"/>
  <c r="E135" i="14"/>
  <c r="E96" i="14"/>
  <c r="E129" i="14"/>
  <c r="E90" i="14"/>
  <c r="D199" i="14"/>
  <c r="E134" i="14"/>
  <c r="E95" i="14"/>
  <c r="E144" i="14"/>
  <c r="E105" i="14"/>
  <c r="E152" i="14"/>
  <c r="E113" i="14"/>
  <c r="E150" i="14"/>
  <c r="E111" i="14"/>
  <c r="E106" i="14"/>
  <c r="E145" i="14"/>
  <c r="E142" i="14"/>
  <c r="E103" i="14"/>
  <c r="E124" i="14"/>
  <c r="E85" i="14"/>
  <c r="E139" i="14"/>
  <c r="E100" i="14"/>
  <c r="E110" i="14"/>
  <c r="E149" i="14"/>
  <c r="I45" i="11"/>
  <c r="H45" i="11"/>
  <c r="G45" i="11"/>
  <c r="F45" i="11"/>
  <c r="E45" i="11"/>
  <c r="D45" i="11"/>
  <c r="I44" i="6"/>
  <c r="H44" i="6"/>
  <c r="G44" i="6"/>
  <c r="F44" i="6"/>
  <c r="E44" i="6"/>
  <c r="D44" i="6"/>
  <c r="E117" i="14" l="1"/>
  <c r="E156" i="14"/>
  <c r="E283" i="14"/>
  <c r="E45" i="14"/>
  <c r="C38" i="13"/>
  <c r="D36" i="2"/>
  <c r="D35" i="2"/>
  <c r="D34" i="2"/>
  <c r="J244" i="10"/>
  <c r="I244" i="10"/>
  <c r="H244" i="10"/>
  <c r="G244" i="10"/>
  <c r="F244" i="10"/>
  <c r="E244" i="10"/>
  <c r="D244" i="10"/>
  <c r="D280" i="10" s="1"/>
  <c r="D238" i="10"/>
  <c r="J238" i="4"/>
  <c r="I238" i="4"/>
  <c r="H238" i="4"/>
  <c r="J214" i="3"/>
  <c r="I214" i="3"/>
  <c r="H214" i="3"/>
  <c r="E84" i="14" l="1"/>
  <c r="E123" i="14"/>
  <c r="E79" i="14"/>
  <c r="D252" i="10"/>
  <c r="D267" i="10"/>
  <c r="D256" i="10"/>
  <c r="D271" i="10"/>
  <c r="D260" i="10"/>
  <c r="D275" i="10"/>
  <c r="D263" i="10"/>
  <c r="D279" i="10"/>
  <c r="D251" i="10"/>
  <c r="D255" i="10"/>
  <c r="D259" i="10"/>
  <c r="D262" i="10"/>
  <c r="D266" i="10"/>
  <c r="D270" i="10"/>
  <c r="D274" i="10"/>
  <c r="D278" i="10"/>
  <c r="D250" i="10"/>
  <c r="D254" i="10"/>
  <c r="D258" i="10"/>
  <c r="D265" i="10"/>
  <c r="D269" i="10"/>
  <c r="D273" i="10"/>
  <c r="D277" i="10"/>
  <c r="D249" i="10"/>
  <c r="D253" i="10"/>
  <c r="D257" i="10"/>
  <c r="D261" i="10"/>
  <c r="D264" i="10"/>
  <c r="D268" i="10"/>
  <c r="D272" i="10"/>
  <c r="D276" i="10"/>
  <c r="E157" i="14" l="1"/>
  <c r="E118" i="14"/>
  <c r="D283" i="10"/>
  <c r="E160" i="14" l="1"/>
  <c r="D232" i="5"/>
  <c r="I39" i="5"/>
  <c r="E198" i="14" l="1"/>
  <c r="E197" i="14"/>
  <c r="F236" i="14" s="1"/>
  <c r="F281" i="14" s="1"/>
  <c r="F77" i="14" s="1"/>
  <c r="E194" i="14"/>
  <c r="F233" i="14" s="1"/>
  <c r="F278" i="14" s="1"/>
  <c r="F74" i="14" s="1"/>
  <c r="F152" i="14" s="1"/>
  <c r="E190" i="14"/>
  <c r="E186" i="14"/>
  <c r="F225" i="14" s="1"/>
  <c r="F270" i="14" s="1"/>
  <c r="F66" i="14" s="1"/>
  <c r="E182" i="14"/>
  <c r="F221" i="14" s="1"/>
  <c r="F266" i="14" s="1"/>
  <c r="F62" i="14" s="1"/>
  <c r="E178" i="14"/>
  <c r="F217" i="14" s="1"/>
  <c r="F262" i="14" s="1"/>
  <c r="F58" i="14" s="1"/>
  <c r="E174" i="14"/>
  <c r="F213" i="14" s="1"/>
  <c r="F258" i="14" s="1"/>
  <c r="F54" i="14" s="1"/>
  <c r="E170" i="14"/>
  <c r="F209" i="14" s="1"/>
  <c r="F254" i="14" s="1"/>
  <c r="F50" i="14" s="1"/>
  <c r="E166" i="14"/>
  <c r="F205" i="14" s="1"/>
  <c r="F250" i="14" s="1"/>
  <c r="F46" i="14" s="1"/>
  <c r="F85" i="14" s="1"/>
  <c r="E193" i="14"/>
  <c r="F232" i="14" s="1"/>
  <c r="F277" i="14" s="1"/>
  <c r="F73" i="14" s="1"/>
  <c r="E189" i="14"/>
  <c r="F228" i="14" s="1"/>
  <c r="F273" i="14" s="1"/>
  <c r="F69" i="14" s="1"/>
  <c r="E185" i="14"/>
  <c r="F224" i="14" s="1"/>
  <c r="F269" i="14" s="1"/>
  <c r="F65" i="14" s="1"/>
  <c r="E181" i="14"/>
  <c r="F220" i="14" s="1"/>
  <c r="F265" i="14" s="1"/>
  <c r="F61" i="14" s="1"/>
  <c r="F139" i="14" s="1"/>
  <c r="E177" i="14"/>
  <c r="F216" i="14" s="1"/>
  <c r="F261" i="14" s="1"/>
  <c r="F57" i="14" s="1"/>
  <c r="E173" i="14"/>
  <c r="F212" i="14" s="1"/>
  <c r="F257" i="14" s="1"/>
  <c r="F53" i="14" s="1"/>
  <c r="E169" i="14"/>
  <c r="F208" i="14" s="1"/>
  <c r="F253" i="14" s="1"/>
  <c r="F49" i="14" s="1"/>
  <c r="E165" i="14"/>
  <c r="F204" i="14" s="1"/>
  <c r="E192" i="14"/>
  <c r="F231" i="14" s="1"/>
  <c r="F276" i="14" s="1"/>
  <c r="F72" i="14" s="1"/>
  <c r="F111" i="14" s="1"/>
  <c r="E184" i="14"/>
  <c r="F223" i="14" s="1"/>
  <c r="F268" i="14" s="1"/>
  <c r="F64" i="14" s="1"/>
  <c r="E176" i="14"/>
  <c r="F215" i="14" s="1"/>
  <c r="F260" i="14" s="1"/>
  <c r="F56" i="14" s="1"/>
  <c r="F134" i="14" s="1"/>
  <c r="E168" i="14"/>
  <c r="F207" i="14" s="1"/>
  <c r="F252" i="14" s="1"/>
  <c r="F48" i="14" s="1"/>
  <c r="F126" i="14" s="1"/>
  <c r="E195" i="14"/>
  <c r="F234" i="14" s="1"/>
  <c r="F279" i="14" s="1"/>
  <c r="F75" i="14" s="1"/>
  <c r="E191" i="14"/>
  <c r="F230" i="14" s="1"/>
  <c r="F275" i="14" s="1"/>
  <c r="F71" i="14" s="1"/>
  <c r="F149" i="14" s="1"/>
  <c r="E187" i="14"/>
  <c r="F226" i="14" s="1"/>
  <c r="F271" i="14" s="1"/>
  <c r="F67" i="14" s="1"/>
  <c r="E183" i="14"/>
  <c r="F222" i="14" s="1"/>
  <c r="F267" i="14" s="1"/>
  <c r="F63" i="14" s="1"/>
  <c r="E179" i="14"/>
  <c r="E175" i="14"/>
  <c r="F214" i="14" s="1"/>
  <c r="F259" i="14" s="1"/>
  <c r="F55" i="14" s="1"/>
  <c r="E171" i="14"/>
  <c r="F210" i="14" s="1"/>
  <c r="F255" i="14" s="1"/>
  <c r="F51" i="14" s="1"/>
  <c r="E167" i="14"/>
  <c r="F206" i="14" s="1"/>
  <c r="F251" i="14" s="1"/>
  <c r="F47" i="14" s="1"/>
  <c r="F125" i="14" s="1"/>
  <c r="E196" i="14"/>
  <c r="F235" i="14" s="1"/>
  <c r="F280" i="14" s="1"/>
  <c r="F76" i="14" s="1"/>
  <c r="E188" i="14"/>
  <c r="F227" i="14" s="1"/>
  <c r="F272" i="14" s="1"/>
  <c r="F68" i="14" s="1"/>
  <c r="E180" i="14"/>
  <c r="F219" i="14" s="1"/>
  <c r="F264" i="14" s="1"/>
  <c r="F60" i="14" s="1"/>
  <c r="E172" i="14"/>
  <c r="F211" i="14" s="1"/>
  <c r="F256" i="14" s="1"/>
  <c r="F52" i="14" s="1"/>
  <c r="F91" i="14" s="1"/>
  <c r="F218" i="14"/>
  <c r="F263" i="14" s="1"/>
  <c r="F59" i="14" s="1"/>
  <c r="F137" i="14" s="1"/>
  <c r="F229" i="14"/>
  <c r="F274" i="14" s="1"/>
  <c r="F70" i="14" s="1"/>
  <c r="D265" i="5"/>
  <c r="D66" i="5" s="1"/>
  <c r="D142" i="5" s="1"/>
  <c r="D243" i="5"/>
  <c r="D44" i="5" s="1"/>
  <c r="D120" i="5" s="1"/>
  <c r="D251" i="5"/>
  <c r="D52" i="5" s="1"/>
  <c r="D90" i="5" s="1"/>
  <c r="D244" i="5"/>
  <c r="D45" i="5" s="1"/>
  <c r="D121" i="5" s="1"/>
  <c r="D261" i="5"/>
  <c r="D62" i="5" s="1"/>
  <c r="D100" i="5" s="1"/>
  <c r="D248" i="5"/>
  <c r="D49" i="5" s="1"/>
  <c r="D125" i="5" s="1"/>
  <c r="D247" i="5"/>
  <c r="D48" i="5" s="1"/>
  <c r="D124" i="5" s="1"/>
  <c r="G39" i="5"/>
  <c r="D39" i="5"/>
  <c r="H39" i="5"/>
  <c r="E39" i="5"/>
  <c r="F39" i="5"/>
  <c r="D272" i="5"/>
  <c r="D73" i="5" s="1"/>
  <c r="D268" i="5"/>
  <c r="D69" i="5" s="1"/>
  <c r="D264" i="5"/>
  <c r="D65" i="5" s="1"/>
  <c r="D260" i="5"/>
  <c r="D61" i="5" s="1"/>
  <c r="D256" i="5"/>
  <c r="D57" i="5" s="1"/>
  <c r="D253" i="5"/>
  <c r="D54" i="5" s="1"/>
  <c r="D275" i="5"/>
  <c r="D76" i="5" s="1"/>
  <c r="D271" i="5"/>
  <c r="D72" i="5" s="1"/>
  <c r="D267" i="5"/>
  <c r="D68" i="5" s="1"/>
  <c r="D263" i="5"/>
  <c r="D64" i="5" s="1"/>
  <c r="D259" i="5"/>
  <c r="D60" i="5" s="1"/>
  <c r="D252" i="5"/>
  <c r="D53" i="5" s="1"/>
  <c r="D274" i="5"/>
  <c r="D75" i="5" s="1"/>
  <c r="D270" i="5"/>
  <c r="D71" i="5" s="1"/>
  <c r="D266" i="5"/>
  <c r="D67" i="5" s="1"/>
  <c r="D262" i="5"/>
  <c r="D63" i="5" s="1"/>
  <c r="D258" i="5"/>
  <c r="D59" i="5" s="1"/>
  <c r="D255" i="5"/>
  <c r="D56" i="5" s="1"/>
  <c r="D245" i="5"/>
  <c r="D249" i="5"/>
  <c r="D50" i="5" s="1"/>
  <c r="D254" i="5"/>
  <c r="D55" i="5" s="1"/>
  <c r="D269" i="5"/>
  <c r="D70" i="5" s="1"/>
  <c r="D246" i="5"/>
  <c r="D47" i="5" s="1"/>
  <c r="D250" i="5"/>
  <c r="D51" i="5" s="1"/>
  <c r="D257" i="5"/>
  <c r="D58" i="5" s="1"/>
  <c r="D273" i="5"/>
  <c r="D74" i="5" s="1"/>
  <c r="G238" i="4"/>
  <c r="F238" i="4"/>
  <c r="E238" i="4"/>
  <c r="I39" i="4"/>
  <c r="F155" i="14" l="1"/>
  <c r="F116" i="14"/>
  <c r="F113" i="14"/>
  <c r="F237" i="14"/>
  <c r="F150" i="14"/>
  <c r="F86" i="14"/>
  <c r="F87" i="14"/>
  <c r="F100" i="14"/>
  <c r="F95" i="14"/>
  <c r="F124" i="14"/>
  <c r="F89" i="14"/>
  <c r="F128" i="14"/>
  <c r="F131" i="14"/>
  <c r="F92" i="14"/>
  <c r="F115" i="14"/>
  <c r="F154" i="14"/>
  <c r="F98" i="14"/>
  <c r="F110" i="14"/>
  <c r="F130" i="14"/>
  <c r="D128" i="5"/>
  <c r="F138" i="14"/>
  <c r="F99" i="14"/>
  <c r="F136" i="14"/>
  <c r="F97" i="14"/>
  <c r="F151" i="14"/>
  <c r="F112" i="14"/>
  <c r="F143" i="14"/>
  <c r="F104" i="14"/>
  <c r="F133" i="14"/>
  <c r="F94" i="14"/>
  <c r="F153" i="14"/>
  <c r="F114" i="14"/>
  <c r="F148" i="14"/>
  <c r="F109" i="14"/>
  <c r="F142" i="14"/>
  <c r="F103" i="14"/>
  <c r="F132" i="14"/>
  <c r="F93" i="14"/>
  <c r="F144" i="14"/>
  <c r="F105" i="14"/>
  <c r="F249" i="14"/>
  <c r="F127" i="14"/>
  <c r="F88" i="14"/>
  <c r="F145" i="14"/>
  <c r="F106" i="14"/>
  <c r="F146" i="14"/>
  <c r="F107" i="14"/>
  <c r="F135" i="14"/>
  <c r="F96" i="14"/>
  <c r="E199" i="14"/>
  <c r="F147" i="14"/>
  <c r="F108" i="14"/>
  <c r="F140" i="14"/>
  <c r="F101" i="14"/>
  <c r="F141" i="14"/>
  <c r="F102" i="14"/>
  <c r="F129" i="14"/>
  <c r="F90" i="14"/>
  <c r="D138" i="5"/>
  <c r="D86" i="5"/>
  <c r="D104" i="5"/>
  <c r="D82" i="5"/>
  <c r="D87" i="5"/>
  <c r="D83" i="5"/>
  <c r="D276" i="5"/>
  <c r="D46" i="5"/>
  <c r="D122" i="5" s="1"/>
  <c r="D96" i="5"/>
  <c r="D134" i="5"/>
  <c r="D93" i="5"/>
  <c r="D131" i="5"/>
  <c r="D145" i="5"/>
  <c r="D107" i="5"/>
  <c r="D101" i="5"/>
  <c r="D139" i="5"/>
  <c r="D144" i="5"/>
  <c r="D106" i="5"/>
  <c r="D149" i="5"/>
  <c r="D111" i="5"/>
  <c r="D85" i="5"/>
  <c r="D123" i="5"/>
  <c r="D137" i="5"/>
  <c r="D99" i="5"/>
  <c r="D130" i="5"/>
  <c r="D92" i="5"/>
  <c r="D126" i="5"/>
  <c r="D88" i="5"/>
  <c r="D133" i="5"/>
  <c r="D95" i="5"/>
  <c r="D112" i="5"/>
  <c r="D150" i="5"/>
  <c r="D108" i="5"/>
  <c r="D146" i="5"/>
  <c r="D94" i="5"/>
  <c r="D132" i="5"/>
  <c r="D109" i="5"/>
  <c r="D147" i="5"/>
  <c r="D136" i="5"/>
  <c r="D98" i="5"/>
  <c r="D152" i="5"/>
  <c r="D114" i="5"/>
  <c r="D141" i="5"/>
  <c r="D103" i="5"/>
  <c r="D89" i="5"/>
  <c r="D127" i="5"/>
  <c r="D148" i="5"/>
  <c r="D110" i="5"/>
  <c r="D129" i="5"/>
  <c r="D91" i="5"/>
  <c r="D105" i="5"/>
  <c r="D143" i="5"/>
  <c r="D113" i="5"/>
  <c r="D151" i="5"/>
  <c r="D140" i="5"/>
  <c r="D102" i="5"/>
  <c r="D97" i="5"/>
  <c r="D135" i="5"/>
  <c r="G35" i="3"/>
  <c r="I35" i="3"/>
  <c r="H35" i="3"/>
  <c r="D238" i="4"/>
  <c r="L238" i="4" s="1"/>
  <c r="D232" i="4"/>
  <c r="E39" i="4"/>
  <c r="G214" i="3"/>
  <c r="F214" i="3"/>
  <c r="E214" i="3"/>
  <c r="D214" i="3"/>
  <c r="D208" i="3"/>
  <c r="F238" i="14" l="1"/>
  <c r="F282" i="14"/>
  <c r="F78" i="14" s="1"/>
  <c r="F156" i="14" s="1"/>
  <c r="F45" i="14"/>
  <c r="D273" i="4"/>
  <c r="D74" i="4" s="1"/>
  <c r="D241" i="3"/>
  <c r="D62" i="3" s="1"/>
  <c r="D96" i="3" s="1"/>
  <c r="D84" i="5"/>
  <c r="D115" i="5" s="1"/>
  <c r="D77" i="5"/>
  <c r="D153" i="5"/>
  <c r="D269" i="4"/>
  <c r="D70" i="4" s="1"/>
  <c r="D108" i="4" s="1"/>
  <c r="D233" i="3"/>
  <c r="D235" i="3"/>
  <c r="D56" i="3" s="1"/>
  <c r="D124" i="3" s="1"/>
  <c r="D223" i="3"/>
  <c r="D44" i="3" s="1"/>
  <c r="D78" i="3" s="1"/>
  <c r="D243" i="3"/>
  <c r="D226" i="3"/>
  <c r="D246" i="3"/>
  <c r="D67" i="3" s="1"/>
  <c r="D253" i="4"/>
  <c r="D54" i="4" s="1"/>
  <c r="D246" i="4"/>
  <c r="D47" i="4" s="1"/>
  <c r="D254" i="4"/>
  <c r="D55" i="4" s="1"/>
  <c r="D245" i="4"/>
  <c r="D46" i="4" s="1"/>
  <c r="D261" i="4"/>
  <c r="D62" i="4" s="1"/>
  <c r="D228" i="3"/>
  <c r="D49" i="3" s="1"/>
  <c r="D238" i="3"/>
  <c r="D220" i="3"/>
  <c r="D41" i="3" s="1"/>
  <c r="D231" i="3"/>
  <c r="D52" i="3" s="1"/>
  <c r="F39" i="4"/>
  <c r="D35" i="3"/>
  <c r="E35" i="3"/>
  <c r="D39" i="4"/>
  <c r="H39" i="4"/>
  <c r="F35" i="3"/>
  <c r="D244" i="3"/>
  <c r="D65" i="3" s="1"/>
  <c r="D240" i="3"/>
  <c r="D61" i="3" s="1"/>
  <c r="D236" i="3"/>
  <c r="D57" i="3" s="1"/>
  <c r="D232" i="3"/>
  <c r="D53" i="3" s="1"/>
  <c r="D229" i="3"/>
  <c r="D50" i="3" s="1"/>
  <c r="D225" i="3"/>
  <c r="D46" i="3" s="1"/>
  <c r="D221" i="3"/>
  <c r="D42" i="3" s="1"/>
  <c r="D219" i="3"/>
  <c r="D222" i="3"/>
  <c r="D43" i="3" s="1"/>
  <c r="D234" i="3"/>
  <c r="D55" i="3" s="1"/>
  <c r="D237" i="3"/>
  <c r="D58" i="3" s="1"/>
  <c r="D247" i="3"/>
  <c r="D68" i="3" s="1"/>
  <c r="D224" i="3"/>
  <c r="D45" i="3" s="1"/>
  <c r="D227" i="3"/>
  <c r="D48" i="3" s="1"/>
  <c r="D230" i="3"/>
  <c r="D51" i="3" s="1"/>
  <c r="D239" i="3"/>
  <c r="D60" i="3" s="1"/>
  <c r="D242" i="3"/>
  <c r="D63" i="3" s="1"/>
  <c r="D245" i="3"/>
  <c r="D66" i="3" s="1"/>
  <c r="G39" i="4"/>
  <c r="D260" i="4"/>
  <c r="D61" i="4" s="1"/>
  <c r="D268" i="4"/>
  <c r="D69" i="4" s="1"/>
  <c r="D250" i="4"/>
  <c r="D51" i="4" s="1"/>
  <c r="D257" i="4"/>
  <c r="D58" i="4" s="1"/>
  <c r="D265" i="4"/>
  <c r="D66" i="4" s="1"/>
  <c r="D274" i="4"/>
  <c r="D75" i="4" s="1"/>
  <c r="D270" i="4"/>
  <c r="D71" i="4" s="1"/>
  <c r="D266" i="4"/>
  <c r="D67" i="4" s="1"/>
  <c r="D262" i="4"/>
  <c r="D63" i="4" s="1"/>
  <c r="D258" i="4"/>
  <c r="D59" i="4" s="1"/>
  <c r="D255" i="4"/>
  <c r="D56" i="4" s="1"/>
  <c r="D251" i="4"/>
  <c r="D52" i="4" s="1"/>
  <c r="D247" i="4"/>
  <c r="D48" i="4" s="1"/>
  <c r="D243" i="4"/>
  <c r="D44" i="4" s="1"/>
  <c r="D275" i="4"/>
  <c r="D76" i="4" s="1"/>
  <c r="D271" i="4"/>
  <c r="D72" i="4" s="1"/>
  <c r="D267" i="4"/>
  <c r="D68" i="4" s="1"/>
  <c r="D263" i="4"/>
  <c r="D64" i="4" s="1"/>
  <c r="D259" i="4"/>
  <c r="D60" i="4" s="1"/>
  <c r="D252" i="4"/>
  <c r="D53" i="4" s="1"/>
  <c r="D248" i="4"/>
  <c r="D49" i="4" s="1"/>
  <c r="D244" i="4"/>
  <c r="D45" i="4" s="1"/>
  <c r="D249" i="4"/>
  <c r="D50" i="4" s="1"/>
  <c r="D256" i="4"/>
  <c r="D57" i="4" s="1"/>
  <c r="D264" i="4"/>
  <c r="D65" i="4" s="1"/>
  <c r="D272" i="4"/>
  <c r="D73" i="4" s="1"/>
  <c r="F283" i="14" l="1"/>
  <c r="F117" i="14"/>
  <c r="F123" i="14"/>
  <c r="F84" i="14"/>
  <c r="F79" i="14"/>
  <c r="D130" i="3"/>
  <c r="D112" i="4"/>
  <c r="D150" i="4"/>
  <c r="D156" i="5"/>
  <c r="D169" i="5" s="1"/>
  <c r="D90" i="3"/>
  <c r="D59" i="3"/>
  <c r="D93" i="3" s="1"/>
  <c r="D47" i="3"/>
  <c r="D115" i="3" s="1"/>
  <c r="D54" i="3"/>
  <c r="D122" i="3" s="1"/>
  <c r="D64" i="3"/>
  <c r="D132" i="3" s="1"/>
  <c r="D146" i="4"/>
  <c r="D92" i="4"/>
  <c r="D130" i="4"/>
  <c r="D112" i="3"/>
  <c r="D123" i="4"/>
  <c r="D85" i="4"/>
  <c r="D84" i="4"/>
  <c r="D122" i="4"/>
  <c r="D100" i="4"/>
  <c r="D138" i="4"/>
  <c r="D131" i="4"/>
  <c r="D93" i="4"/>
  <c r="D83" i="3"/>
  <c r="D117" i="3"/>
  <c r="D109" i="3"/>
  <c r="D75" i="3"/>
  <c r="D147" i="4"/>
  <c r="D109" i="4"/>
  <c r="D141" i="4"/>
  <c r="D103" i="4"/>
  <c r="D87" i="4"/>
  <c r="D125" i="4"/>
  <c r="D151" i="4"/>
  <c r="D113" i="4"/>
  <c r="D89" i="3"/>
  <c r="D123" i="3"/>
  <c r="D120" i="4"/>
  <c r="D82" i="4"/>
  <c r="D77" i="4"/>
  <c r="D99" i="3"/>
  <c r="D133" i="3"/>
  <c r="D119" i="3"/>
  <c r="D85" i="3"/>
  <c r="D80" i="3"/>
  <c r="D114" i="3"/>
  <c r="D135" i="4"/>
  <c r="D97" i="4"/>
  <c r="D145" i="4"/>
  <c r="D107" i="4"/>
  <c r="D124" i="4"/>
  <c r="D86" i="4"/>
  <c r="D137" i="4"/>
  <c r="D99" i="4"/>
  <c r="D104" i="4"/>
  <c r="D142" i="4"/>
  <c r="D95" i="3"/>
  <c r="D129" i="3"/>
  <c r="D110" i="4"/>
  <c r="D148" i="4"/>
  <c r="D128" i="4"/>
  <c r="D90" i="4"/>
  <c r="D143" i="4"/>
  <c r="D105" i="4"/>
  <c r="D96" i="4"/>
  <c r="D134" i="4"/>
  <c r="D134" i="3"/>
  <c r="D100" i="3"/>
  <c r="D82" i="3"/>
  <c r="D116" i="3"/>
  <c r="D111" i="3"/>
  <c r="D77" i="3"/>
  <c r="D139" i="4"/>
  <c r="D101" i="4"/>
  <c r="D110" i="3"/>
  <c r="D76" i="3"/>
  <c r="D149" i="4"/>
  <c r="D111" i="4"/>
  <c r="D121" i="4"/>
  <c r="D83" i="4"/>
  <c r="D98" i="4"/>
  <c r="D136" i="4"/>
  <c r="D114" i="4"/>
  <c r="D152" i="4"/>
  <c r="D132" i="4"/>
  <c r="D94" i="4"/>
  <c r="D89" i="4"/>
  <c r="D127" i="4"/>
  <c r="D97" i="3"/>
  <c r="D131" i="3"/>
  <c r="D126" i="3"/>
  <c r="D92" i="3"/>
  <c r="D248" i="3"/>
  <c r="D40" i="3"/>
  <c r="D87" i="3"/>
  <c r="D121" i="3"/>
  <c r="D91" i="3"/>
  <c r="D125" i="3"/>
  <c r="D84" i="3"/>
  <c r="D118" i="3"/>
  <c r="D102" i="4"/>
  <c r="D140" i="4"/>
  <c r="D91" i="4"/>
  <c r="D129" i="4"/>
  <c r="D276" i="4"/>
  <c r="D113" i="3"/>
  <c r="D79" i="3"/>
  <c r="D106" i="4"/>
  <c r="D144" i="4"/>
  <c r="D101" i="3"/>
  <c r="D135" i="3"/>
  <c r="D128" i="3"/>
  <c r="D94" i="3"/>
  <c r="D126" i="4"/>
  <c r="D88" i="4"/>
  <c r="D133" i="4"/>
  <c r="D95" i="4"/>
  <c r="D86" i="3"/>
  <c r="D120" i="3"/>
  <c r="D136" i="3"/>
  <c r="D102" i="3"/>
  <c r="F118" i="14" l="1"/>
  <c r="F157" i="14"/>
  <c r="D98" i="3"/>
  <c r="D127" i="3"/>
  <c r="E207" i="5"/>
  <c r="D161" i="5"/>
  <c r="D162" i="5"/>
  <c r="D166" i="5"/>
  <c r="D187" i="5"/>
  <c r="D164" i="5"/>
  <c r="D163" i="5"/>
  <c r="D170" i="5"/>
  <c r="D173" i="5"/>
  <c r="D189" i="5"/>
  <c r="D180" i="5"/>
  <c r="D168" i="5"/>
  <c r="D176" i="5"/>
  <c r="D191" i="5"/>
  <c r="D185" i="5"/>
  <c r="D178" i="5"/>
  <c r="D181" i="5"/>
  <c r="D171" i="5"/>
  <c r="D184" i="5"/>
  <c r="D182" i="5"/>
  <c r="D167" i="5"/>
  <c r="D172" i="5"/>
  <c r="D174" i="5"/>
  <c r="D192" i="5"/>
  <c r="D186" i="5"/>
  <c r="D177" i="5"/>
  <c r="D188" i="5"/>
  <c r="D190" i="5"/>
  <c r="D193" i="5"/>
  <c r="D175" i="5"/>
  <c r="D179" i="5"/>
  <c r="D183" i="5"/>
  <c r="D165" i="5"/>
  <c r="D81" i="3"/>
  <c r="D88" i="3"/>
  <c r="D115" i="4"/>
  <c r="D69" i="3"/>
  <c r="D74" i="3"/>
  <c r="D108" i="3"/>
  <c r="D153" i="4"/>
  <c r="F160" i="14" l="1"/>
  <c r="E251" i="5"/>
  <c r="E52" i="5" s="1"/>
  <c r="E221" i="5"/>
  <c r="E228" i="5"/>
  <c r="E230" i="5"/>
  <c r="E220" i="5"/>
  <c r="E216" i="5"/>
  <c r="E206" i="5"/>
  <c r="E208" i="5"/>
  <c r="E200" i="5"/>
  <c r="E217" i="5"/>
  <c r="E226" i="5"/>
  <c r="E212" i="5"/>
  <c r="E222" i="5"/>
  <c r="E223" i="5"/>
  <c r="E218" i="5"/>
  <c r="E201" i="5"/>
  <c r="E225" i="5"/>
  <c r="E199" i="5"/>
  <c r="E243" i="5" s="1"/>
  <c r="E44" i="5" s="1"/>
  <c r="E213" i="5"/>
  <c r="E215" i="5"/>
  <c r="E210" i="5"/>
  <c r="E209" i="5"/>
  <c r="E229" i="5"/>
  <c r="E227" i="5"/>
  <c r="E202" i="5"/>
  <c r="E204" i="5"/>
  <c r="E203" i="5"/>
  <c r="E231" i="5"/>
  <c r="E224" i="5"/>
  <c r="E205" i="5"/>
  <c r="E219" i="5"/>
  <c r="E214" i="5"/>
  <c r="E211" i="5"/>
  <c r="D194" i="5"/>
  <c r="D156" i="4"/>
  <c r="D193" i="4" s="1"/>
  <c r="E231" i="4" s="1"/>
  <c r="E275" i="4" s="1"/>
  <c r="D103" i="3"/>
  <c r="D137" i="3"/>
  <c r="F197" i="14" l="1"/>
  <c r="G236" i="14" s="1"/>
  <c r="G281" i="14" s="1"/>
  <c r="G77" i="14" s="1"/>
  <c r="F198" i="14"/>
  <c r="G237" i="14" s="1"/>
  <c r="G282" i="14" s="1"/>
  <c r="G78" i="14" s="1"/>
  <c r="F193" i="14"/>
  <c r="G232" i="14" s="1"/>
  <c r="G277" i="14" s="1"/>
  <c r="G73" i="14" s="1"/>
  <c r="G151" i="14" s="1"/>
  <c r="F189" i="14"/>
  <c r="G228" i="14" s="1"/>
  <c r="G273" i="14" s="1"/>
  <c r="G69" i="14" s="1"/>
  <c r="G108" i="14" s="1"/>
  <c r="F185" i="14"/>
  <c r="G224" i="14" s="1"/>
  <c r="G269" i="14" s="1"/>
  <c r="G65" i="14" s="1"/>
  <c r="G143" i="14" s="1"/>
  <c r="F181" i="14"/>
  <c r="F177" i="14"/>
  <c r="G216" i="14" s="1"/>
  <c r="G261" i="14" s="1"/>
  <c r="G57" i="14" s="1"/>
  <c r="G96" i="14" s="1"/>
  <c r="F173" i="14"/>
  <c r="G212" i="14" s="1"/>
  <c r="G257" i="14" s="1"/>
  <c r="G53" i="14" s="1"/>
  <c r="G92" i="14" s="1"/>
  <c r="F169" i="14"/>
  <c r="G208" i="14" s="1"/>
  <c r="G253" i="14" s="1"/>
  <c r="G49" i="14" s="1"/>
  <c r="G127" i="14" s="1"/>
  <c r="F165" i="14"/>
  <c r="G204" i="14" s="1"/>
  <c r="F187" i="14"/>
  <c r="G226" i="14" s="1"/>
  <c r="G271" i="14" s="1"/>
  <c r="G67" i="14" s="1"/>
  <c r="G145" i="14" s="1"/>
  <c r="F196" i="14"/>
  <c r="G235" i="14" s="1"/>
  <c r="G280" i="14" s="1"/>
  <c r="G76" i="14" s="1"/>
  <c r="G154" i="14" s="1"/>
  <c r="F192" i="14"/>
  <c r="G231" i="14" s="1"/>
  <c r="G276" i="14" s="1"/>
  <c r="G72" i="14" s="1"/>
  <c r="G150" i="14" s="1"/>
  <c r="F188" i="14"/>
  <c r="G227" i="14" s="1"/>
  <c r="G272" i="14" s="1"/>
  <c r="G68" i="14" s="1"/>
  <c r="F184" i="14"/>
  <c r="G223" i="14" s="1"/>
  <c r="G268" i="14" s="1"/>
  <c r="G64" i="14" s="1"/>
  <c r="G142" i="14" s="1"/>
  <c r="F180" i="14"/>
  <c r="G219" i="14" s="1"/>
  <c r="G264" i="14" s="1"/>
  <c r="G60" i="14" s="1"/>
  <c r="G138" i="14" s="1"/>
  <c r="F176" i="14"/>
  <c r="G215" i="14" s="1"/>
  <c r="G260" i="14" s="1"/>
  <c r="G56" i="14" s="1"/>
  <c r="G134" i="14" s="1"/>
  <c r="F172" i="14"/>
  <c r="G211" i="14" s="1"/>
  <c r="G256" i="14" s="1"/>
  <c r="G52" i="14" s="1"/>
  <c r="G91" i="14" s="1"/>
  <c r="F168" i="14"/>
  <c r="G207" i="14" s="1"/>
  <c r="G252" i="14" s="1"/>
  <c r="G48" i="14" s="1"/>
  <c r="G126" i="14" s="1"/>
  <c r="F195" i="14"/>
  <c r="G234" i="14" s="1"/>
  <c r="G279" i="14" s="1"/>
  <c r="G75" i="14" s="1"/>
  <c r="G114" i="14" s="1"/>
  <c r="F183" i="14"/>
  <c r="G222" i="14" s="1"/>
  <c r="G267" i="14" s="1"/>
  <c r="G63" i="14" s="1"/>
  <c r="G141" i="14" s="1"/>
  <c r="F175" i="14"/>
  <c r="G214" i="14" s="1"/>
  <c r="G259" i="14" s="1"/>
  <c r="G55" i="14" s="1"/>
  <c r="F167" i="14"/>
  <c r="G206" i="14" s="1"/>
  <c r="G251" i="14" s="1"/>
  <c r="G47" i="14" s="1"/>
  <c r="G125" i="14" s="1"/>
  <c r="F194" i="14"/>
  <c r="G233" i="14" s="1"/>
  <c r="G278" i="14" s="1"/>
  <c r="G74" i="14" s="1"/>
  <c r="G152" i="14" s="1"/>
  <c r="F190" i="14"/>
  <c r="G229" i="14" s="1"/>
  <c r="G274" i="14" s="1"/>
  <c r="G70" i="14" s="1"/>
  <c r="G148" i="14" s="1"/>
  <c r="F186" i="14"/>
  <c r="G225" i="14" s="1"/>
  <c r="G270" i="14" s="1"/>
  <c r="G66" i="14" s="1"/>
  <c r="F182" i="14"/>
  <c r="G221" i="14" s="1"/>
  <c r="G266" i="14" s="1"/>
  <c r="G62" i="14" s="1"/>
  <c r="G140" i="14" s="1"/>
  <c r="F178" i="14"/>
  <c r="G217" i="14" s="1"/>
  <c r="G262" i="14" s="1"/>
  <c r="G58" i="14" s="1"/>
  <c r="G97" i="14" s="1"/>
  <c r="F174" i="14"/>
  <c r="G213" i="14" s="1"/>
  <c r="G258" i="14" s="1"/>
  <c r="G54" i="14" s="1"/>
  <c r="G93" i="14" s="1"/>
  <c r="F170" i="14"/>
  <c r="G209" i="14" s="1"/>
  <c r="G254" i="14" s="1"/>
  <c r="G50" i="14" s="1"/>
  <c r="F166" i="14"/>
  <c r="G205" i="14" s="1"/>
  <c r="G250" i="14" s="1"/>
  <c r="G46" i="14" s="1"/>
  <c r="G85" i="14" s="1"/>
  <c r="F191" i="14"/>
  <c r="G230" i="14" s="1"/>
  <c r="G275" i="14" s="1"/>
  <c r="G71" i="14" s="1"/>
  <c r="G149" i="14" s="1"/>
  <c r="F179" i="14"/>
  <c r="G218" i="14" s="1"/>
  <c r="G263" i="14" s="1"/>
  <c r="G59" i="14" s="1"/>
  <c r="G98" i="14" s="1"/>
  <c r="F171" i="14"/>
  <c r="G210" i="14" s="1"/>
  <c r="G255" i="14" s="1"/>
  <c r="G51" i="14" s="1"/>
  <c r="G90" i="14" s="1"/>
  <c r="G220" i="14"/>
  <c r="G265" i="14" s="1"/>
  <c r="G61" i="14" s="1"/>
  <c r="G100" i="14" s="1"/>
  <c r="G129" i="14"/>
  <c r="G133" i="14"/>
  <c r="G94" i="14"/>
  <c r="G130" i="14"/>
  <c r="G105" i="14"/>
  <c r="G144" i="14"/>
  <c r="G107" i="14"/>
  <c r="G146" i="14"/>
  <c r="E76" i="4"/>
  <c r="E90" i="5"/>
  <c r="E128" i="5"/>
  <c r="E255" i="5"/>
  <c r="E56" i="5" s="1"/>
  <c r="E268" i="5"/>
  <c r="E69" i="5" s="1"/>
  <c r="E246" i="5"/>
  <c r="E47" i="5" s="1"/>
  <c r="E254" i="5"/>
  <c r="E55" i="5" s="1"/>
  <c r="E269" i="5"/>
  <c r="E70" i="5" s="1"/>
  <c r="E266" i="5"/>
  <c r="E67" i="5" s="1"/>
  <c r="E244" i="5"/>
  <c r="E45" i="5" s="1"/>
  <c r="E264" i="5"/>
  <c r="E65" i="5" s="1"/>
  <c r="E258" i="5"/>
  <c r="E59" i="5" s="1"/>
  <c r="E275" i="5"/>
  <c r="E76" i="5" s="1"/>
  <c r="E271" i="5"/>
  <c r="E72" i="5" s="1"/>
  <c r="E259" i="5"/>
  <c r="E60" i="5" s="1"/>
  <c r="E245" i="5"/>
  <c r="E46" i="5" s="1"/>
  <c r="E256" i="5"/>
  <c r="E57" i="5" s="1"/>
  <c r="E252" i="5"/>
  <c r="E53" i="5" s="1"/>
  <c r="E274" i="5"/>
  <c r="E75" i="5" s="1"/>
  <c r="E263" i="5"/>
  <c r="E64" i="5" s="1"/>
  <c r="E247" i="5"/>
  <c r="E48" i="5" s="1"/>
  <c r="E273" i="5"/>
  <c r="E74" i="5" s="1"/>
  <c r="E257" i="5"/>
  <c r="E58" i="5" s="1"/>
  <c r="E262" i="5"/>
  <c r="E63" i="5" s="1"/>
  <c r="E270" i="5"/>
  <c r="E71" i="5" s="1"/>
  <c r="E250" i="5"/>
  <c r="E51" i="5" s="1"/>
  <c r="E272" i="5"/>
  <c r="E73" i="5" s="1"/>
  <c r="E249" i="5"/>
  <c r="E50" i="5" s="1"/>
  <c r="E248" i="5"/>
  <c r="E49" i="5" s="1"/>
  <c r="E253" i="5"/>
  <c r="E54" i="5" s="1"/>
  <c r="E267" i="5"/>
  <c r="E68" i="5" s="1"/>
  <c r="E261" i="5"/>
  <c r="E62" i="5" s="1"/>
  <c r="E260" i="5"/>
  <c r="E61" i="5" s="1"/>
  <c r="E265" i="5"/>
  <c r="E66" i="5" s="1"/>
  <c r="E232" i="5"/>
  <c r="D38" i="6"/>
  <c r="D81" i="6" s="1"/>
  <c r="D170" i="4"/>
  <c r="D163" i="4"/>
  <c r="D167" i="4"/>
  <c r="D162" i="4"/>
  <c r="D168" i="4"/>
  <c r="D174" i="4"/>
  <c r="D165" i="4"/>
  <c r="D183" i="4"/>
  <c r="D171" i="4"/>
  <c r="D176" i="4"/>
  <c r="D169" i="4"/>
  <c r="D181" i="4"/>
  <c r="D161" i="4"/>
  <c r="D187" i="4"/>
  <c r="D179" i="4"/>
  <c r="D188" i="4"/>
  <c r="D177" i="4"/>
  <c r="D186" i="4"/>
  <c r="D191" i="4"/>
  <c r="D192" i="4"/>
  <c r="D189" i="4"/>
  <c r="D185" i="4"/>
  <c r="D184" i="4"/>
  <c r="D166" i="4"/>
  <c r="D180" i="4"/>
  <c r="D164" i="4"/>
  <c r="D172" i="4"/>
  <c r="D175" i="4"/>
  <c r="D178" i="4"/>
  <c r="D182" i="4"/>
  <c r="D190" i="4"/>
  <c r="D173" i="4"/>
  <c r="D140" i="3"/>
  <c r="D145" i="3" s="1"/>
  <c r="G155" i="14" l="1"/>
  <c r="G116" i="14"/>
  <c r="G135" i="14"/>
  <c r="G103" i="14"/>
  <c r="G106" i="14"/>
  <c r="G87" i="14"/>
  <c r="G112" i="14"/>
  <c r="G86" i="14"/>
  <c r="G117" i="14"/>
  <c r="G156" i="14"/>
  <c r="G124" i="14"/>
  <c r="G147" i="14"/>
  <c r="G139" i="14"/>
  <c r="G101" i="14"/>
  <c r="G115" i="14"/>
  <c r="G131" i="14"/>
  <c r="G104" i="14"/>
  <c r="G113" i="14"/>
  <c r="G132" i="14"/>
  <c r="G88" i="14"/>
  <c r="G109" i="14"/>
  <c r="G95" i="14"/>
  <c r="G111" i="14"/>
  <c r="G99" i="14"/>
  <c r="F199" i="14"/>
  <c r="G137" i="14"/>
  <c r="G153" i="14"/>
  <c r="G136" i="14"/>
  <c r="G102" i="14"/>
  <c r="G128" i="14"/>
  <c r="G89" i="14"/>
  <c r="G110" i="14"/>
  <c r="G238" i="14"/>
  <c r="G249" i="14"/>
  <c r="E152" i="4"/>
  <c r="E114" i="4"/>
  <c r="E276" i="5"/>
  <c r="E138" i="5"/>
  <c r="E100" i="5"/>
  <c r="E126" i="5"/>
  <c r="E88" i="5"/>
  <c r="E147" i="5"/>
  <c r="E109" i="5"/>
  <c r="E86" i="5"/>
  <c r="E124" i="5"/>
  <c r="E133" i="5"/>
  <c r="E95" i="5"/>
  <c r="E152" i="5"/>
  <c r="E114" i="5"/>
  <c r="E105" i="5"/>
  <c r="E143" i="5"/>
  <c r="E145" i="5"/>
  <c r="E107" i="5"/>
  <c r="E106" i="5"/>
  <c r="E144" i="5"/>
  <c r="E139" i="5"/>
  <c r="E101" i="5"/>
  <c r="E140" i="5"/>
  <c r="E102" i="5"/>
  <c r="E122" i="5"/>
  <c r="E84" i="5"/>
  <c r="E135" i="5"/>
  <c r="E97" i="5"/>
  <c r="E146" i="5"/>
  <c r="E108" i="5"/>
  <c r="E132" i="5"/>
  <c r="E94" i="5"/>
  <c r="E142" i="5"/>
  <c r="E104" i="5"/>
  <c r="E96" i="5"/>
  <c r="E134" i="5"/>
  <c r="E151" i="5"/>
  <c r="E113" i="5"/>
  <c r="E103" i="5"/>
  <c r="E141" i="5"/>
  <c r="E93" i="5"/>
  <c r="E131" i="5"/>
  <c r="E130" i="5"/>
  <c r="E92" i="5"/>
  <c r="E149" i="5"/>
  <c r="E111" i="5"/>
  <c r="E136" i="5"/>
  <c r="E98" i="5"/>
  <c r="E137" i="5"/>
  <c r="E99" i="5"/>
  <c r="E125" i="5"/>
  <c r="E87" i="5"/>
  <c r="E127" i="5"/>
  <c r="E89" i="5"/>
  <c r="E112" i="5"/>
  <c r="E150" i="5"/>
  <c r="E129" i="5"/>
  <c r="E91" i="5"/>
  <c r="E148" i="5"/>
  <c r="E110" i="5"/>
  <c r="E83" i="5"/>
  <c r="E121" i="5"/>
  <c r="E123" i="5"/>
  <c r="E85" i="5"/>
  <c r="E77" i="5"/>
  <c r="E228" i="4"/>
  <c r="E272" i="4" s="1"/>
  <c r="E73" i="4" s="1"/>
  <c r="E149" i="4" s="1"/>
  <c r="D35" i="6"/>
  <c r="D78" i="6" s="1"/>
  <c r="E213" i="4"/>
  <c r="E257" i="4" s="1"/>
  <c r="E58" i="4" s="1"/>
  <c r="E134" i="4" s="1"/>
  <c r="D20" i="6"/>
  <c r="D63" i="6" s="1"/>
  <c r="E204" i="4"/>
  <c r="E248" i="4" s="1"/>
  <c r="E49" i="4" s="1"/>
  <c r="D11" i="6"/>
  <c r="D54" i="6" s="1"/>
  <c r="E230" i="4"/>
  <c r="E274" i="4" s="1"/>
  <c r="E75" i="4" s="1"/>
  <c r="E113" i="4" s="1"/>
  <c r="D37" i="6"/>
  <c r="D80" i="6" s="1"/>
  <c r="E215" i="4"/>
  <c r="E259" i="4" s="1"/>
  <c r="E60" i="4" s="1"/>
  <c r="D22" i="6"/>
  <c r="D65" i="6" s="1"/>
  <c r="E199" i="4"/>
  <c r="E243" i="4" s="1"/>
  <c r="D6" i="6"/>
  <c r="E229" i="4"/>
  <c r="E273" i="4" s="1"/>
  <c r="E74" i="4" s="1"/>
  <c r="E112" i="4" s="1"/>
  <c r="D36" i="6"/>
  <c r="D79" i="6" s="1"/>
  <c r="E219" i="4"/>
  <c r="E263" i="4" s="1"/>
  <c r="E64" i="4" s="1"/>
  <c r="E140" i="4" s="1"/>
  <c r="D26" i="6"/>
  <c r="D69" i="6" s="1"/>
  <c r="E221" i="4"/>
  <c r="E265" i="4" s="1"/>
  <c r="E66" i="4" s="1"/>
  <c r="E142" i="4" s="1"/>
  <c r="D28" i="6"/>
  <c r="D71" i="6" s="1"/>
  <c r="E220" i="4"/>
  <c r="E264" i="4" s="1"/>
  <c r="E65" i="4" s="1"/>
  <c r="E103" i="4" s="1"/>
  <c r="D27" i="6"/>
  <c r="D70" i="6" s="1"/>
  <c r="E202" i="4"/>
  <c r="E246" i="4" s="1"/>
  <c r="E47" i="4" s="1"/>
  <c r="E123" i="4" s="1"/>
  <c r="D9" i="6"/>
  <c r="D52" i="6" s="1"/>
  <c r="E223" i="4"/>
  <c r="E267" i="4" s="1"/>
  <c r="E68" i="4" s="1"/>
  <c r="E144" i="4" s="1"/>
  <c r="D30" i="6"/>
  <c r="D73" i="6" s="1"/>
  <c r="E217" i="4"/>
  <c r="E261" i="4" s="1"/>
  <c r="E62" i="4" s="1"/>
  <c r="D24" i="6"/>
  <c r="D67" i="6" s="1"/>
  <c r="E207" i="4"/>
  <c r="E251" i="4" s="1"/>
  <c r="E52" i="4" s="1"/>
  <c r="E90" i="4" s="1"/>
  <c r="D14" i="6"/>
  <c r="D57" i="6" s="1"/>
  <c r="E203" i="4"/>
  <c r="E247" i="4" s="1"/>
  <c r="E48" i="4" s="1"/>
  <c r="D10" i="6"/>
  <c r="D53" i="6" s="1"/>
  <c r="E205" i="4"/>
  <c r="E249" i="4" s="1"/>
  <c r="E50" i="4" s="1"/>
  <c r="D12" i="6"/>
  <c r="D55" i="6" s="1"/>
  <c r="E210" i="4"/>
  <c r="E254" i="4" s="1"/>
  <c r="E55" i="4" s="1"/>
  <c r="E131" i="4" s="1"/>
  <c r="D17" i="6"/>
  <c r="D60" i="6" s="1"/>
  <c r="E222" i="4"/>
  <c r="E266" i="4" s="1"/>
  <c r="E67" i="4" s="1"/>
  <c r="E143" i="4" s="1"/>
  <c r="D29" i="6"/>
  <c r="D72" i="6" s="1"/>
  <c r="E226" i="4"/>
  <c r="E270" i="4" s="1"/>
  <c r="E71" i="4" s="1"/>
  <c r="E109" i="4" s="1"/>
  <c r="D33" i="6"/>
  <c r="D76" i="6" s="1"/>
  <c r="E200" i="4"/>
  <c r="E244" i="4" s="1"/>
  <c r="E45" i="4" s="1"/>
  <c r="E121" i="4" s="1"/>
  <c r="D7" i="6"/>
  <c r="D50" i="6" s="1"/>
  <c r="E211" i="4"/>
  <c r="E255" i="4" s="1"/>
  <c r="E56" i="4" s="1"/>
  <c r="E94" i="4" s="1"/>
  <c r="D18" i="6"/>
  <c r="D61" i="6" s="1"/>
  <c r="E216" i="4"/>
  <c r="E260" i="4" s="1"/>
  <c r="E61" i="4" s="1"/>
  <c r="E99" i="4" s="1"/>
  <c r="D23" i="6"/>
  <c r="D66" i="6" s="1"/>
  <c r="E218" i="4"/>
  <c r="E262" i="4" s="1"/>
  <c r="E63" i="4" s="1"/>
  <c r="E101" i="4" s="1"/>
  <c r="D25" i="6"/>
  <c r="D68" i="6" s="1"/>
  <c r="E227" i="4"/>
  <c r="E271" i="4" s="1"/>
  <c r="E72" i="4" s="1"/>
  <c r="E148" i="4" s="1"/>
  <c r="D34" i="6"/>
  <c r="D77" i="6" s="1"/>
  <c r="E224" i="4"/>
  <c r="E268" i="4" s="1"/>
  <c r="E69" i="4" s="1"/>
  <c r="E107" i="4" s="1"/>
  <c r="D31" i="6"/>
  <c r="D74" i="6" s="1"/>
  <c r="E225" i="4"/>
  <c r="E269" i="4" s="1"/>
  <c r="E70" i="4" s="1"/>
  <c r="E146" i="4" s="1"/>
  <c r="D32" i="6"/>
  <c r="D75" i="6" s="1"/>
  <c r="E214" i="4"/>
  <c r="E258" i="4" s="1"/>
  <c r="E59" i="4" s="1"/>
  <c r="E97" i="4" s="1"/>
  <c r="D21" i="6"/>
  <c r="D64" i="6" s="1"/>
  <c r="E212" i="4"/>
  <c r="E256" i="4" s="1"/>
  <c r="E57" i="4" s="1"/>
  <c r="E133" i="4" s="1"/>
  <c r="D19" i="6"/>
  <c r="D62" i="6" s="1"/>
  <c r="E201" i="4"/>
  <c r="E245" i="4" s="1"/>
  <c r="E46" i="4" s="1"/>
  <c r="E122" i="4" s="1"/>
  <c r="D8" i="6"/>
  <c r="D51" i="6" s="1"/>
  <c r="E209" i="4"/>
  <c r="E253" i="4" s="1"/>
  <c r="E54" i="4" s="1"/>
  <c r="D16" i="6"/>
  <c r="D59" i="6" s="1"/>
  <c r="E206" i="4"/>
  <c r="E250" i="4" s="1"/>
  <c r="E51" i="4" s="1"/>
  <c r="D13" i="6"/>
  <c r="D56" i="6" s="1"/>
  <c r="E208" i="4"/>
  <c r="E252" i="4" s="1"/>
  <c r="E53" i="4" s="1"/>
  <c r="D15" i="6"/>
  <c r="D58" i="6" s="1"/>
  <c r="E145" i="4"/>
  <c r="E120" i="5"/>
  <c r="E82" i="5"/>
  <c r="E111" i="4"/>
  <c r="D194" i="4"/>
  <c r="D171" i="3"/>
  <c r="E205" i="3" s="1"/>
  <c r="E245" i="3" s="1"/>
  <c r="D172" i="3"/>
  <c r="E206" i="3" s="1"/>
  <c r="E246" i="3" s="1"/>
  <c r="D152" i="3"/>
  <c r="E186" i="3" s="1"/>
  <c r="E226" i="3" s="1"/>
  <c r="D160" i="3"/>
  <c r="E194" i="3" s="1"/>
  <c r="E234" i="3" s="1"/>
  <c r="D164" i="3"/>
  <c r="E198" i="3" s="1"/>
  <c r="E238" i="3" s="1"/>
  <c r="D162" i="3"/>
  <c r="E196" i="3" s="1"/>
  <c r="E236" i="3" s="1"/>
  <c r="D166" i="3"/>
  <c r="E200" i="3" s="1"/>
  <c r="E240" i="3" s="1"/>
  <c r="D173" i="3"/>
  <c r="E207" i="3" s="1"/>
  <c r="E247" i="3" s="1"/>
  <c r="E68" i="3" s="1"/>
  <c r="D165" i="3"/>
  <c r="E199" i="3" s="1"/>
  <c r="E239" i="3" s="1"/>
  <c r="E60" i="3" s="1"/>
  <c r="D154" i="3"/>
  <c r="E188" i="3" s="1"/>
  <c r="E228" i="3" s="1"/>
  <c r="E49" i="3" s="1"/>
  <c r="D168" i="3"/>
  <c r="E202" i="3" s="1"/>
  <c r="E242" i="3" s="1"/>
  <c r="E63" i="3" s="1"/>
  <c r="E179" i="3"/>
  <c r="D148" i="3"/>
  <c r="E182" i="3" s="1"/>
  <c r="E222" i="3" s="1"/>
  <c r="E43" i="3" s="1"/>
  <c r="D153" i="3"/>
  <c r="E187" i="3" s="1"/>
  <c r="E227" i="3" s="1"/>
  <c r="E48" i="3" s="1"/>
  <c r="D155" i="3"/>
  <c r="E189" i="3" s="1"/>
  <c r="E229" i="3" s="1"/>
  <c r="E50" i="3" s="1"/>
  <c r="D161" i="3"/>
  <c r="E195" i="3" s="1"/>
  <c r="E235" i="3" s="1"/>
  <c r="E56" i="3" s="1"/>
  <c r="D151" i="3"/>
  <c r="E185" i="3" s="1"/>
  <c r="E225" i="3" s="1"/>
  <c r="E46" i="3" s="1"/>
  <c r="D150" i="3"/>
  <c r="E184" i="3" s="1"/>
  <c r="E224" i="3" s="1"/>
  <c r="E45" i="3" s="1"/>
  <c r="D157" i="3"/>
  <c r="E191" i="3" s="1"/>
  <c r="E231" i="3" s="1"/>
  <c r="E52" i="3" s="1"/>
  <c r="D146" i="3"/>
  <c r="E180" i="3" s="1"/>
  <c r="E220" i="3" s="1"/>
  <c r="E41" i="3" s="1"/>
  <c r="D159" i="3"/>
  <c r="E193" i="3" s="1"/>
  <c r="E233" i="3" s="1"/>
  <c r="E54" i="3" s="1"/>
  <c r="D156" i="3"/>
  <c r="E190" i="3" s="1"/>
  <c r="E230" i="3" s="1"/>
  <c r="E51" i="3" s="1"/>
  <c r="D158" i="3"/>
  <c r="E192" i="3" s="1"/>
  <c r="E232" i="3" s="1"/>
  <c r="E53" i="3" s="1"/>
  <c r="D163" i="3"/>
  <c r="E197" i="3" s="1"/>
  <c r="E237" i="3" s="1"/>
  <c r="E58" i="3" s="1"/>
  <c r="D170" i="3"/>
  <c r="E204" i="3" s="1"/>
  <c r="E244" i="3" s="1"/>
  <c r="E65" i="3" s="1"/>
  <c r="D147" i="3"/>
  <c r="E181" i="3" s="1"/>
  <c r="E221" i="3" s="1"/>
  <c r="E42" i="3" s="1"/>
  <c r="D149" i="3"/>
  <c r="E183" i="3" s="1"/>
  <c r="E223" i="3" s="1"/>
  <c r="E44" i="3" s="1"/>
  <c r="D169" i="3"/>
  <c r="E203" i="3" s="1"/>
  <c r="E243" i="3" s="1"/>
  <c r="E64" i="3" s="1"/>
  <c r="D167" i="3"/>
  <c r="E201" i="3" s="1"/>
  <c r="E241" i="3" s="1"/>
  <c r="E62" i="3" s="1"/>
  <c r="E151" i="4" l="1"/>
  <c r="E141" i="4"/>
  <c r="E102" i="4"/>
  <c r="E104" i="4"/>
  <c r="G283" i="14"/>
  <c r="G45" i="14"/>
  <c r="E106" i="4"/>
  <c r="E85" i="4"/>
  <c r="E128" i="4"/>
  <c r="E105" i="4"/>
  <c r="E150" i="4"/>
  <c r="E137" i="4"/>
  <c r="E83" i="4"/>
  <c r="E132" i="4"/>
  <c r="E147" i="4"/>
  <c r="E139" i="4"/>
  <c r="E96" i="4"/>
  <c r="E93" i="4"/>
  <c r="E232" i="4"/>
  <c r="E110" i="4"/>
  <c r="E108" i="4"/>
  <c r="E84" i="4"/>
  <c r="E95" i="4"/>
  <c r="E127" i="4"/>
  <c r="E89" i="4"/>
  <c r="D49" i="6"/>
  <c r="D39" i="6"/>
  <c r="E86" i="4"/>
  <c r="E124" i="4"/>
  <c r="E100" i="4"/>
  <c r="E138" i="4"/>
  <c r="E91" i="4"/>
  <c r="E129" i="4"/>
  <c r="E130" i="4"/>
  <c r="E92" i="4"/>
  <c r="E135" i="4"/>
  <c r="E88" i="4"/>
  <c r="E126" i="4"/>
  <c r="E136" i="4"/>
  <c r="E98" i="4"/>
  <c r="E87" i="4"/>
  <c r="E125" i="4"/>
  <c r="E115" i="5"/>
  <c r="E153" i="5"/>
  <c r="E61" i="3"/>
  <c r="E129" i="3" s="1"/>
  <c r="E57" i="3"/>
  <c r="E91" i="3" s="1"/>
  <c r="E67" i="3"/>
  <c r="E135" i="3" s="1"/>
  <c r="E55" i="3"/>
  <c r="E89" i="3" s="1"/>
  <c r="E47" i="3"/>
  <c r="E81" i="3" s="1"/>
  <c r="E59" i="3"/>
  <c r="E127" i="3" s="1"/>
  <c r="E66" i="3"/>
  <c r="E100" i="3" s="1"/>
  <c r="E133" i="3"/>
  <c r="E99" i="3"/>
  <c r="E111" i="3"/>
  <c r="E77" i="3"/>
  <c r="E132" i="3"/>
  <c r="E98" i="3"/>
  <c r="E113" i="3"/>
  <c r="E79" i="3"/>
  <c r="E128" i="3"/>
  <c r="E94" i="3"/>
  <c r="E112" i="3"/>
  <c r="E78" i="3"/>
  <c r="E114" i="3"/>
  <c r="E80" i="3"/>
  <c r="E96" i="3"/>
  <c r="E130" i="3"/>
  <c r="E120" i="3"/>
  <c r="E86" i="3"/>
  <c r="D174" i="3"/>
  <c r="E117" i="3"/>
  <c r="E83" i="3"/>
  <c r="E126" i="3"/>
  <c r="E92" i="3"/>
  <c r="E88" i="3"/>
  <c r="E122" i="3"/>
  <c r="E124" i="3"/>
  <c r="E90" i="3"/>
  <c r="E131" i="3"/>
  <c r="E97" i="3"/>
  <c r="E276" i="4"/>
  <c r="E44" i="4"/>
  <c r="E121" i="3"/>
  <c r="E87" i="3"/>
  <c r="E109" i="3"/>
  <c r="E75" i="3"/>
  <c r="E118" i="3"/>
  <c r="E84" i="3"/>
  <c r="E136" i="3"/>
  <c r="E102" i="3"/>
  <c r="E76" i="3"/>
  <c r="E110" i="3"/>
  <c r="E85" i="3"/>
  <c r="E119" i="3"/>
  <c r="E116" i="3"/>
  <c r="E82" i="3"/>
  <c r="E208" i="3"/>
  <c r="E219" i="3"/>
  <c r="E40" i="3" s="1"/>
  <c r="G123" i="14" l="1"/>
  <c r="G79" i="14"/>
  <c r="G84" i="14"/>
  <c r="E95" i="3"/>
  <c r="D82" i="6"/>
  <c r="E101" i="3"/>
  <c r="E156" i="5"/>
  <c r="E187" i="5" s="1"/>
  <c r="F225" i="5" s="1"/>
  <c r="F269" i="5" s="1"/>
  <c r="F70" i="5" s="1"/>
  <c r="E134" i="3"/>
  <c r="E123" i="3"/>
  <c r="E125" i="3"/>
  <c r="E93" i="3"/>
  <c r="E115" i="3"/>
  <c r="E248" i="3"/>
  <c r="E120" i="4"/>
  <c r="E77" i="4"/>
  <c r="E82" i="4"/>
  <c r="G118" i="14" l="1"/>
  <c r="G157" i="14"/>
  <c r="F146" i="5"/>
  <c r="E174" i="5"/>
  <c r="F212" i="5" s="1"/>
  <c r="F256" i="5" s="1"/>
  <c r="F57" i="5" s="1"/>
  <c r="E190" i="5"/>
  <c r="F228" i="5" s="1"/>
  <c r="F272" i="5" s="1"/>
  <c r="F73" i="5" s="1"/>
  <c r="E170" i="5"/>
  <c r="F208" i="5" s="1"/>
  <c r="F252" i="5" s="1"/>
  <c r="F53" i="5" s="1"/>
  <c r="E185" i="5"/>
  <c r="F223" i="5" s="1"/>
  <c r="F267" i="5" s="1"/>
  <c r="F68" i="5" s="1"/>
  <c r="E165" i="5"/>
  <c r="F203" i="5" s="1"/>
  <c r="F247" i="5" s="1"/>
  <c r="F48" i="5" s="1"/>
  <c r="E189" i="5"/>
  <c r="F227" i="5" s="1"/>
  <c r="F271" i="5" s="1"/>
  <c r="F72" i="5" s="1"/>
  <c r="E186" i="5"/>
  <c r="F224" i="5" s="1"/>
  <c r="F268" i="5" s="1"/>
  <c r="F69" i="5" s="1"/>
  <c r="E169" i="5"/>
  <c r="F207" i="5" s="1"/>
  <c r="F251" i="5" s="1"/>
  <c r="F52" i="5" s="1"/>
  <c r="E173" i="5"/>
  <c r="F211" i="5" s="1"/>
  <c r="F255" i="5" s="1"/>
  <c r="F56" i="5" s="1"/>
  <c r="E188" i="5"/>
  <c r="F226" i="5" s="1"/>
  <c r="F270" i="5" s="1"/>
  <c r="F71" i="5" s="1"/>
  <c r="E191" i="5"/>
  <c r="F229" i="5" s="1"/>
  <c r="F273" i="5" s="1"/>
  <c r="F74" i="5" s="1"/>
  <c r="E178" i="5"/>
  <c r="F216" i="5" s="1"/>
  <c r="F260" i="5" s="1"/>
  <c r="F61" i="5" s="1"/>
  <c r="E181" i="5"/>
  <c r="F219" i="5" s="1"/>
  <c r="F263" i="5" s="1"/>
  <c r="F64" i="5" s="1"/>
  <c r="E179" i="5"/>
  <c r="F217" i="5" s="1"/>
  <c r="F261" i="5" s="1"/>
  <c r="F62" i="5" s="1"/>
  <c r="E168" i="5"/>
  <c r="F206" i="5" s="1"/>
  <c r="F250" i="5" s="1"/>
  <c r="F51" i="5" s="1"/>
  <c r="E162" i="5"/>
  <c r="F200" i="5" s="1"/>
  <c r="F244" i="5" s="1"/>
  <c r="F45" i="5" s="1"/>
  <c r="E161" i="5"/>
  <c r="F199" i="5" s="1"/>
  <c r="F243" i="5" s="1"/>
  <c r="F44" i="5" s="1"/>
  <c r="E175" i="5"/>
  <c r="F213" i="5" s="1"/>
  <c r="F257" i="5" s="1"/>
  <c r="F58" i="5" s="1"/>
  <c r="E172" i="5"/>
  <c r="F210" i="5" s="1"/>
  <c r="F254" i="5" s="1"/>
  <c r="F55" i="5" s="1"/>
  <c r="E193" i="5"/>
  <c r="F231" i="5" s="1"/>
  <c r="F275" i="5" s="1"/>
  <c r="F76" i="5" s="1"/>
  <c r="E164" i="5"/>
  <c r="F202" i="5" s="1"/>
  <c r="F246" i="5" s="1"/>
  <c r="F47" i="5" s="1"/>
  <c r="E184" i="5"/>
  <c r="F222" i="5" s="1"/>
  <c r="F266" i="5" s="1"/>
  <c r="F67" i="5" s="1"/>
  <c r="E167" i="5"/>
  <c r="F205" i="5" s="1"/>
  <c r="F249" i="5" s="1"/>
  <c r="F50" i="5" s="1"/>
  <c r="E182" i="5"/>
  <c r="F220" i="5" s="1"/>
  <c r="F264" i="5" s="1"/>
  <c r="F65" i="5" s="1"/>
  <c r="E166" i="5"/>
  <c r="F204" i="5" s="1"/>
  <c r="F248" i="5" s="1"/>
  <c r="F49" i="5" s="1"/>
  <c r="E180" i="5"/>
  <c r="F218" i="5" s="1"/>
  <c r="F262" i="5" s="1"/>
  <c r="F63" i="5" s="1"/>
  <c r="E176" i="5"/>
  <c r="F214" i="5" s="1"/>
  <c r="F258" i="5" s="1"/>
  <c r="F59" i="5" s="1"/>
  <c r="E163" i="5"/>
  <c r="F201" i="5" s="1"/>
  <c r="F245" i="5" s="1"/>
  <c r="F46" i="5" s="1"/>
  <c r="E183" i="5"/>
  <c r="F221" i="5" s="1"/>
  <c r="F265" i="5" s="1"/>
  <c r="F66" i="5" s="1"/>
  <c r="E177" i="5"/>
  <c r="F215" i="5" s="1"/>
  <c r="F259" i="5" s="1"/>
  <c r="F60" i="5" s="1"/>
  <c r="E171" i="5"/>
  <c r="F209" i="5" s="1"/>
  <c r="F253" i="5" s="1"/>
  <c r="F54" i="5" s="1"/>
  <c r="E192" i="5"/>
  <c r="F230" i="5" s="1"/>
  <c r="F274" i="5" s="1"/>
  <c r="F75" i="5" s="1"/>
  <c r="E153" i="4"/>
  <c r="E115" i="4"/>
  <c r="E108" i="3"/>
  <c r="E74" i="3"/>
  <c r="E69" i="3"/>
  <c r="G160" i="14" l="1"/>
  <c r="G184" i="14" s="1"/>
  <c r="H223" i="14" s="1"/>
  <c r="H268" i="14" s="1"/>
  <c r="H64" i="14" s="1"/>
  <c r="F108" i="5"/>
  <c r="F151" i="5"/>
  <c r="F122" i="5"/>
  <c r="F114" i="5"/>
  <c r="F83" i="5"/>
  <c r="F137" i="5"/>
  <c r="F135" i="5"/>
  <c r="F126" i="5"/>
  <c r="F127" i="5"/>
  <c r="F150" i="5"/>
  <c r="F124" i="5"/>
  <c r="F130" i="5"/>
  <c r="F139" i="5"/>
  <c r="F105" i="5"/>
  <c r="F96" i="5"/>
  <c r="F138" i="5"/>
  <c r="F109" i="5"/>
  <c r="F128" i="5"/>
  <c r="F106" i="5"/>
  <c r="F136" i="5"/>
  <c r="F104" i="5"/>
  <c r="F123" i="5"/>
  <c r="F140" i="5"/>
  <c r="F132" i="5"/>
  <c r="F145" i="5"/>
  <c r="F86" i="5"/>
  <c r="F125" i="5"/>
  <c r="F87" i="5"/>
  <c r="F134" i="5"/>
  <c r="F142" i="5"/>
  <c r="E194" i="5"/>
  <c r="F84" i="5"/>
  <c r="F141" i="5"/>
  <c r="F103" i="5"/>
  <c r="F152" i="5"/>
  <c r="F143" i="5"/>
  <c r="F131" i="5"/>
  <c r="F93" i="5"/>
  <c r="E156" i="4"/>
  <c r="E175" i="4" s="1"/>
  <c r="E20" i="6" s="1"/>
  <c r="E63" i="6" s="1"/>
  <c r="E103" i="3"/>
  <c r="E137" i="3"/>
  <c r="G180" i="14" l="1"/>
  <c r="H219" i="14" s="1"/>
  <c r="H264" i="14" s="1"/>
  <c r="H60" i="14" s="1"/>
  <c r="H138" i="14" s="1"/>
  <c r="G198" i="14"/>
  <c r="H237" i="14" s="1"/>
  <c r="H282" i="14" s="1"/>
  <c r="G197" i="14"/>
  <c r="H236" i="14" s="1"/>
  <c r="H281" i="14" s="1"/>
  <c r="H77" i="14" s="1"/>
  <c r="G182" i="14"/>
  <c r="H221" i="14" s="1"/>
  <c r="H266" i="14" s="1"/>
  <c r="H62" i="14" s="1"/>
  <c r="H140" i="14" s="1"/>
  <c r="G171" i="14"/>
  <c r="H210" i="14" s="1"/>
  <c r="H255" i="14" s="1"/>
  <c r="H51" i="14" s="1"/>
  <c r="H90" i="14" s="1"/>
  <c r="G178" i="14"/>
  <c r="H217" i="14" s="1"/>
  <c r="H262" i="14" s="1"/>
  <c r="H58" i="14" s="1"/>
  <c r="H97" i="14" s="1"/>
  <c r="G167" i="14"/>
  <c r="H206" i="14" s="1"/>
  <c r="H251" i="14" s="1"/>
  <c r="H47" i="14" s="1"/>
  <c r="H125" i="14" s="1"/>
  <c r="G188" i="14"/>
  <c r="H227" i="14" s="1"/>
  <c r="H272" i="14" s="1"/>
  <c r="H68" i="14" s="1"/>
  <c r="H107" i="14" s="1"/>
  <c r="G195" i="14"/>
  <c r="H234" i="14" s="1"/>
  <c r="H279" i="14" s="1"/>
  <c r="H75" i="14" s="1"/>
  <c r="H114" i="14" s="1"/>
  <c r="G181" i="14"/>
  <c r="H220" i="14" s="1"/>
  <c r="H265" i="14" s="1"/>
  <c r="H61" i="14" s="1"/>
  <c r="H139" i="14" s="1"/>
  <c r="G170" i="14"/>
  <c r="H209" i="14" s="1"/>
  <c r="H254" i="14" s="1"/>
  <c r="H50" i="14" s="1"/>
  <c r="H128" i="14" s="1"/>
  <c r="G186" i="14"/>
  <c r="H225" i="14" s="1"/>
  <c r="H270" i="14" s="1"/>
  <c r="H66" i="14" s="1"/>
  <c r="H144" i="14" s="1"/>
  <c r="G166" i="14"/>
  <c r="H205" i="14" s="1"/>
  <c r="H250" i="14" s="1"/>
  <c r="H46" i="14" s="1"/>
  <c r="H124" i="14" s="1"/>
  <c r="G179" i="14"/>
  <c r="H218" i="14" s="1"/>
  <c r="H263" i="14" s="1"/>
  <c r="H59" i="14" s="1"/>
  <c r="H98" i="14" s="1"/>
  <c r="G196" i="14"/>
  <c r="H235" i="14" s="1"/>
  <c r="H280" i="14" s="1"/>
  <c r="H76" i="14" s="1"/>
  <c r="H154" i="14" s="1"/>
  <c r="G172" i="14"/>
  <c r="H211" i="14" s="1"/>
  <c r="H256" i="14" s="1"/>
  <c r="H52" i="14" s="1"/>
  <c r="H130" i="14" s="1"/>
  <c r="G177" i="14"/>
  <c r="H216" i="14" s="1"/>
  <c r="H261" i="14" s="1"/>
  <c r="H57" i="14" s="1"/>
  <c r="H135" i="14" s="1"/>
  <c r="G191" i="14"/>
  <c r="H230" i="14" s="1"/>
  <c r="H275" i="14" s="1"/>
  <c r="H71" i="14" s="1"/>
  <c r="H110" i="14" s="1"/>
  <c r="G190" i="14"/>
  <c r="H229" i="14" s="1"/>
  <c r="H274" i="14" s="1"/>
  <c r="H70" i="14" s="1"/>
  <c r="H148" i="14" s="1"/>
  <c r="G185" i="14"/>
  <c r="H224" i="14" s="1"/>
  <c r="H269" i="14" s="1"/>
  <c r="H65" i="14" s="1"/>
  <c r="H104" i="14" s="1"/>
  <c r="G194" i="14"/>
  <c r="H233" i="14" s="1"/>
  <c r="H278" i="14" s="1"/>
  <c r="H74" i="14" s="1"/>
  <c r="H152" i="14" s="1"/>
  <c r="G169" i="14"/>
  <c r="H208" i="14" s="1"/>
  <c r="H253" i="14" s="1"/>
  <c r="H49" i="14" s="1"/>
  <c r="H88" i="14" s="1"/>
  <c r="G189" i="14"/>
  <c r="H228" i="14" s="1"/>
  <c r="H273" i="14" s="1"/>
  <c r="H69" i="14" s="1"/>
  <c r="H147" i="14" s="1"/>
  <c r="G165" i="14"/>
  <c r="H204" i="14" s="1"/>
  <c r="G193" i="14"/>
  <c r="H232" i="14" s="1"/>
  <c r="H277" i="14" s="1"/>
  <c r="H73" i="14" s="1"/>
  <c r="H151" i="14" s="1"/>
  <c r="G173" i="14"/>
  <c r="H212" i="14" s="1"/>
  <c r="H257" i="14" s="1"/>
  <c r="H53" i="14" s="1"/>
  <c r="H92" i="14" s="1"/>
  <c r="G168" i="14"/>
  <c r="H207" i="14" s="1"/>
  <c r="H252" i="14" s="1"/>
  <c r="H48" i="14" s="1"/>
  <c r="H126" i="14" s="1"/>
  <c r="G192" i="14"/>
  <c r="H231" i="14" s="1"/>
  <c r="H276" i="14" s="1"/>
  <c r="H72" i="14" s="1"/>
  <c r="H150" i="14" s="1"/>
  <c r="G176" i="14"/>
  <c r="H215" i="14" s="1"/>
  <c r="H260" i="14" s="1"/>
  <c r="H56" i="14" s="1"/>
  <c r="H95" i="14" s="1"/>
  <c r="G183" i="14"/>
  <c r="H222" i="14" s="1"/>
  <c r="H267" i="14" s="1"/>
  <c r="H63" i="14" s="1"/>
  <c r="H141" i="14" s="1"/>
  <c r="G174" i="14"/>
  <c r="H213" i="14" s="1"/>
  <c r="H258" i="14" s="1"/>
  <c r="H54" i="14" s="1"/>
  <c r="H132" i="14" s="1"/>
  <c r="G175" i="14"/>
  <c r="H214" i="14" s="1"/>
  <c r="H259" i="14" s="1"/>
  <c r="H55" i="14" s="1"/>
  <c r="H94" i="14" s="1"/>
  <c r="G187" i="14"/>
  <c r="H226" i="14" s="1"/>
  <c r="H271" i="14" s="1"/>
  <c r="H67" i="14" s="1"/>
  <c r="H145" i="14" s="1"/>
  <c r="H136" i="14"/>
  <c r="H100" i="14"/>
  <c r="H149" i="14"/>
  <c r="H99" i="14"/>
  <c r="H127" i="14"/>
  <c r="H142" i="14"/>
  <c r="H103" i="14"/>
  <c r="F88" i="5"/>
  <c r="F99" i="5"/>
  <c r="F94" i="5"/>
  <c r="F90" i="5"/>
  <c r="F112" i="5"/>
  <c r="F100" i="5"/>
  <c r="F85" i="5"/>
  <c r="F98" i="5"/>
  <c r="F147" i="5"/>
  <c r="F97" i="5"/>
  <c r="F101" i="5"/>
  <c r="F89" i="5"/>
  <c r="F92" i="5"/>
  <c r="F121" i="5"/>
  <c r="F113" i="5"/>
  <c r="F102" i="5"/>
  <c r="F107" i="5"/>
  <c r="F129" i="5"/>
  <c r="F91" i="5"/>
  <c r="E162" i="4"/>
  <c r="E7" i="6" s="1"/>
  <c r="E50" i="6" s="1"/>
  <c r="F149" i="5"/>
  <c r="F111" i="5"/>
  <c r="E165" i="4"/>
  <c r="E10" i="6" s="1"/>
  <c r="E53" i="6" s="1"/>
  <c r="F144" i="5"/>
  <c r="E161" i="4"/>
  <c r="F133" i="5"/>
  <c r="F95" i="5"/>
  <c r="F148" i="5"/>
  <c r="F110" i="5"/>
  <c r="E164" i="4"/>
  <c r="E9" i="6" s="1"/>
  <c r="E52" i="6" s="1"/>
  <c r="E187" i="4"/>
  <c r="E32" i="6" s="1"/>
  <c r="E75" i="6" s="1"/>
  <c r="E184" i="4"/>
  <c r="E29" i="6" s="1"/>
  <c r="E72" i="6" s="1"/>
  <c r="E170" i="4"/>
  <c r="E171" i="4"/>
  <c r="E16" i="6" s="1"/>
  <c r="E59" i="6" s="1"/>
  <c r="E188" i="4"/>
  <c r="E33" i="6" s="1"/>
  <c r="E76" i="6" s="1"/>
  <c r="E190" i="4"/>
  <c r="E176" i="4"/>
  <c r="E193" i="4"/>
  <c r="E38" i="6" s="1"/>
  <c r="E81" i="6" s="1"/>
  <c r="E174" i="4"/>
  <c r="E19" i="6" s="1"/>
  <c r="E62" i="6" s="1"/>
  <c r="E192" i="4"/>
  <c r="E168" i="4"/>
  <c r="E183" i="4"/>
  <c r="E28" i="6" s="1"/>
  <c r="E71" i="6" s="1"/>
  <c r="E163" i="4"/>
  <c r="E8" i="6" s="1"/>
  <c r="E51" i="6" s="1"/>
  <c r="E167" i="4"/>
  <c r="F232" i="5"/>
  <c r="E179" i="4"/>
  <c r="E24" i="6" s="1"/>
  <c r="E67" i="6" s="1"/>
  <c r="F213" i="4"/>
  <c r="F257" i="4" s="1"/>
  <c r="F58" i="4" s="1"/>
  <c r="E169" i="4"/>
  <c r="E14" i="6" s="1"/>
  <c r="E57" i="6" s="1"/>
  <c r="E166" i="4"/>
  <c r="E11" i="6" s="1"/>
  <c r="E54" i="6" s="1"/>
  <c r="E173" i="4"/>
  <c r="E18" i="6" s="1"/>
  <c r="E61" i="6" s="1"/>
  <c r="E177" i="4"/>
  <c r="E22" i="6" s="1"/>
  <c r="E65" i="6" s="1"/>
  <c r="E172" i="4"/>
  <c r="E17" i="6" s="1"/>
  <c r="E60" i="6" s="1"/>
  <c r="E181" i="4"/>
  <c r="E26" i="6" s="1"/>
  <c r="E69" i="6" s="1"/>
  <c r="E180" i="4"/>
  <c r="E25" i="6" s="1"/>
  <c r="E68" i="6" s="1"/>
  <c r="E178" i="4"/>
  <c r="E23" i="6" s="1"/>
  <c r="E66" i="6" s="1"/>
  <c r="E185" i="4"/>
  <c r="E30" i="6" s="1"/>
  <c r="E73" i="6" s="1"/>
  <c r="E182" i="4"/>
  <c r="E27" i="6" s="1"/>
  <c r="E70" i="6" s="1"/>
  <c r="E186" i="4"/>
  <c r="E31" i="6" s="1"/>
  <c r="E74" i="6" s="1"/>
  <c r="E189" i="4"/>
  <c r="E34" i="6" s="1"/>
  <c r="E77" i="6" s="1"/>
  <c r="E191" i="4"/>
  <c r="E36" i="6" s="1"/>
  <c r="E79" i="6" s="1"/>
  <c r="E140" i="3"/>
  <c r="E145" i="3" s="1"/>
  <c r="F179" i="3" s="1"/>
  <c r="H131" i="14" l="1"/>
  <c r="H137" i="14"/>
  <c r="H129" i="14"/>
  <c r="H85" i="14"/>
  <c r="H106" i="14"/>
  <c r="H134" i="14"/>
  <c r="H96" i="14"/>
  <c r="H116" i="14"/>
  <c r="H155" i="14"/>
  <c r="H112" i="14"/>
  <c r="H153" i="14"/>
  <c r="H101" i="14"/>
  <c r="H113" i="14"/>
  <c r="H111" i="14"/>
  <c r="H133" i="14"/>
  <c r="H146" i="14"/>
  <c r="H91" i="14"/>
  <c r="H143" i="14"/>
  <c r="H78" i="14"/>
  <c r="H86" i="14"/>
  <c r="H87" i="14"/>
  <c r="H105" i="14"/>
  <c r="H102" i="14"/>
  <c r="H108" i="14"/>
  <c r="H109" i="14"/>
  <c r="H115" i="14"/>
  <c r="H89" i="14"/>
  <c r="G199" i="14"/>
  <c r="H93" i="14"/>
  <c r="F200" i="4"/>
  <c r="F244" i="4" s="1"/>
  <c r="F45" i="4" s="1"/>
  <c r="F209" i="4"/>
  <c r="F253" i="4" s="1"/>
  <c r="F54" i="4" s="1"/>
  <c r="H238" i="14"/>
  <c r="H249" i="14"/>
  <c r="F202" i="4"/>
  <c r="F246" i="4" s="1"/>
  <c r="F47" i="4" s="1"/>
  <c r="F85" i="4" s="1"/>
  <c r="F222" i="4"/>
  <c r="F266" i="4" s="1"/>
  <c r="F67" i="4" s="1"/>
  <c r="F105" i="4" s="1"/>
  <c r="F203" i="4"/>
  <c r="F247" i="4" s="1"/>
  <c r="F48" i="4" s="1"/>
  <c r="F124" i="4" s="1"/>
  <c r="F221" i="4"/>
  <c r="F265" i="4" s="1"/>
  <c r="F66" i="4" s="1"/>
  <c r="F225" i="4"/>
  <c r="F269" i="4" s="1"/>
  <c r="F70" i="4" s="1"/>
  <c r="F217" i="4"/>
  <c r="F261" i="4" s="1"/>
  <c r="F62" i="4" s="1"/>
  <c r="F138" i="4" s="1"/>
  <c r="F231" i="4"/>
  <c r="F275" i="4" s="1"/>
  <c r="F76" i="4" s="1"/>
  <c r="F226" i="4"/>
  <c r="F270" i="4" s="1"/>
  <c r="F71" i="4" s="1"/>
  <c r="F206" i="4"/>
  <c r="F250" i="4" s="1"/>
  <c r="F51" i="4" s="1"/>
  <c r="E13" i="6"/>
  <c r="E56" i="6" s="1"/>
  <c r="F214" i="4"/>
  <c r="F258" i="4" s="1"/>
  <c r="F59" i="4" s="1"/>
  <c r="E21" i="6"/>
  <c r="E64" i="6" s="1"/>
  <c r="F208" i="4"/>
  <c r="F252" i="4" s="1"/>
  <c r="F53" i="4" s="1"/>
  <c r="F91" i="4" s="1"/>
  <c r="E15" i="6"/>
  <c r="E58" i="6" s="1"/>
  <c r="F199" i="4"/>
  <c r="F243" i="4" s="1"/>
  <c r="F44" i="4" s="1"/>
  <c r="F120" i="4" s="1"/>
  <c r="E6" i="6"/>
  <c r="F212" i="4"/>
  <c r="F256" i="4" s="1"/>
  <c r="F57" i="4" s="1"/>
  <c r="F95" i="4" s="1"/>
  <c r="F201" i="4"/>
  <c r="F245" i="4" s="1"/>
  <c r="F46" i="4" s="1"/>
  <c r="F205" i="4"/>
  <c r="F249" i="4" s="1"/>
  <c r="F50" i="4" s="1"/>
  <c r="E12" i="6"/>
  <c r="E55" i="6" s="1"/>
  <c r="F230" i="4"/>
  <c r="F274" i="4" s="1"/>
  <c r="F75" i="4" s="1"/>
  <c r="F113" i="4" s="1"/>
  <c r="E37" i="6"/>
  <c r="E80" i="6" s="1"/>
  <c r="F228" i="4"/>
  <c r="F272" i="4" s="1"/>
  <c r="F73" i="4" s="1"/>
  <c r="E35" i="6"/>
  <c r="E78" i="6" s="1"/>
  <c r="F276" i="5"/>
  <c r="F123" i="4"/>
  <c r="F96" i="4"/>
  <c r="F134" i="4"/>
  <c r="F227" i="4"/>
  <c r="F220" i="4"/>
  <c r="F264" i="4" s="1"/>
  <c r="F65" i="4" s="1"/>
  <c r="F211" i="4"/>
  <c r="F216" i="4"/>
  <c r="F260" i="4" s="1"/>
  <c r="F61" i="4" s="1"/>
  <c r="F219" i="4"/>
  <c r="F229" i="4"/>
  <c r="F223" i="4"/>
  <c r="F210" i="4"/>
  <c r="F204" i="4"/>
  <c r="F207" i="4"/>
  <c r="F251" i="4" s="1"/>
  <c r="F52" i="4" s="1"/>
  <c r="F128" i="4" s="1"/>
  <c r="F224" i="4"/>
  <c r="F218" i="4"/>
  <c r="F262" i="4" s="1"/>
  <c r="F63" i="4" s="1"/>
  <c r="F139" i="4" s="1"/>
  <c r="F215" i="4"/>
  <c r="E194" i="4"/>
  <c r="E148" i="3"/>
  <c r="E154" i="3"/>
  <c r="E158" i="3"/>
  <c r="E147" i="3"/>
  <c r="E160" i="3"/>
  <c r="E166" i="3"/>
  <c r="E163" i="3"/>
  <c r="E150" i="3"/>
  <c r="E153" i="3"/>
  <c r="E172" i="3"/>
  <c r="E149" i="3"/>
  <c r="E159" i="3"/>
  <c r="E168" i="3"/>
  <c r="E173" i="3"/>
  <c r="E146" i="3"/>
  <c r="E169" i="3"/>
  <c r="E151" i="3"/>
  <c r="E170" i="3"/>
  <c r="E164" i="3"/>
  <c r="E152" i="3"/>
  <c r="E161" i="3"/>
  <c r="E156" i="3"/>
  <c r="E167" i="3"/>
  <c r="E165" i="3"/>
  <c r="E155" i="3"/>
  <c r="E157" i="3"/>
  <c r="E162" i="3"/>
  <c r="E171" i="3"/>
  <c r="H117" i="14" l="1"/>
  <c r="H156" i="14"/>
  <c r="H283" i="14"/>
  <c r="H45" i="14"/>
  <c r="F143" i="4"/>
  <c r="F86" i="4"/>
  <c r="F151" i="4"/>
  <c r="F129" i="4"/>
  <c r="F133" i="4"/>
  <c r="F100" i="4"/>
  <c r="E49" i="6"/>
  <c r="E39" i="6"/>
  <c r="F120" i="5"/>
  <c r="F77" i="5"/>
  <c r="F82" i="5"/>
  <c r="F103" i="4"/>
  <c r="F141" i="4"/>
  <c r="F146" i="4"/>
  <c r="F108" i="4"/>
  <c r="F152" i="4"/>
  <c r="F114" i="4"/>
  <c r="F137" i="4"/>
  <c r="F99" i="4"/>
  <c r="F88" i="4"/>
  <c r="F126" i="4"/>
  <c r="F149" i="4"/>
  <c r="F111" i="4"/>
  <c r="F97" i="4"/>
  <c r="F135" i="4"/>
  <c r="F104" i="4"/>
  <c r="F142" i="4"/>
  <c r="F109" i="4"/>
  <c r="F147" i="4"/>
  <c r="F130" i="4"/>
  <c r="F92" i="4"/>
  <c r="F89" i="4"/>
  <c r="F127" i="4"/>
  <c r="F254" i="4"/>
  <c r="F55" i="4" s="1"/>
  <c r="F90" i="4"/>
  <c r="F267" i="4"/>
  <c r="F68" i="4" s="1"/>
  <c r="F271" i="4"/>
  <c r="F72" i="4" s="1"/>
  <c r="F268" i="4"/>
  <c r="F69" i="4" s="1"/>
  <c r="F273" i="4"/>
  <c r="F74" i="4" s="1"/>
  <c r="F255" i="4"/>
  <c r="F56" i="4" s="1"/>
  <c r="F83" i="4"/>
  <c r="F121" i="4"/>
  <c r="F259" i="4"/>
  <c r="F60" i="4" s="1"/>
  <c r="F232" i="4"/>
  <c r="F248" i="4"/>
  <c r="F263" i="4"/>
  <c r="F64" i="4" s="1"/>
  <c r="F101" i="4"/>
  <c r="F122" i="4"/>
  <c r="F84" i="4"/>
  <c r="F82" i="4"/>
  <c r="F195" i="3"/>
  <c r="F235" i="3" s="1"/>
  <c r="F56" i="3" s="1"/>
  <c r="F207" i="3"/>
  <c r="F247" i="3" s="1"/>
  <c r="F68" i="3" s="1"/>
  <c r="F136" i="3" s="1"/>
  <c r="F200" i="3"/>
  <c r="F240" i="3" s="1"/>
  <c r="F61" i="3" s="1"/>
  <c r="F95" i="3" s="1"/>
  <c r="F205" i="3"/>
  <c r="F245" i="3" s="1"/>
  <c r="F66" i="3" s="1"/>
  <c r="F186" i="3"/>
  <c r="F226" i="3" s="1"/>
  <c r="F47" i="3" s="1"/>
  <c r="F202" i="3"/>
  <c r="F242" i="3" s="1"/>
  <c r="F63" i="3" s="1"/>
  <c r="F131" i="3" s="1"/>
  <c r="F194" i="3"/>
  <c r="F234" i="3" s="1"/>
  <c r="F55" i="3" s="1"/>
  <c r="F123" i="3" s="1"/>
  <c r="F201" i="3"/>
  <c r="F241" i="3" s="1"/>
  <c r="F62" i="3" s="1"/>
  <c r="F193" i="3"/>
  <c r="F233" i="3" s="1"/>
  <c r="F54" i="3" s="1"/>
  <c r="F181" i="3"/>
  <c r="F221" i="3" s="1"/>
  <c r="F42" i="3" s="1"/>
  <c r="F76" i="3" s="1"/>
  <c r="F189" i="3"/>
  <c r="F229" i="3" s="1"/>
  <c r="F50" i="3" s="1"/>
  <c r="F204" i="3"/>
  <c r="F244" i="3" s="1"/>
  <c r="F65" i="3" s="1"/>
  <c r="F206" i="3"/>
  <c r="F246" i="3" s="1"/>
  <c r="F67" i="3" s="1"/>
  <c r="F188" i="3"/>
  <c r="F228" i="3" s="1"/>
  <c r="F49" i="3" s="1"/>
  <c r="F83" i="3" s="1"/>
  <c r="F199" i="3"/>
  <c r="F239" i="3" s="1"/>
  <c r="F60" i="3" s="1"/>
  <c r="F185" i="3"/>
  <c r="F225" i="3" s="1"/>
  <c r="F46" i="3" s="1"/>
  <c r="F187" i="3"/>
  <c r="F227" i="3" s="1"/>
  <c r="F48" i="3" s="1"/>
  <c r="F116" i="3" s="1"/>
  <c r="F182" i="3"/>
  <c r="F222" i="3" s="1"/>
  <c r="F43" i="3" s="1"/>
  <c r="F77" i="3" s="1"/>
  <c r="F196" i="3"/>
  <c r="F236" i="3" s="1"/>
  <c r="F57" i="3" s="1"/>
  <c r="F198" i="3"/>
  <c r="F238" i="3" s="1"/>
  <c r="F59" i="3" s="1"/>
  <c r="F203" i="3"/>
  <c r="F243" i="3" s="1"/>
  <c r="F64" i="3" s="1"/>
  <c r="F184" i="3"/>
  <c r="F224" i="3" s="1"/>
  <c r="F45" i="3" s="1"/>
  <c r="F191" i="3"/>
  <c r="F231" i="3" s="1"/>
  <c r="F52" i="3" s="1"/>
  <c r="F190" i="3"/>
  <c r="F230" i="3" s="1"/>
  <c r="F51" i="3" s="1"/>
  <c r="F180" i="3"/>
  <c r="F220" i="3" s="1"/>
  <c r="F41" i="3" s="1"/>
  <c r="F183" i="3"/>
  <c r="F223" i="3" s="1"/>
  <c r="F44" i="3" s="1"/>
  <c r="F197" i="3"/>
  <c r="F237" i="3" s="1"/>
  <c r="F58" i="3" s="1"/>
  <c r="F192" i="3"/>
  <c r="F232" i="3" s="1"/>
  <c r="F53" i="3" s="1"/>
  <c r="F121" i="3" s="1"/>
  <c r="F219" i="3"/>
  <c r="F40" i="3" s="1"/>
  <c r="E174" i="3"/>
  <c r="H123" i="14" l="1"/>
  <c r="H79" i="14"/>
  <c r="H84" i="14"/>
  <c r="E82" i="6"/>
  <c r="F115" i="5"/>
  <c r="F153" i="5"/>
  <c r="F276" i="4"/>
  <c r="F49" i="4"/>
  <c r="F87" i="4" s="1"/>
  <c r="F140" i="4"/>
  <c r="F102" i="4"/>
  <c r="F145" i="4"/>
  <c r="F107" i="4"/>
  <c r="F148" i="4"/>
  <c r="F110" i="4"/>
  <c r="F132" i="4"/>
  <c r="F94" i="4"/>
  <c r="F106" i="4"/>
  <c r="F144" i="4"/>
  <c r="F136" i="4"/>
  <c r="F98" i="4"/>
  <c r="F112" i="4"/>
  <c r="F150" i="4"/>
  <c r="F93" i="4"/>
  <c r="F131" i="4"/>
  <c r="F92" i="3"/>
  <c r="F126" i="3"/>
  <c r="F85" i="3"/>
  <c r="F119" i="3"/>
  <c r="F114" i="3"/>
  <c r="F80" i="3"/>
  <c r="F133" i="3"/>
  <c r="F99" i="3"/>
  <c r="F100" i="3"/>
  <c r="F134" i="3"/>
  <c r="F86" i="3"/>
  <c r="F120" i="3"/>
  <c r="F94" i="3"/>
  <c r="F128" i="3"/>
  <c r="F127" i="3"/>
  <c r="F93" i="3"/>
  <c r="F96" i="3"/>
  <c r="F130" i="3"/>
  <c r="F112" i="3"/>
  <c r="F78" i="3"/>
  <c r="F91" i="3"/>
  <c r="F125" i="3"/>
  <c r="F118" i="3"/>
  <c r="F84" i="3"/>
  <c r="F109" i="3"/>
  <c r="F75" i="3"/>
  <c r="F79" i="3"/>
  <c r="F113" i="3"/>
  <c r="F98" i="3"/>
  <c r="F132" i="3"/>
  <c r="F101" i="3"/>
  <c r="F135" i="3"/>
  <c r="F88" i="3"/>
  <c r="F122" i="3"/>
  <c r="F81" i="3"/>
  <c r="F115" i="3"/>
  <c r="F90" i="3"/>
  <c r="F124" i="3"/>
  <c r="F208" i="3"/>
  <c r="F87" i="3"/>
  <c r="F117" i="3"/>
  <c r="F111" i="3"/>
  <c r="F110" i="3"/>
  <c r="F129" i="3"/>
  <c r="F82" i="3"/>
  <c r="F102" i="3"/>
  <c r="F89" i="3"/>
  <c r="F97" i="3"/>
  <c r="F248" i="3"/>
  <c r="H118" i="14" l="1"/>
  <c r="H157" i="14"/>
  <c r="F115" i="4"/>
  <c r="F125" i="4"/>
  <c r="F153" i="4" s="1"/>
  <c r="F77" i="4"/>
  <c r="F156" i="5"/>
  <c r="F186" i="5" s="1"/>
  <c r="G224" i="5" s="1"/>
  <c r="G268" i="5" s="1"/>
  <c r="G69" i="5" s="1"/>
  <c r="F108" i="3"/>
  <c r="F74" i="3"/>
  <c r="F69" i="3"/>
  <c r="H160" i="14" l="1"/>
  <c r="H192" i="14" s="1"/>
  <c r="I231" i="14" s="1"/>
  <c r="I276" i="14" s="1"/>
  <c r="I72" i="14" s="1"/>
  <c r="F156" i="4"/>
  <c r="G107" i="5"/>
  <c r="F167" i="5"/>
  <c r="G205" i="5" s="1"/>
  <c r="G249" i="5" s="1"/>
  <c r="G50" i="5" s="1"/>
  <c r="F171" i="5"/>
  <c r="G209" i="5" s="1"/>
  <c r="G253" i="5" s="1"/>
  <c r="G54" i="5" s="1"/>
  <c r="F161" i="5"/>
  <c r="G199" i="5" s="1"/>
  <c r="G243" i="5" s="1"/>
  <c r="G44" i="5" s="1"/>
  <c r="F191" i="5"/>
  <c r="G229" i="5" s="1"/>
  <c r="G273" i="5" s="1"/>
  <c r="G74" i="5" s="1"/>
  <c r="F166" i="5"/>
  <c r="G204" i="5" s="1"/>
  <c r="G248" i="5" s="1"/>
  <c r="G49" i="5" s="1"/>
  <c r="F169" i="5"/>
  <c r="G207" i="5" s="1"/>
  <c r="G251" i="5" s="1"/>
  <c r="G52" i="5" s="1"/>
  <c r="F180" i="5"/>
  <c r="G218" i="5" s="1"/>
  <c r="G262" i="5" s="1"/>
  <c r="G63" i="5" s="1"/>
  <c r="F183" i="5"/>
  <c r="G221" i="5" s="1"/>
  <c r="G265" i="5" s="1"/>
  <c r="G66" i="5" s="1"/>
  <c r="F163" i="5"/>
  <c r="G201" i="5" s="1"/>
  <c r="G245" i="5" s="1"/>
  <c r="G46" i="5" s="1"/>
  <c r="F185" i="5"/>
  <c r="G223" i="5" s="1"/>
  <c r="G267" i="5" s="1"/>
  <c r="G68" i="5" s="1"/>
  <c r="F182" i="5"/>
  <c r="G220" i="5" s="1"/>
  <c r="G264" i="5" s="1"/>
  <c r="G65" i="5" s="1"/>
  <c r="F187" i="5"/>
  <c r="G225" i="5" s="1"/>
  <c r="G269" i="5" s="1"/>
  <c r="G70" i="5" s="1"/>
  <c r="F184" i="5"/>
  <c r="G222" i="5" s="1"/>
  <c r="G266" i="5" s="1"/>
  <c r="G67" i="5" s="1"/>
  <c r="F188" i="5"/>
  <c r="G226" i="5" s="1"/>
  <c r="G270" i="5" s="1"/>
  <c r="G71" i="5" s="1"/>
  <c r="F164" i="5"/>
  <c r="G202" i="5" s="1"/>
  <c r="G246" i="5" s="1"/>
  <c r="G47" i="5" s="1"/>
  <c r="F175" i="5"/>
  <c r="G213" i="5" s="1"/>
  <c r="G257" i="5" s="1"/>
  <c r="G58" i="5" s="1"/>
  <c r="F177" i="5"/>
  <c r="G215" i="5" s="1"/>
  <c r="G259" i="5" s="1"/>
  <c r="G60" i="5" s="1"/>
  <c r="F165" i="5"/>
  <c r="G203" i="5" s="1"/>
  <c r="G247" i="5" s="1"/>
  <c r="G48" i="5" s="1"/>
  <c r="F189" i="5"/>
  <c r="G227" i="5" s="1"/>
  <c r="G271" i="5" s="1"/>
  <c r="G72" i="5" s="1"/>
  <c r="F193" i="5"/>
  <c r="G231" i="5" s="1"/>
  <c r="G275" i="5" s="1"/>
  <c r="G76" i="5" s="1"/>
  <c r="F178" i="5"/>
  <c r="G216" i="5" s="1"/>
  <c r="G260" i="5" s="1"/>
  <c r="G61" i="5" s="1"/>
  <c r="F162" i="5"/>
  <c r="G200" i="5" s="1"/>
  <c r="G244" i="5" s="1"/>
  <c r="G45" i="5" s="1"/>
  <c r="F168" i="5"/>
  <c r="G206" i="5" s="1"/>
  <c r="G250" i="5" s="1"/>
  <c r="G51" i="5" s="1"/>
  <c r="F190" i="5"/>
  <c r="G228" i="5" s="1"/>
  <c r="G272" i="5" s="1"/>
  <c r="G73" i="5" s="1"/>
  <c r="F181" i="5"/>
  <c r="G219" i="5" s="1"/>
  <c r="G263" i="5" s="1"/>
  <c r="G64" i="5" s="1"/>
  <c r="F192" i="5"/>
  <c r="G230" i="5" s="1"/>
  <c r="G274" i="5" s="1"/>
  <c r="G75" i="5" s="1"/>
  <c r="F176" i="5"/>
  <c r="G214" i="5" s="1"/>
  <c r="G258" i="5" s="1"/>
  <c r="G59" i="5" s="1"/>
  <c r="F179" i="5"/>
  <c r="G217" i="5" s="1"/>
  <c r="G261" i="5" s="1"/>
  <c r="G62" i="5" s="1"/>
  <c r="F172" i="5"/>
  <c r="G210" i="5" s="1"/>
  <c r="G254" i="5" s="1"/>
  <c r="G55" i="5" s="1"/>
  <c r="F173" i="5"/>
  <c r="G211" i="5" s="1"/>
  <c r="G255" i="5" s="1"/>
  <c r="G56" i="5" s="1"/>
  <c r="F170" i="5"/>
  <c r="G208" i="5" s="1"/>
  <c r="G252" i="5" s="1"/>
  <c r="G53" i="5" s="1"/>
  <c r="F174" i="5"/>
  <c r="G212" i="5" s="1"/>
  <c r="G256" i="5" s="1"/>
  <c r="G57" i="5" s="1"/>
  <c r="F103" i="3"/>
  <c r="F137" i="3"/>
  <c r="H198" i="14" l="1"/>
  <c r="I237" i="14" s="1"/>
  <c r="I282" i="14" s="1"/>
  <c r="H197" i="14"/>
  <c r="I236" i="14" s="1"/>
  <c r="I281" i="14" s="1"/>
  <c r="I77" i="14" s="1"/>
  <c r="H166" i="14"/>
  <c r="I205" i="14" s="1"/>
  <c r="I250" i="14" s="1"/>
  <c r="I46" i="14" s="1"/>
  <c r="I124" i="14" s="1"/>
  <c r="H180" i="14"/>
  <c r="I219" i="14" s="1"/>
  <c r="I264" i="14" s="1"/>
  <c r="I60" i="14" s="1"/>
  <c r="I138" i="14" s="1"/>
  <c r="H174" i="14"/>
  <c r="I213" i="14" s="1"/>
  <c r="I258" i="14" s="1"/>
  <c r="I54" i="14" s="1"/>
  <c r="I132" i="14" s="1"/>
  <c r="H183" i="14"/>
  <c r="I222" i="14" s="1"/>
  <c r="I267" i="14" s="1"/>
  <c r="I63" i="14" s="1"/>
  <c r="I102" i="14" s="1"/>
  <c r="H193" i="14"/>
  <c r="I232" i="14" s="1"/>
  <c r="I277" i="14" s="1"/>
  <c r="I73" i="14" s="1"/>
  <c r="I151" i="14" s="1"/>
  <c r="H185" i="14"/>
  <c r="I224" i="14" s="1"/>
  <c r="I269" i="14" s="1"/>
  <c r="I65" i="14" s="1"/>
  <c r="I104" i="14" s="1"/>
  <c r="H168" i="14"/>
  <c r="I207" i="14" s="1"/>
  <c r="I252" i="14" s="1"/>
  <c r="I48" i="14" s="1"/>
  <c r="I126" i="14" s="1"/>
  <c r="H189" i="14"/>
  <c r="I228" i="14" s="1"/>
  <c r="I273" i="14" s="1"/>
  <c r="I69" i="14" s="1"/>
  <c r="I108" i="14" s="1"/>
  <c r="I78" i="14"/>
  <c r="H194" i="14"/>
  <c r="I233" i="14" s="1"/>
  <c r="I278" i="14" s="1"/>
  <c r="I74" i="14" s="1"/>
  <c r="I113" i="14" s="1"/>
  <c r="H188" i="14"/>
  <c r="I227" i="14" s="1"/>
  <c r="I272" i="14" s="1"/>
  <c r="I68" i="14" s="1"/>
  <c r="I107" i="14" s="1"/>
  <c r="H178" i="14"/>
  <c r="I217" i="14" s="1"/>
  <c r="I262" i="14" s="1"/>
  <c r="I58" i="14" s="1"/>
  <c r="I97" i="14" s="1"/>
  <c r="H196" i="14"/>
  <c r="I235" i="14" s="1"/>
  <c r="I280" i="14" s="1"/>
  <c r="I76" i="14" s="1"/>
  <c r="I115" i="14" s="1"/>
  <c r="H165" i="14"/>
  <c r="I204" i="14" s="1"/>
  <c r="H195" i="14"/>
  <c r="I234" i="14" s="1"/>
  <c r="I279" i="14" s="1"/>
  <c r="I75" i="14" s="1"/>
  <c r="I153" i="14" s="1"/>
  <c r="H175" i="14"/>
  <c r="I214" i="14" s="1"/>
  <c r="I259" i="14" s="1"/>
  <c r="I55" i="14" s="1"/>
  <c r="I94" i="14" s="1"/>
  <c r="H171" i="14"/>
  <c r="I210" i="14" s="1"/>
  <c r="I255" i="14" s="1"/>
  <c r="I51" i="14" s="1"/>
  <c r="I129" i="14" s="1"/>
  <c r="H173" i="14"/>
  <c r="I212" i="14" s="1"/>
  <c r="I257" i="14" s="1"/>
  <c r="I53" i="14" s="1"/>
  <c r="I131" i="14" s="1"/>
  <c r="H176" i="14"/>
  <c r="I215" i="14" s="1"/>
  <c r="I260" i="14" s="1"/>
  <c r="I56" i="14" s="1"/>
  <c r="I95" i="14" s="1"/>
  <c r="H167" i="14"/>
  <c r="I206" i="14" s="1"/>
  <c r="I251" i="14" s="1"/>
  <c r="I47" i="14" s="1"/>
  <c r="I86" i="14" s="1"/>
  <c r="H186" i="14"/>
  <c r="I225" i="14" s="1"/>
  <c r="I270" i="14" s="1"/>
  <c r="I66" i="14" s="1"/>
  <c r="I144" i="14" s="1"/>
  <c r="H177" i="14"/>
  <c r="I216" i="14" s="1"/>
  <c r="I261" i="14" s="1"/>
  <c r="I57" i="14" s="1"/>
  <c r="I135" i="14" s="1"/>
  <c r="H187" i="14"/>
  <c r="I226" i="14" s="1"/>
  <c r="I271" i="14" s="1"/>
  <c r="I67" i="14" s="1"/>
  <c r="I106" i="14" s="1"/>
  <c r="H179" i="14"/>
  <c r="I218" i="14" s="1"/>
  <c r="I263" i="14" s="1"/>
  <c r="I59" i="14" s="1"/>
  <c r="I137" i="14" s="1"/>
  <c r="H172" i="14"/>
  <c r="I211" i="14" s="1"/>
  <c r="I256" i="14" s="1"/>
  <c r="I52" i="14" s="1"/>
  <c r="I130" i="14" s="1"/>
  <c r="H190" i="14"/>
  <c r="I229" i="14" s="1"/>
  <c r="I274" i="14" s="1"/>
  <c r="I70" i="14" s="1"/>
  <c r="I148" i="14" s="1"/>
  <c r="H181" i="14"/>
  <c r="I220" i="14" s="1"/>
  <c r="I265" i="14" s="1"/>
  <c r="I61" i="14" s="1"/>
  <c r="I100" i="14" s="1"/>
  <c r="H184" i="14"/>
  <c r="I223" i="14" s="1"/>
  <c r="I268" i="14" s="1"/>
  <c r="I64" i="14" s="1"/>
  <c r="I142" i="14" s="1"/>
  <c r="H182" i="14"/>
  <c r="I221" i="14" s="1"/>
  <c r="I266" i="14" s="1"/>
  <c r="I62" i="14" s="1"/>
  <c r="I101" i="14" s="1"/>
  <c r="H170" i="14"/>
  <c r="I209" i="14" s="1"/>
  <c r="I254" i="14" s="1"/>
  <c r="I50" i="14" s="1"/>
  <c r="I128" i="14" s="1"/>
  <c r="H191" i="14"/>
  <c r="I230" i="14" s="1"/>
  <c r="I275" i="14" s="1"/>
  <c r="I71" i="14" s="1"/>
  <c r="I110" i="14" s="1"/>
  <c r="H169" i="14"/>
  <c r="I208" i="14" s="1"/>
  <c r="I253" i="14" s="1"/>
  <c r="I49" i="14" s="1"/>
  <c r="I88" i="14" s="1"/>
  <c r="I145" i="14"/>
  <c r="I146" i="14"/>
  <c r="I87" i="14"/>
  <c r="I150" i="14"/>
  <c r="I111" i="14"/>
  <c r="G145" i="5"/>
  <c r="G132" i="5"/>
  <c r="G124" i="5"/>
  <c r="G147" i="5"/>
  <c r="G137" i="5"/>
  <c r="G143" i="5"/>
  <c r="G103" i="5"/>
  <c r="G93" i="5"/>
  <c r="G100" i="5"/>
  <c r="G96" i="5"/>
  <c r="G142" i="5"/>
  <c r="G150" i="5"/>
  <c r="G102" i="5"/>
  <c r="G95" i="5"/>
  <c r="G111" i="5"/>
  <c r="G129" i="5"/>
  <c r="G135" i="5"/>
  <c r="G89" i="5"/>
  <c r="G110" i="5"/>
  <c r="G85" i="5"/>
  <c r="G108" i="5"/>
  <c r="G101" i="5"/>
  <c r="G232" i="5"/>
  <c r="F194" i="5"/>
  <c r="G140" i="5"/>
  <c r="G136" i="5"/>
  <c r="G98" i="5"/>
  <c r="G151" i="5"/>
  <c r="G113" i="5"/>
  <c r="G121" i="5"/>
  <c r="G83" i="5"/>
  <c r="G152" i="5"/>
  <c r="G114" i="5"/>
  <c r="G134" i="5"/>
  <c r="F191" i="4"/>
  <c r="F36" i="6" s="1"/>
  <c r="F79" i="6" s="1"/>
  <c r="F174" i="4"/>
  <c r="F19" i="6" s="1"/>
  <c r="F62" i="6" s="1"/>
  <c r="F186" i="4"/>
  <c r="F31" i="6" s="1"/>
  <c r="F74" i="6" s="1"/>
  <c r="F162" i="4"/>
  <c r="G200" i="4" s="1"/>
  <c r="G244" i="4" s="1"/>
  <c r="G45" i="4" s="1"/>
  <c r="F163" i="4"/>
  <c r="F8" i="6" s="1"/>
  <c r="F51" i="6" s="1"/>
  <c r="F193" i="4"/>
  <c r="F38" i="6" s="1"/>
  <c r="F81" i="6" s="1"/>
  <c r="F182" i="4"/>
  <c r="F27" i="6" s="1"/>
  <c r="F70" i="6" s="1"/>
  <c r="F180" i="4"/>
  <c r="F25" i="6" s="1"/>
  <c r="F68" i="6" s="1"/>
  <c r="F183" i="4"/>
  <c r="F28" i="6" s="1"/>
  <c r="F71" i="6" s="1"/>
  <c r="F176" i="4"/>
  <c r="F21" i="6" s="1"/>
  <c r="F64" i="6" s="1"/>
  <c r="F178" i="4"/>
  <c r="F23" i="6" s="1"/>
  <c r="F66" i="6" s="1"/>
  <c r="F168" i="4"/>
  <c r="F13" i="6" s="1"/>
  <c r="F56" i="6" s="1"/>
  <c r="F175" i="4"/>
  <c r="G213" i="4" s="1"/>
  <c r="G257" i="4" s="1"/>
  <c r="G58" i="4" s="1"/>
  <c r="F185" i="4"/>
  <c r="F30" i="6" s="1"/>
  <c r="F73" i="6" s="1"/>
  <c r="F164" i="4"/>
  <c r="F9" i="6" s="1"/>
  <c r="F52" i="6" s="1"/>
  <c r="F187" i="4"/>
  <c r="G225" i="4" s="1"/>
  <c r="G269" i="4" s="1"/>
  <c r="G70" i="4" s="1"/>
  <c r="F179" i="4"/>
  <c r="F24" i="6" s="1"/>
  <c r="F67" i="6" s="1"/>
  <c r="F190" i="4"/>
  <c r="F35" i="6" s="1"/>
  <c r="F78" i="6" s="1"/>
  <c r="F165" i="4"/>
  <c r="G203" i="4" s="1"/>
  <c r="G247" i="4" s="1"/>
  <c r="G48" i="4" s="1"/>
  <c r="G124" i="4" s="1"/>
  <c r="F192" i="4"/>
  <c r="F37" i="6" s="1"/>
  <c r="F80" i="6" s="1"/>
  <c r="F166" i="4"/>
  <c r="F11" i="6" s="1"/>
  <c r="F54" i="6" s="1"/>
  <c r="F172" i="4"/>
  <c r="G210" i="4" s="1"/>
  <c r="G254" i="4" s="1"/>
  <c r="G55" i="4" s="1"/>
  <c r="F173" i="4"/>
  <c r="G211" i="4" s="1"/>
  <c r="G255" i="4" s="1"/>
  <c r="G56" i="4" s="1"/>
  <c r="F167" i="4"/>
  <c r="G205" i="4" s="1"/>
  <c r="G249" i="4" s="1"/>
  <c r="G50" i="4" s="1"/>
  <c r="F169" i="4"/>
  <c r="F14" i="6" s="1"/>
  <c r="F57" i="6" s="1"/>
  <c r="F171" i="4"/>
  <c r="F16" i="6" s="1"/>
  <c r="F59" i="6" s="1"/>
  <c r="F189" i="4"/>
  <c r="F34" i="6" s="1"/>
  <c r="F77" i="6" s="1"/>
  <c r="F170" i="4"/>
  <c r="F15" i="6" s="1"/>
  <c r="F58" i="6" s="1"/>
  <c r="F188" i="4"/>
  <c r="F33" i="6" s="1"/>
  <c r="F76" i="6" s="1"/>
  <c r="F181" i="4"/>
  <c r="F26" i="6" s="1"/>
  <c r="F69" i="6" s="1"/>
  <c r="F177" i="4"/>
  <c r="F22" i="6" s="1"/>
  <c r="F65" i="6" s="1"/>
  <c r="F184" i="4"/>
  <c r="F29" i="6" s="1"/>
  <c r="F72" i="6" s="1"/>
  <c r="F161" i="4"/>
  <c r="G199" i="4" s="1"/>
  <c r="G243" i="4" s="1"/>
  <c r="F140" i="3"/>
  <c r="F145" i="3" s="1"/>
  <c r="G179" i="3" s="1"/>
  <c r="I92" i="14" l="1"/>
  <c r="I96" i="14"/>
  <c r="I154" i="14"/>
  <c r="I112" i="14"/>
  <c r="I85" i="14"/>
  <c r="I152" i="14"/>
  <c r="I109" i="14"/>
  <c r="I116" i="14"/>
  <c r="I155" i="14"/>
  <c r="I143" i="14"/>
  <c r="I99" i="14"/>
  <c r="I117" i="14"/>
  <c r="I156" i="14"/>
  <c r="I136" i="14"/>
  <c r="I140" i="14"/>
  <c r="I147" i="14"/>
  <c r="I133" i="14"/>
  <c r="I93" i="14"/>
  <c r="I141" i="14"/>
  <c r="I134" i="14"/>
  <c r="I114" i="14"/>
  <c r="I103" i="14"/>
  <c r="I90" i="14"/>
  <c r="I127" i="14"/>
  <c r="I98" i="14"/>
  <c r="I125" i="14"/>
  <c r="I139" i="14"/>
  <c r="I91" i="14"/>
  <c r="I105" i="14"/>
  <c r="I149" i="14"/>
  <c r="I89" i="14"/>
  <c r="H199" i="14"/>
  <c r="I249" i="14"/>
  <c r="I238" i="14"/>
  <c r="G94" i="5"/>
  <c r="G127" i="5"/>
  <c r="G105" i="5"/>
  <c r="G146" i="5"/>
  <c r="G141" i="5"/>
  <c r="G149" i="5"/>
  <c r="G123" i="5"/>
  <c r="G99" i="5"/>
  <c r="G138" i="5"/>
  <c r="G131" i="5"/>
  <c r="G148" i="5"/>
  <c r="G109" i="5"/>
  <c r="G97" i="5"/>
  <c r="G133" i="5"/>
  <c r="G86" i="5"/>
  <c r="G104" i="5"/>
  <c r="G112" i="5"/>
  <c r="F20" i="6"/>
  <c r="F63" i="6" s="1"/>
  <c r="F12" i="6"/>
  <c r="F55" i="6" s="1"/>
  <c r="F10" i="6"/>
  <c r="F53" i="6" s="1"/>
  <c r="G126" i="5"/>
  <c r="G88" i="5"/>
  <c r="G84" i="5"/>
  <c r="G122" i="5"/>
  <c r="G90" i="5"/>
  <c r="G128" i="5"/>
  <c r="G91" i="5"/>
  <c r="F6" i="6"/>
  <c r="F32" i="6"/>
  <c r="F75" i="6" s="1"/>
  <c r="F17" i="6"/>
  <c r="F60" i="6" s="1"/>
  <c r="F7" i="6"/>
  <c r="F50" i="6" s="1"/>
  <c r="F18" i="6"/>
  <c r="F61" i="6" s="1"/>
  <c r="G139" i="5"/>
  <c r="G87" i="5"/>
  <c r="G125" i="5"/>
  <c r="G130" i="5"/>
  <c r="G92" i="5"/>
  <c r="G106" i="5"/>
  <c r="G144" i="5"/>
  <c r="G276" i="5"/>
  <c r="G215" i="4"/>
  <c r="G227" i="4"/>
  <c r="G202" i="4"/>
  <c r="G216" i="4"/>
  <c r="G218" i="4"/>
  <c r="G219" i="4"/>
  <c r="G209" i="4"/>
  <c r="G228" i="4"/>
  <c r="G223" i="4"/>
  <c r="G214" i="4"/>
  <c r="G220" i="4"/>
  <c r="G224" i="4"/>
  <c r="G226" i="4"/>
  <c r="G270" i="4" s="1"/>
  <c r="G71" i="4" s="1"/>
  <c r="G207" i="4"/>
  <c r="G251" i="4" s="1"/>
  <c r="G52" i="4" s="1"/>
  <c r="G204" i="4"/>
  <c r="G248" i="4" s="1"/>
  <c r="G49" i="4" s="1"/>
  <c r="G217" i="4"/>
  <c r="G261" i="4" s="1"/>
  <c r="G62" i="4" s="1"/>
  <c r="G221" i="4"/>
  <c r="G265" i="4" s="1"/>
  <c r="G66" i="4" s="1"/>
  <c r="G231" i="4"/>
  <c r="G275" i="4" s="1"/>
  <c r="G76" i="4" s="1"/>
  <c r="G212" i="4"/>
  <c r="G256" i="4" s="1"/>
  <c r="G57" i="4" s="1"/>
  <c r="G222" i="4"/>
  <c r="G266" i="4" s="1"/>
  <c r="G67" i="4" s="1"/>
  <c r="G208" i="4"/>
  <c r="G252" i="4" s="1"/>
  <c r="G53" i="4" s="1"/>
  <c r="G230" i="4"/>
  <c r="G274" i="4" s="1"/>
  <c r="G75" i="4" s="1"/>
  <c r="G206" i="4"/>
  <c r="G250" i="4" s="1"/>
  <c r="G51" i="4" s="1"/>
  <c r="G201" i="4"/>
  <c r="G229" i="4"/>
  <c r="G273" i="4" s="1"/>
  <c r="G74" i="4" s="1"/>
  <c r="F194" i="4"/>
  <c r="G93" i="4"/>
  <c r="G131" i="4"/>
  <c r="G96" i="4"/>
  <c r="G134" i="4"/>
  <c r="G83" i="4"/>
  <c r="G121" i="4"/>
  <c r="G88" i="4"/>
  <c r="G126" i="4"/>
  <c r="G94" i="4"/>
  <c r="G132" i="4"/>
  <c r="G108" i="4"/>
  <c r="G146" i="4"/>
  <c r="G86" i="4"/>
  <c r="F154" i="3"/>
  <c r="F171" i="3"/>
  <c r="F161" i="3"/>
  <c r="F164" i="3"/>
  <c r="F153" i="3"/>
  <c r="F149" i="3"/>
  <c r="F147" i="3"/>
  <c r="F150" i="3"/>
  <c r="F146" i="3"/>
  <c r="F159" i="3"/>
  <c r="F172" i="3"/>
  <c r="F151" i="3"/>
  <c r="G44" i="4"/>
  <c r="G120" i="4" s="1"/>
  <c r="F170" i="3"/>
  <c r="F165" i="3"/>
  <c r="F169" i="3"/>
  <c r="F156" i="3"/>
  <c r="F166" i="3"/>
  <c r="F148" i="3"/>
  <c r="F168" i="3"/>
  <c r="F167" i="3"/>
  <c r="F163" i="3"/>
  <c r="F152" i="3"/>
  <c r="F155" i="3"/>
  <c r="F157" i="3"/>
  <c r="F162" i="3"/>
  <c r="F158" i="3"/>
  <c r="F160" i="3"/>
  <c r="F173" i="3"/>
  <c r="I283" i="14" l="1"/>
  <c r="I45" i="14"/>
  <c r="F39" i="6"/>
  <c r="F49" i="6"/>
  <c r="G120" i="5"/>
  <c r="G82" i="5"/>
  <c r="G77" i="5"/>
  <c r="G264" i="4"/>
  <c r="G65" i="4" s="1"/>
  <c r="G253" i="4"/>
  <c r="G54" i="4" s="1"/>
  <c r="G246" i="4"/>
  <c r="G47" i="4" s="1"/>
  <c r="G232" i="4"/>
  <c r="G245" i="4"/>
  <c r="G258" i="4"/>
  <c r="G59" i="4" s="1"/>
  <c r="G263" i="4"/>
  <c r="G64" i="4" s="1"/>
  <c r="G271" i="4"/>
  <c r="G72" i="4" s="1"/>
  <c r="G267" i="4"/>
  <c r="G68" i="4" s="1"/>
  <c r="G262" i="4"/>
  <c r="G63" i="4" s="1"/>
  <c r="G259" i="4"/>
  <c r="G60" i="4" s="1"/>
  <c r="G136" i="4" s="1"/>
  <c r="G268" i="4"/>
  <c r="G69" i="4" s="1"/>
  <c r="G272" i="4"/>
  <c r="G73" i="4" s="1"/>
  <c r="G260" i="4"/>
  <c r="G61" i="4" s="1"/>
  <c r="G151" i="4"/>
  <c r="G113" i="4"/>
  <c r="G143" i="4"/>
  <c r="G105" i="4"/>
  <c r="G114" i="4"/>
  <c r="G152" i="4"/>
  <c r="G100" i="4"/>
  <c r="G138" i="4"/>
  <c r="G90" i="4"/>
  <c r="G128" i="4"/>
  <c r="G112" i="4"/>
  <c r="G150" i="4"/>
  <c r="G89" i="4"/>
  <c r="G127" i="4"/>
  <c r="G129" i="4"/>
  <c r="G91" i="4"/>
  <c r="G133" i="4"/>
  <c r="G95" i="4"/>
  <c r="G104" i="4"/>
  <c r="G142" i="4"/>
  <c r="G87" i="4"/>
  <c r="G125" i="4"/>
  <c r="G147" i="4"/>
  <c r="G109" i="4"/>
  <c r="G82" i="4"/>
  <c r="G197" i="3"/>
  <c r="G237" i="3" s="1"/>
  <c r="G58" i="3" s="1"/>
  <c r="G204" i="3"/>
  <c r="G244" i="3" s="1"/>
  <c r="G65" i="3" s="1"/>
  <c r="G181" i="3"/>
  <c r="G221" i="3" s="1"/>
  <c r="G42" i="3" s="1"/>
  <c r="G195" i="3"/>
  <c r="G235" i="3" s="1"/>
  <c r="G56" i="3" s="1"/>
  <c r="G191" i="3"/>
  <c r="G231" i="3" s="1"/>
  <c r="G52" i="3" s="1"/>
  <c r="G190" i="3"/>
  <c r="G230" i="3" s="1"/>
  <c r="G51" i="3" s="1"/>
  <c r="G183" i="3"/>
  <c r="G223" i="3" s="1"/>
  <c r="G44" i="3" s="1"/>
  <c r="G189" i="3"/>
  <c r="G229" i="3" s="1"/>
  <c r="G50" i="3" s="1"/>
  <c r="G180" i="3"/>
  <c r="G220" i="3" s="1"/>
  <c r="G41" i="3" s="1"/>
  <c r="G187" i="3"/>
  <c r="G227" i="3" s="1"/>
  <c r="G48" i="3" s="1"/>
  <c r="G188" i="3"/>
  <c r="G228" i="3" s="1"/>
  <c r="G49" i="3" s="1"/>
  <c r="G196" i="3"/>
  <c r="G236" i="3" s="1"/>
  <c r="G57" i="3" s="1"/>
  <c r="G200" i="3"/>
  <c r="G240" i="3" s="1"/>
  <c r="G61" i="3" s="1"/>
  <c r="G206" i="3"/>
  <c r="G246" i="3" s="1"/>
  <c r="G67" i="3" s="1"/>
  <c r="G207" i="3"/>
  <c r="G247" i="3" s="1"/>
  <c r="G68" i="3" s="1"/>
  <c r="G201" i="3"/>
  <c r="G241" i="3" s="1"/>
  <c r="G62" i="3" s="1"/>
  <c r="G193" i="3"/>
  <c r="G233" i="3" s="1"/>
  <c r="G54" i="3" s="1"/>
  <c r="G205" i="3"/>
  <c r="G245" i="3" s="1"/>
  <c r="G66" i="3" s="1"/>
  <c r="G194" i="3"/>
  <c r="G234" i="3" s="1"/>
  <c r="G55" i="3" s="1"/>
  <c r="G202" i="3"/>
  <c r="G242" i="3" s="1"/>
  <c r="G63" i="3" s="1"/>
  <c r="G203" i="3"/>
  <c r="G243" i="3" s="1"/>
  <c r="G64" i="3" s="1"/>
  <c r="G192" i="3"/>
  <c r="G232" i="3" s="1"/>
  <c r="G53" i="3" s="1"/>
  <c r="G186" i="3"/>
  <c r="G226" i="3" s="1"/>
  <c r="G47" i="3" s="1"/>
  <c r="G182" i="3"/>
  <c r="G199" i="3"/>
  <c r="G239" i="3" s="1"/>
  <c r="G60" i="3" s="1"/>
  <c r="G185" i="3"/>
  <c r="G225" i="3" s="1"/>
  <c r="G46" i="3" s="1"/>
  <c r="G184" i="3"/>
  <c r="G224" i="3" s="1"/>
  <c r="G45" i="3" s="1"/>
  <c r="G198" i="3"/>
  <c r="G238" i="3" s="1"/>
  <c r="G59" i="3" s="1"/>
  <c r="G219" i="3"/>
  <c r="G40" i="3" s="1"/>
  <c r="F174" i="3"/>
  <c r="I123" i="14" l="1"/>
  <c r="I84" i="14"/>
  <c r="I79" i="14"/>
  <c r="G208" i="3"/>
  <c r="F82" i="6"/>
  <c r="G115" i="5"/>
  <c r="G153" i="5"/>
  <c r="G106" i="4"/>
  <c r="G144" i="4"/>
  <c r="G140" i="4"/>
  <c r="G102" i="4"/>
  <c r="G135" i="4"/>
  <c r="G97" i="4"/>
  <c r="G99" i="4"/>
  <c r="G137" i="4"/>
  <c r="G110" i="4"/>
  <c r="G148" i="4"/>
  <c r="G101" i="4"/>
  <c r="G139" i="4"/>
  <c r="G103" i="4"/>
  <c r="G141" i="4"/>
  <c r="G149" i="4"/>
  <c r="G111" i="4"/>
  <c r="G107" i="4"/>
  <c r="G145" i="4"/>
  <c r="G85" i="4"/>
  <c r="G123" i="4"/>
  <c r="G130" i="4"/>
  <c r="G92" i="4"/>
  <c r="G276" i="4"/>
  <c r="G46" i="4"/>
  <c r="G98" i="4"/>
  <c r="G96" i="3"/>
  <c r="G130" i="3"/>
  <c r="G118" i="3"/>
  <c r="G84" i="3"/>
  <c r="G113" i="3"/>
  <c r="G79" i="3"/>
  <c r="G81" i="3"/>
  <c r="G115" i="3"/>
  <c r="G117" i="3"/>
  <c r="G83" i="3"/>
  <c r="G78" i="3"/>
  <c r="G112" i="3"/>
  <c r="G114" i="3"/>
  <c r="G80" i="3"/>
  <c r="G134" i="3"/>
  <c r="G100" i="3"/>
  <c r="G119" i="3"/>
  <c r="G85" i="3"/>
  <c r="G133" i="3"/>
  <c r="G99" i="3"/>
  <c r="G93" i="3"/>
  <c r="G127" i="3"/>
  <c r="G131" i="3"/>
  <c r="G97" i="3"/>
  <c r="G125" i="3"/>
  <c r="G91" i="3"/>
  <c r="G124" i="3"/>
  <c r="G90" i="3"/>
  <c r="G123" i="3"/>
  <c r="G89" i="3"/>
  <c r="G136" i="3"/>
  <c r="G102" i="3"/>
  <c r="G110" i="3"/>
  <c r="G76" i="3"/>
  <c r="G121" i="3"/>
  <c r="G87" i="3"/>
  <c r="G101" i="3"/>
  <c r="G135" i="3"/>
  <c r="G116" i="3"/>
  <c r="G82" i="3"/>
  <c r="G128" i="3"/>
  <c r="G94" i="3"/>
  <c r="G132" i="3"/>
  <c r="G98" i="3"/>
  <c r="G122" i="3"/>
  <c r="G88" i="3"/>
  <c r="G129" i="3"/>
  <c r="G95" i="3"/>
  <c r="G109" i="3"/>
  <c r="G75" i="3"/>
  <c r="G86" i="3"/>
  <c r="G120" i="3"/>
  <c r="G92" i="3"/>
  <c r="G126" i="3"/>
  <c r="G222" i="3"/>
  <c r="G43" i="3" s="1"/>
  <c r="I118" i="14" l="1"/>
  <c r="I157" i="14"/>
  <c r="G248" i="3"/>
  <c r="G156" i="5"/>
  <c r="G186" i="5" s="1"/>
  <c r="H224" i="5" s="1"/>
  <c r="H268" i="5" s="1"/>
  <c r="H69" i="5" s="1"/>
  <c r="G84" i="4"/>
  <c r="G115" i="4" s="1"/>
  <c r="G122" i="4"/>
  <c r="G153" i="4" s="1"/>
  <c r="G77" i="4"/>
  <c r="G111" i="3"/>
  <c r="G77" i="3"/>
  <c r="G74" i="3"/>
  <c r="G69" i="3"/>
  <c r="G108" i="3"/>
  <c r="I160" i="14" l="1"/>
  <c r="I177" i="14" s="1"/>
  <c r="J216" i="14" s="1"/>
  <c r="J261" i="14" s="1"/>
  <c r="H107" i="5"/>
  <c r="G187" i="5"/>
  <c r="H225" i="5" s="1"/>
  <c r="H269" i="5" s="1"/>
  <c r="H70" i="5" s="1"/>
  <c r="G182" i="5"/>
  <c r="H220" i="5" s="1"/>
  <c r="H264" i="5" s="1"/>
  <c r="H65" i="5" s="1"/>
  <c r="G193" i="5"/>
  <c r="H231" i="5" s="1"/>
  <c r="H275" i="5" s="1"/>
  <c r="H76" i="5" s="1"/>
  <c r="G173" i="5"/>
  <c r="H211" i="5" s="1"/>
  <c r="H255" i="5" s="1"/>
  <c r="H56" i="5" s="1"/>
  <c r="G185" i="5"/>
  <c r="H223" i="5" s="1"/>
  <c r="H267" i="5" s="1"/>
  <c r="H68" i="5" s="1"/>
  <c r="G189" i="5"/>
  <c r="H227" i="5" s="1"/>
  <c r="H271" i="5" s="1"/>
  <c r="H72" i="5" s="1"/>
  <c r="G180" i="5"/>
  <c r="H218" i="5" s="1"/>
  <c r="H262" i="5" s="1"/>
  <c r="H63" i="5" s="1"/>
  <c r="G178" i="5"/>
  <c r="H216" i="5" s="1"/>
  <c r="H260" i="5" s="1"/>
  <c r="H61" i="5" s="1"/>
  <c r="G179" i="5"/>
  <c r="H217" i="5" s="1"/>
  <c r="H261" i="5" s="1"/>
  <c r="H62" i="5" s="1"/>
  <c r="G168" i="5"/>
  <c r="H206" i="5" s="1"/>
  <c r="H250" i="5" s="1"/>
  <c r="H51" i="5" s="1"/>
  <c r="G164" i="5"/>
  <c r="H202" i="5" s="1"/>
  <c r="H246" i="5" s="1"/>
  <c r="H47" i="5" s="1"/>
  <c r="G184" i="5"/>
  <c r="H222" i="5" s="1"/>
  <c r="H266" i="5" s="1"/>
  <c r="H67" i="5" s="1"/>
  <c r="G175" i="5"/>
  <c r="H213" i="5" s="1"/>
  <c r="H257" i="5" s="1"/>
  <c r="H58" i="5" s="1"/>
  <c r="G191" i="5"/>
  <c r="H229" i="5" s="1"/>
  <c r="H273" i="5" s="1"/>
  <c r="H74" i="5" s="1"/>
  <c r="G166" i="5"/>
  <c r="H204" i="5" s="1"/>
  <c r="H248" i="5" s="1"/>
  <c r="H49" i="5" s="1"/>
  <c r="G161" i="5"/>
  <c r="H199" i="5" s="1"/>
  <c r="H243" i="5" s="1"/>
  <c r="H44" i="5" s="1"/>
  <c r="G162" i="5"/>
  <c r="H200" i="5" s="1"/>
  <c r="H244" i="5" s="1"/>
  <c r="H45" i="5" s="1"/>
  <c r="G170" i="5"/>
  <c r="H208" i="5" s="1"/>
  <c r="H252" i="5" s="1"/>
  <c r="H53" i="5" s="1"/>
  <c r="G181" i="5"/>
  <c r="H219" i="5" s="1"/>
  <c r="H263" i="5" s="1"/>
  <c r="H64" i="5" s="1"/>
  <c r="G177" i="5"/>
  <c r="H215" i="5" s="1"/>
  <c r="H259" i="5" s="1"/>
  <c r="H60" i="5" s="1"/>
  <c r="G188" i="5"/>
  <c r="H226" i="5" s="1"/>
  <c r="H270" i="5" s="1"/>
  <c r="H71" i="5" s="1"/>
  <c r="G163" i="5"/>
  <c r="H201" i="5" s="1"/>
  <c r="H245" i="5" s="1"/>
  <c r="H46" i="5" s="1"/>
  <c r="G171" i="5"/>
  <c r="H209" i="5" s="1"/>
  <c r="H253" i="5" s="1"/>
  <c r="H54" i="5" s="1"/>
  <c r="G167" i="5"/>
  <c r="H205" i="5" s="1"/>
  <c r="H249" i="5" s="1"/>
  <c r="H50" i="5" s="1"/>
  <c r="G172" i="5"/>
  <c r="H210" i="5" s="1"/>
  <c r="H254" i="5" s="1"/>
  <c r="H55" i="5" s="1"/>
  <c r="G176" i="5"/>
  <c r="H214" i="5" s="1"/>
  <c r="H258" i="5" s="1"/>
  <c r="H59" i="5" s="1"/>
  <c r="G190" i="5"/>
  <c r="H228" i="5" s="1"/>
  <c r="H272" i="5" s="1"/>
  <c r="H73" i="5" s="1"/>
  <c r="G192" i="5"/>
  <c r="H230" i="5" s="1"/>
  <c r="H274" i="5" s="1"/>
  <c r="H75" i="5" s="1"/>
  <c r="G165" i="5"/>
  <c r="H203" i="5" s="1"/>
  <c r="H247" i="5" s="1"/>
  <c r="H48" i="5" s="1"/>
  <c r="G174" i="5"/>
  <c r="H212" i="5" s="1"/>
  <c r="H256" i="5" s="1"/>
  <c r="H57" i="5" s="1"/>
  <c r="G183" i="5"/>
  <c r="H221" i="5" s="1"/>
  <c r="H265" i="5" s="1"/>
  <c r="H66" i="5" s="1"/>
  <c r="G169" i="5"/>
  <c r="H207" i="5" s="1"/>
  <c r="H251" i="5" s="1"/>
  <c r="H52" i="5" s="1"/>
  <c r="G156" i="4"/>
  <c r="G181" i="4" s="1"/>
  <c r="H219" i="4" s="1"/>
  <c r="H263" i="4" s="1"/>
  <c r="H64" i="4" s="1"/>
  <c r="G103" i="3"/>
  <c r="G137" i="3"/>
  <c r="I198" i="14" l="1"/>
  <c r="I197" i="14"/>
  <c r="J236" i="14" s="1"/>
  <c r="J281" i="14" s="1"/>
  <c r="I187" i="14"/>
  <c r="J226" i="14" s="1"/>
  <c r="J271" i="14" s="1"/>
  <c r="I189" i="14"/>
  <c r="J228" i="14" s="1"/>
  <c r="J273" i="14" s="1"/>
  <c r="I181" i="14"/>
  <c r="J220" i="14" s="1"/>
  <c r="J265" i="14" s="1"/>
  <c r="I195" i="14"/>
  <c r="J234" i="14" s="1"/>
  <c r="J279" i="14" s="1"/>
  <c r="I168" i="14"/>
  <c r="J207" i="14" s="1"/>
  <c r="J252" i="14" s="1"/>
  <c r="I192" i="14"/>
  <c r="J231" i="14" s="1"/>
  <c r="J276" i="14" s="1"/>
  <c r="I178" i="14"/>
  <c r="J217" i="14" s="1"/>
  <c r="J262" i="14" s="1"/>
  <c r="I167" i="14"/>
  <c r="J206" i="14" s="1"/>
  <c r="J251" i="14" s="1"/>
  <c r="I170" i="14"/>
  <c r="J209" i="14" s="1"/>
  <c r="J254" i="14" s="1"/>
  <c r="I196" i="14"/>
  <c r="J235" i="14" s="1"/>
  <c r="J280" i="14" s="1"/>
  <c r="I175" i="14"/>
  <c r="J214" i="14" s="1"/>
  <c r="J259" i="14" s="1"/>
  <c r="I173" i="14"/>
  <c r="J212" i="14" s="1"/>
  <c r="J257" i="14" s="1"/>
  <c r="I179" i="14"/>
  <c r="J218" i="14" s="1"/>
  <c r="J263" i="14" s="1"/>
  <c r="I191" i="14"/>
  <c r="J230" i="14" s="1"/>
  <c r="J275" i="14" s="1"/>
  <c r="I180" i="14"/>
  <c r="J219" i="14" s="1"/>
  <c r="J264" i="14" s="1"/>
  <c r="I172" i="14"/>
  <c r="J211" i="14" s="1"/>
  <c r="J256" i="14" s="1"/>
  <c r="I184" i="14"/>
  <c r="J223" i="14" s="1"/>
  <c r="J268" i="14" s="1"/>
  <c r="I182" i="14"/>
  <c r="J221" i="14" s="1"/>
  <c r="J266" i="14" s="1"/>
  <c r="I194" i="14"/>
  <c r="J233" i="14" s="1"/>
  <c r="J278" i="14" s="1"/>
  <c r="I186" i="14"/>
  <c r="J225" i="14" s="1"/>
  <c r="J270" i="14" s="1"/>
  <c r="I188" i="14"/>
  <c r="J227" i="14" s="1"/>
  <c r="J272" i="14" s="1"/>
  <c r="I169" i="14"/>
  <c r="J208" i="14" s="1"/>
  <c r="J253" i="14" s="1"/>
  <c r="I176" i="14"/>
  <c r="J215" i="14" s="1"/>
  <c r="J260" i="14" s="1"/>
  <c r="I165" i="14"/>
  <c r="J204" i="14" s="1"/>
  <c r="I183" i="14"/>
  <c r="J222" i="14" s="1"/>
  <c r="J267" i="14" s="1"/>
  <c r="I193" i="14"/>
  <c r="J232" i="14" s="1"/>
  <c r="J277" i="14" s="1"/>
  <c r="I185" i="14"/>
  <c r="J224" i="14" s="1"/>
  <c r="J269" i="14" s="1"/>
  <c r="I174" i="14"/>
  <c r="J213" i="14" s="1"/>
  <c r="J258" i="14" s="1"/>
  <c r="I166" i="14"/>
  <c r="J205" i="14" s="1"/>
  <c r="J250" i="14" s="1"/>
  <c r="I171" i="14"/>
  <c r="J210" i="14" s="1"/>
  <c r="J255" i="14" s="1"/>
  <c r="I190" i="14"/>
  <c r="J229" i="14" s="1"/>
  <c r="J274" i="14" s="1"/>
  <c r="H145" i="5"/>
  <c r="G161" i="4"/>
  <c r="H199" i="4" s="1"/>
  <c r="H243" i="4" s="1"/>
  <c r="H44" i="4" s="1"/>
  <c r="G182" i="4"/>
  <c r="H220" i="4" s="1"/>
  <c r="H264" i="4" s="1"/>
  <c r="H65" i="4" s="1"/>
  <c r="H141" i="4" s="1"/>
  <c r="G186" i="4"/>
  <c r="H224" i="4" s="1"/>
  <c r="H268" i="4" s="1"/>
  <c r="H69" i="4" s="1"/>
  <c r="H107" i="4" s="1"/>
  <c r="H128" i="5"/>
  <c r="H113" i="5"/>
  <c r="H98" i="5"/>
  <c r="H105" i="5"/>
  <c r="H99" i="5"/>
  <c r="H104" i="5"/>
  <c r="H149" i="5"/>
  <c r="H92" i="5"/>
  <c r="H140" i="5"/>
  <c r="G26" i="6"/>
  <c r="G69" i="6" s="1"/>
  <c r="H125" i="5"/>
  <c r="H85" i="5"/>
  <c r="H133" i="5"/>
  <c r="H97" i="5"/>
  <c r="H84" i="5"/>
  <c r="H91" i="5"/>
  <c r="H112" i="5"/>
  <c r="H127" i="5"/>
  <c r="H101" i="5"/>
  <c r="H94" i="5"/>
  <c r="H93" i="5"/>
  <c r="H147" i="5"/>
  <c r="H121" i="5"/>
  <c r="H134" i="5"/>
  <c r="H100" i="5"/>
  <c r="H110" i="5"/>
  <c r="H114" i="5"/>
  <c r="G187" i="4"/>
  <c r="H225" i="4" s="1"/>
  <c r="H269" i="4" s="1"/>
  <c r="H70" i="4" s="1"/>
  <c r="H146" i="4" s="1"/>
  <c r="G177" i="4"/>
  <c r="H215" i="4" s="1"/>
  <c r="H259" i="4" s="1"/>
  <c r="H60" i="4" s="1"/>
  <c r="H136" i="4" s="1"/>
  <c r="G171" i="4"/>
  <c r="H209" i="4" s="1"/>
  <c r="H253" i="4" s="1"/>
  <c r="H54" i="4" s="1"/>
  <c r="H130" i="4" s="1"/>
  <c r="G178" i="4"/>
  <c r="H216" i="4" s="1"/>
  <c r="H260" i="4" s="1"/>
  <c r="H61" i="4" s="1"/>
  <c r="H137" i="4" s="1"/>
  <c r="G180" i="4"/>
  <c r="H218" i="4" s="1"/>
  <c r="H262" i="4" s="1"/>
  <c r="H63" i="4" s="1"/>
  <c r="H101" i="4" s="1"/>
  <c r="G174" i="4"/>
  <c r="H212" i="4" s="1"/>
  <c r="H256" i="4" s="1"/>
  <c r="H57" i="4" s="1"/>
  <c r="H133" i="4" s="1"/>
  <c r="G189" i="4"/>
  <c r="H227" i="4" s="1"/>
  <c r="H271" i="4" s="1"/>
  <c r="H72" i="4" s="1"/>
  <c r="H148" i="4" s="1"/>
  <c r="G175" i="4"/>
  <c r="H213" i="4" s="1"/>
  <c r="H257" i="4" s="1"/>
  <c r="H58" i="4" s="1"/>
  <c r="H96" i="4" s="1"/>
  <c r="G188" i="4"/>
  <c r="H226" i="4" s="1"/>
  <c r="H270" i="4" s="1"/>
  <c r="H71" i="4" s="1"/>
  <c r="H147" i="4" s="1"/>
  <c r="G183" i="4"/>
  <c r="H221" i="4" s="1"/>
  <c r="H265" i="4" s="1"/>
  <c r="H66" i="4" s="1"/>
  <c r="H142" i="4" s="1"/>
  <c r="G172" i="4"/>
  <c r="H210" i="4" s="1"/>
  <c r="H254" i="4" s="1"/>
  <c r="H55" i="4" s="1"/>
  <c r="H93" i="4" s="1"/>
  <c r="G165" i="4"/>
  <c r="G10" i="6" s="1"/>
  <c r="G53" i="6" s="1"/>
  <c r="G166" i="4"/>
  <c r="G11" i="6" s="1"/>
  <c r="G54" i="6" s="1"/>
  <c r="G173" i="4"/>
  <c r="H211" i="4" s="1"/>
  <c r="H255" i="4" s="1"/>
  <c r="H56" i="4" s="1"/>
  <c r="G168" i="4"/>
  <c r="G13" i="6" s="1"/>
  <c r="G56" i="6" s="1"/>
  <c r="G179" i="4"/>
  <c r="H217" i="4" s="1"/>
  <c r="H261" i="4" s="1"/>
  <c r="H62" i="4" s="1"/>
  <c r="G184" i="4"/>
  <c r="H222" i="4" s="1"/>
  <c r="H266" i="4" s="1"/>
  <c r="H67" i="4" s="1"/>
  <c r="H143" i="4" s="1"/>
  <c r="G170" i="4"/>
  <c r="H208" i="4" s="1"/>
  <c r="H252" i="4" s="1"/>
  <c r="H53" i="4" s="1"/>
  <c r="H129" i="4" s="1"/>
  <c r="G169" i="4"/>
  <c r="G14" i="6" s="1"/>
  <c r="G57" i="6" s="1"/>
  <c r="G176" i="4"/>
  <c r="H214" i="4" s="1"/>
  <c r="H258" i="4" s="1"/>
  <c r="H59" i="4" s="1"/>
  <c r="H135" i="4" s="1"/>
  <c r="G162" i="4"/>
  <c r="H200" i="4" s="1"/>
  <c r="H244" i="4" s="1"/>
  <c r="H45" i="4" s="1"/>
  <c r="H83" i="4" s="1"/>
  <c r="G163" i="4"/>
  <c r="H201" i="4" s="1"/>
  <c r="H245" i="4" s="1"/>
  <c r="H46" i="4" s="1"/>
  <c r="H122" i="4" s="1"/>
  <c r="G167" i="4"/>
  <c r="H205" i="4" s="1"/>
  <c r="H249" i="4" s="1"/>
  <c r="H50" i="4" s="1"/>
  <c r="H126" i="4" s="1"/>
  <c r="G191" i="4"/>
  <c r="H229" i="4" s="1"/>
  <c r="H273" i="4" s="1"/>
  <c r="H74" i="4" s="1"/>
  <c r="H150" i="4" s="1"/>
  <c r="G192" i="4"/>
  <c r="H230" i="4" s="1"/>
  <c r="H274" i="4" s="1"/>
  <c r="H75" i="4" s="1"/>
  <c r="H151" i="4" s="1"/>
  <c r="G164" i="4"/>
  <c r="H202" i="4" s="1"/>
  <c r="H246" i="4" s="1"/>
  <c r="H47" i="4" s="1"/>
  <c r="H85" i="4" s="1"/>
  <c r="G190" i="4"/>
  <c r="H228" i="4" s="1"/>
  <c r="H272" i="4" s="1"/>
  <c r="H73" i="4" s="1"/>
  <c r="H149" i="4" s="1"/>
  <c r="G193" i="4"/>
  <c r="H231" i="4" s="1"/>
  <c r="H275" i="4" s="1"/>
  <c r="H76" i="4" s="1"/>
  <c r="H152" i="4" s="1"/>
  <c r="H86" i="5"/>
  <c r="H124" i="5"/>
  <c r="G194" i="5"/>
  <c r="H126" i="5"/>
  <c r="H88" i="5"/>
  <c r="H137" i="5"/>
  <c r="H111" i="5"/>
  <c r="H87" i="5"/>
  <c r="H95" i="5"/>
  <c r="H150" i="5"/>
  <c r="G185" i="4"/>
  <c r="H223" i="4" s="1"/>
  <c r="H267" i="4" s="1"/>
  <c r="H68" i="4" s="1"/>
  <c r="H106" i="4" s="1"/>
  <c r="H140" i="4"/>
  <c r="H102" i="4"/>
  <c r="G140" i="3"/>
  <c r="G168" i="3" s="1"/>
  <c r="J237" i="14" l="1"/>
  <c r="J282" i="14" s="1"/>
  <c r="I199" i="14"/>
  <c r="J238" i="14"/>
  <c r="J249" i="14"/>
  <c r="H206" i="4"/>
  <c r="H250" i="4" s="1"/>
  <c r="H51" i="4" s="1"/>
  <c r="H127" i="4" s="1"/>
  <c r="H145" i="4"/>
  <c r="H204" i="4"/>
  <c r="H248" i="4" s="1"/>
  <c r="H49" i="4" s="1"/>
  <c r="H125" i="4" s="1"/>
  <c r="H98" i="4"/>
  <c r="H91" i="4"/>
  <c r="H103" i="4"/>
  <c r="H139" i="4"/>
  <c r="G6" i="6"/>
  <c r="G49" i="6" s="1"/>
  <c r="H207" i="4"/>
  <c r="H251" i="4" s="1"/>
  <c r="H52" i="4" s="1"/>
  <c r="H128" i="4" s="1"/>
  <c r="H136" i="5"/>
  <c r="H96" i="5"/>
  <c r="H151" i="5"/>
  <c r="H129" i="5"/>
  <c r="H123" i="5"/>
  <c r="H142" i="5"/>
  <c r="H135" i="5"/>
  <c r="H89" i="5"/>
  <c r="H130" i="5"/>
  <c r="H131" i="5"/>
  <c r="H132" i="5"/>
  <c r="H138" i="5"/>
  <c r="H143" i="5"/>
  <c r="H122" i="5"/>
  <c r="H90" i="5"/>
  <c r="H83" i="5"/>
  <c r="H152" i="5"/>
  <c r="H102" i="5"/>
  <c r="H109" i="5"/>
  <c r="H139" i="5"/>
  <c r="H148" i="5"/>
  <c r="H134" i="4"/>
  <c r="H88" i="4"/>
  <c r="H144" i="4"/>
  <c r="H109" i="4"/>
  <c r="H99" i="4"/>
  <c r="H84" i="4"/>
  <c r="H203" i="4"/>
  <c r="H111" i="4"/>
  <c r="G31" i="6"/>
  <c r="G74" i="6" s="1"/>
  <c r="H123" i="4"/>
  <c r="H108" i="4"/>
  <c r="G27" i="6"/>
  <c r="G70" i="6" s="1"/>
  <c r="H121" i="4"/>
  <c r="H131" i="4"/>
  <c r="H110" i="4"/>
  <c r="H92" i="4"/>
  <c r="H105" i="4"/>
  <c r="H113" i="4"/>
  <c r="G34" i="6"/>
  <c r="G77" i="6" s="1"/>
  <c r="G20" i="6"/>
  <c r="G63" i="6" s="1"/>
  <c r="G33" i="6"/>
  <c r="G76" i="6" s="1"/>
  <c r="H108" i="5"/>
  <c r="H146" i="5"/>
  <c r="H141" i="5"/>
  <c r="H103" i="5"/>
  <c r="G22" i="6"/>
  <c r="G65" i="6" s="1"/>
  <c r="G37" i="6"/>
  <c r="G80" i="6" s="1"/>
  <c r="G25" i="6"/>
  <c r="G68" i="6" s="1"/>
  <c r="G36" i="6"/>
  <c r="G79" i="6" s="1"/>
  <c r="G8" i="6"/>
  <c r="G51" i="6" s="1"/>
  <c r="G19" i="6"/>
  <c r="G62" i="6" s="1"/>
  <c r="G16" i="6"/>
  <c r="G59" i="6" s="1"/>
  <c r="G28" i="6"/>
  <c r="G71" i="6" s="1"/>
  <c r="G30" i="6"/>
  <c r="G73" i="6" s="1"/>
  <c r="G29" i="6"/>
  <c r="G72" i="6" s="1"/>
  <c r="G38" i="6"/>
  <c r="G81" i="6" s="1"/>
  <c r="G24" i="6"/>
  <c r="G67" i="6" s="1"/>
  <c r="G7" i="6"/>
  <c r="G50" i="6" s="1"/>
  <c r="G17" i="6"/>
  <c r="G60" i="6" s="1"/>
  <c r="H106" i="5"/>
  <c r="H144" i="5"/>
  <c r="G12" i="6"/>
  <c r="G55" i="6" s="1"/>
  <c r="G18" i="6"/>
  <c r="G61" i="6" s="1"/>
  <c r="G15" i="6"/>
  <c r="G58" i="6" s="1"/>
  <c r="G21" i="6"/>
  <c r="G64" i="6" s="1"/>
  <c r="G32" i="6"/>
  <c r="G75" i="6" s="1"/>
  <c r="G9" i="6"/>
  <c r="G52" i="6" s="1"/>
  <c r="G35" i="6"/>
  <c r="G78" i="6" s="1"/>
  <c r="G23" i="6"/>
  <c r="G66" i="6" s="1"/>
  <c r="H104" i="4"/>
  <c r="H114" i="4"/>
  <c r="H112" i="4"/>
  <c r="H95" i="4"/>
  <c r="H97" i="4"/>
  <c r="G194" i="4"/>
  <c r="H232" i="5"/>
  <c r="H87" i="4"/>
  <c r="H120" i="4"/>
  <c r="H82" i="4"/>
  <c r="H138" i="4"/>
  <c r="H100" i="4"/>
  <c r="H132" i="4"/>
  <c r="H94" i="4"/>
  <c r="H202" i="3"/>
  <c r="H242" i="3" s="1"/>
  <c r="H63" i="3" s="1"/>
  <c r="G155" i="3"/>
  <c r="G148" i="3"/>
  <c r="G162" i="3"/>
  <c r="G151" i="3"/>
  <c r="G172" i="3"/>
  <c r="G145" i="3"/>
  <c r="H179" i="3" s="1"/>
  <c r="G154" i="3"/>
  <c r="G157" i="3"/>
  <c r="G165" i="3"/>
  <c r="G173" i="3"/>
  <c r="G159" i="3"/>
  <c r="G150" i="3"/>
  <c r="G163" i="3"/>
  <c r="G169" i="3"/>
  <c r="G167" i="3"/>
  <c r="G146" i="3"/>
  <c r="G152" i="3"/>
  <c r="G147" i="3"/>
  <c r="G149" i="3"/>
  <c r="G156" i="3"/>
  <c r="G161" i="3"/>
  <c r="G158" i="3"/>
  <c r="G164" i="3"/>
  <c r="G160" i="3"/>
  <c r="G170" i="3"/>
  <c r="G153" i="3"/>
  <c r="G166" i="3"/>
  <c r="G171" i="3"/>
  <c r="J283" i="14" l="1"/>
  <c r="H89" i="4"/>
  <c r="H90" i="4"/>
  <c r="H232" i="4"/>
  <c r="H247" i="4"/>
  <c r="H48" i="4" s="1"/>
  <c r="G39" i="6"/>
  <c r="G82" i="6"/>
  <c r="H276" i="5"/>
  <c r="H97" i="3"/>
  <c r="H131" i="3"/>
  <c r="H195" i="3"/>
  <c r="H235" i="3" s="1"/>
  <c r="H56" i="3" s="1"/>
  <c r="H186" i="3"/>
  <c r="H226" i="3" s="1"/>
  <c r="H47" i="3" s="1"/>
  <c r="H185" i="3"/>
  <c r="H225" i="3" s="1"/>
  <c r="H46" i="3" s="1"/>
  <c r="H205" i="3"/>
  <c r="H245" i="3" s="1"/>
  <c r="H66" i="3" s="1"/>
  <c r="H190" i="3"/>
  <c r="H230" i="3" s="1"/>
  <c r="H51" i="3" s="1"/>
  <c r="H197" i="3"/>
  <c r="H237" i="3" s="1"/>
  <c r="H58" i="3" s="1"/>
  <c r="H196" i="3"/>
  <c r="H236" i="3" s="1"/>
  <c r="H57" i="3" s="1"/>
  <c r="H198" i="3"/>
  <c r="H238" i="3" s="1"/>
  <c r="H59" i="3" s="1"/>
  <c r="H201" i="3"/>
  <c r="H241" i="3" s="1"/>
  <c r="H62" i="3" s="1"/>
  <c r="H182" i="3"/>
  <c r="H222" i="3" s="1"/>
  <c r="H43" i="3" s="1"/>
  <c r="H204" i="3"/>
  <c r="H244" i="3" s="1"/>
  <c r="H65" i="3" s="1"/>
  <c r="H207" i="3"/>
  <c r="H247" i="3" s="1"/>
  <c r="H68" i="3" s="1"/>
  <c r="H194" i="3"/>
  <c r="H234" i="3" s="1"/>
  <c r="H55" i="3" s="1"/>
  <c r="H180" i="3"/>
  <c r="H220" i="3" s="1"/>
  <c r="H41" i="3" s="1"/>
  <c r="H199" i="3"/>
  <c r="H239" i="3" s="1"/>
  <c r="H60" i="3" s="1"/>
  <c r="H200" i="3"/>
  <c r="H240" i="3" s="1"/>
  <c r="H61" i="3" s="1"/>
  <c r="H183" i="3"/>
  <c r="H223" i="3" s="1"/>
  <c r="H44" i="3" s="1"/>
  <c r="H184" i="3"/>
  <c r="H224" i="3" s="1"/>
  <c r="H45" i="3" s="1"/>
  <c r="H191" i="3"/>
  <c r="H231" i="3" s="1"/>
  <c r="H52" i="3" s="1"/>
  <c r="H187" i="3"/>
  <c r="H227" i="3" s="1"/>
  <c r="H48" i="3" s="1"/>
  <c r="H192" i="3"/>
  <c r="H232" i="3" s="1"/>
  <c r="H53" i="3" s="1"/>
  <c r="H181" i="3"/>
  <c r="H221" i="3" s="1"/>
  <c r="H42" i="3" s="1"/>
  <c r="H203" i="3"/>
  <c r="H243" i="3" s="1"/>
  <c r="H64" i="3" s="1"/>
  <c r="H193" i="3"/>
  <c r="H233" i="3" s="1"/>
  <c r="H54" i="3" s="1"/>
  <c r="H188" i="3"/>
  <c r="H228" i="3" s="1"/>
  <c r="H49" i="3" s="1"/>
  <c r="H206" i="3"/>
  <c r="H246" i="3" s="1"/>
  <c r="H67" i="3" s="1"/>
  <c r="H189" i="3"/>
  <c r="H229" i="3" s="1"/>
  <c r="H50" i="3" s="1"/>
  <c r="G174" i="3"/>
  <c r="H276" i="4" l="1"/>
  <c r="H120" i="5"/>
  <c r="H82" i="5"/>
  <c r="H77" i="5"/>
  <c r="H124" i="4"/>
  <c r="H86" i="4"/>
  <c r="H77" i="4"/>
  <c r="H117" i="3"/>
  <c r="H83" i="3"/>
  <c r="H112" i="3"/>
  <c r="H78" i="3"/>
  <c r="H77" i="3"/>
  <c r="H111" i="3"/>
  <c r="H115" i="3"/>
  <c r="H81" i="3"/>
  <c r="H122" i="3"/>
  <c r="H88" i="3"/>
  <c r="H82" i="3"/>
  <c r="H116" i="3"/>
  <c r="H136" i="3"/>
  <c r="H102" i="3"/>
  <c r="H130" i="3"/>
  <c r="H96" i="3"/>
  <c r="H90" i="3"/>
  <c r="H124" i="3"/>
  <c r="H118" i="3"/>
  <c r="H84" i="3"/>
  <c r="H120" i="3"/>
  <c r="H86" i="3"/>
  <c r="H94" i="3"/>
  <c r="H128" i="3"/>
  <c r="H93" i="3"/>
  <c r="H127" i="3"/>
  <c r="H134" i="3"/>
  <c r="H100" i="3"/>
  <c r="H121" i="3"/>
  <c r="H87" i="3"/>
  <c r="H89" i="3"/>
  <c r="H123" i="3"/>
  <c r="H126" i="3"/>
  <c r="H92" i="3"/>
  <c r="H95" i="3"/>
  <c r="H129" i="3"/>
  <c r="H85" i="3"/>
  <c r="H119" i="3"/>
  <c r="H98" i="3"/>
  <c r="H132" i="3"/>
  <c r="H101" i="3"/>
  <c r="H135" i="3"/>
  <c r="H110" i="3"/>
  <c r="H76" i="3"/>
  <c r="H113" i="3"/>
  <c r="H79" i="3"/>
  <c r="H109" i="3"/>
  <c r="H75" i="3"/>
  <c r="H99" i="3"/>
  <c r="H133" i="3"/>
  <c r="H91" i="3"/>
  <c r="H125" i="3"/>
  <c r="H80" i="3"/>
  <c r="H114" i="3"/>
  <c r="H208" i="3"/>
  <c r="H219" i="3"/>
  <c r="H40" i="3" l="1"/>
  <c r="H69" i="3" s="1"/>
  <c r="H115" i="5"/>
  <c r="H153" i="5"/>
  <c r="H115" i="4"/>
  <c r="H153" i="4"/>
  <c r="H248" i="3"/>
  <c r="H156" i="5" l="1"/>
  <c r="H161" i="5" s="1"/>
  <c r="H156" i="4"/>
  <c r="H192" i="4" s="1"/>
  <c r="I230" i="4" s="1"/>
  <c r="H108" i="3"/>
  <c r="H74" i="3"/>
  <c r="I199" i="5" l="1"/>
  <c r="I243" i="5" s="1"/>
  <c r="I44" i="5" s="1"/>
  <c r="H184" i="5"/>
  <c r="H162" i="5"/>
  <c r="H178" i="5"/>
  <c r="H169" i="5"/>
  <c r="H172" i="5"/>
  <c r="H173" i="5"/>
  <c r="H167" i="5"/>
  <c r="H181" i="5"/>
  <c r="H191" i="5"/>
  <c r="H165" i="5"/>
  <c r="H193" i="5"/>
  <c r="H170" i="5"/>
  <c r="H164" i="5"/>
  <c r="H179" i="5"/>
  <c r="H187" i="5"/>
  <c r="H166" i="5"/>
  <c r="H174" i="5"/>
  <c r="H177" i="5"/>
  <c r="H176" i="5"/>
  <c r="H183" i="5"/>
  <c r="H163" i="5"/>
  <c r="H182" i="5"/>
  <c r="H189" i="5"/>
  <c r="H175" i="5"/>
  <c r="H192" i="5"/>
  <c r="H168" i="5"/>
  <c r="H190" i="5"/>
  <c r="H188" i="5"/>
  <c r="H171" i="5"/>
  <c r="H186" i="5"/>
  <c r="H180" i="5"/>
  <c r="H185" i="5"/>
  <c r="H166" i="4"/>
  <c r="I204" i="4" s="1"/>
  <c r="H180" i="4"/>
  <c r="I218" i="4" s="1"/>
  <c r="H188" i="4"/>
  <c r="I226" i="4" s="1"/>
  <c r="H191" i="4"/>
  <c r="I229" i="4" s="1"/>
  <c r="H189" i="4"/>
  <c r="I227" i="4" s="1"/>
  <c r="H185" i="4"/>
  <c r="I223" i="4" s="1"/>
  <c r="H162" i="4"/>
  <c r="I200" i="4" s="1"/>
  <c r="H169" i="4"/>
  <c r="I207" i="4" s="1"/>
  <c r="H168" i="4"/>
  <c r="I206" i="4" s="1"/>
  <c r="H179" i="4"/>
  <c r="I217" i="4" s="1"/>
  <c r="H172" i="4"/>
  <c r="I210" i="4" s="1"/>
  <c r="H167" i="4"/>
  <c r="I205" i="4" s="1"/>
  <c r="H187" i="4"/>
  <c r="I225" i="4" s="1"/>
  <c r="H186" i="4"/>
  <c r="I224" i="4" s="1"/>
  <c r="H171" i="4"/>
  <c r="I209" i="4" s="1"/>
  <c r="H184" i="4"/>
  <c r="I222" i="4" s="1"/>
  <c r="H163" i="4"/>
  <c r="I201" i="4" s="1"/>
  <c r="H183" i="4"/>
  <c r="I221" i="4" s="1"/>
  <c r="H164" i="4"/>
  <c r="I202" i="4" s="1"/>
  <c r="H177" i="4"/>
  <c r="I215" i="4" s="1"/>
  <c r="H193" i="4"/>
  <c r="I231" i="4" s="1"/>
  <c r="H181" i="4"/>
  <c r="I219" i="4" s="1"/>
  <c r="H161" i="4"/>
  <c r="I199" i="4" s="1"/>
  <c r="H165" i="4"/>
  <c r="I203" i="4" s="1"/>
  <c r="H173" i="4"/>
  <c r="I211" i="4" s="1"/>
  <c r="H176" i="4"/>
  <c r="I214" i="4" s="1"/>
  <c r="H182" i="4"/>
  <c r="I220" i="4" s="1"/>
  <c r="H178" i="4"/>
  <c r="I216" i="4" s="1"/>
  <c r="H175" i="4"/>
  <c r="I213" i="4" s="1"/>
  <c r="H190" i="4"/>
  <c r="I228" i="4" s="1"/>
  <c r="H174" i="4"/>
  <c r="I212" i="4" s="1"/>
  <c r="H170" i="4"/>
  <c r="I208" i="4" s="1"/>
  <c r="H103" i="3"/>
  <c r="H137" i="3"/>
  <c r="I218" i="5" l="1"/>
  <c r="I262" i="5" s="1"/>
  <c r="I63" i="5" s="1"/>
  <c r="I228" i="5"/>
  <c r="I272" i="5" s="1"/>
  <c r="I73" i="5" s="1"/>
  <c r="I227" i="5"/>
  <c r="I271" i="5" s="1"/>
  <c r="I72" i="5" s="1"/>
  <c r="I214" i="5"/>
  <c r="I258" i="5" s="1"/>
  <c r="I59" i="5" s="1"/>
  <c r="I225" i="5"/>
  <c r="I269" i="5" s="1"/>
  <c r="I70" i="5" s="1"/>
  <c r="I231" i="5"/>
  <c r="I275" i="5" s="1"/>
  <c r="I76" i="5" s="1"/>
  <c r="I219" i="5"/>
  <c r="I263" i="5" s="1"/>
  <c r="I64" i="5" s="1"/>
  <c r="I207" i="5"/>
  <c r="I251" i="5" s="1"/>
  <c r="I52" i="5" s="1"/>
  <c r="I224" i="5"/>
  <c r="I268" i="5" s="1"/>
  <c r="I69" i="5" s="1"/>
  <c r="I206" i="5"/>
  <c r="I250" i="5" s="1"/>
  <c r="I51" i="5" s="1"/>
  <c r="I220" i="5"/>
  <c r="I264" i="5" s="1"/>
  <c r="I65" i="5" s="1"/>
  <c r="I215" i="5"/>
  <c r="I259" i="5" s="1"/>
  <c r="I60" i="5" s="1"/>
  <c r="I217" i="5"/>
  <c r="I261" i="5" s="1"/>
  <c r="I62" i="5" s="1"/>
  <c r="I203" i="5"/>
  <c r="I247" i="5" s="1"/>
  <c r="I48" i="5" s="1"/>
  <c r="I205" i="5"/>
  <c r="I249" i="5" s="1"/>
  <c r="I50" i="5" s="1"/>
  <c r="I216" i="5"/>
  <c r="I260" i="5" s="1"/>
  <c r="I61" i="5" s="1"/>
  <c r="I209" i="5"/>
  <c r="I253" i="5" s="1"/>
  <c r="I54" i="5" s="1"/>
  <c r="I230" i="5"/>
  <c r="I274" i="5" s="1"/>
  <c r="I75" i="5" s="1"/>
  <c r="I201" i="5"/>
  <c r="I245" i="5" s="1"/>
  <c r="I46" i="5" s="1"/>
  <c r="I212" i="5"/>
  <c r="I256" i="5" s="1"/>
  <c r="I57" i="5" s="1"/>
  <c r="I202" i="5"/>
  <c r="I246" i="5" s="1"/>
  <c r="I47" i="5" s="1"/>
  <c r="I229" i="5"/>
  <c r="I273" i="5" s="1"/>
  <c r="I74" i="5" s="1"/>
  <c r="I211" i="5"/>
  <c r="I255" i="5" s="1"/>
  <c r="I56" i="5" s="1"/>
  <c r="I200" i="5"/>
  <c r="I244" i="5" s="1"/>
  <c r="I45" i="5" s="1"/>
  <c r="I223" i="5"/>
  <c r="I267" i="5" s="1"/>
  <c r="I68" i="5" s="1"/>
  <c r="I226" i="5"/>
  <c r="I270" i="5" s="1"/>
  <c r="I71" i="5" s="1"/>
  <c r="I213" i="5"/>
  <c r="I257" i="5" s="1"/>
  <c r="I58" i="5" s="1"/>
  <c r="I221" i="5"/>
  <c r="I265" i="5" s="1"/>
  <c r="I66" i="5" s="1"/>
  <c r="I204" i="5"/>
  <c r="I248" i="5" s="1"/>
  <c r="I49" i="5" s="1"/>
  <c r="I208" i="5"/>
  <c r="I252" i="5" s="1"/>
  <c r="I53" i="5" s="1"/>
  <c r="I210" i="5"/>
  <c r="I254" i="5" s="1"/>
  <c r="I55" i="5" s="1"/>
  <c r="I222" i="5"/>
  <c r="I266" i="5" s="1"/>
  <c r="I67" i="5" s="1"/>
  <c r="H6" i="6"/>
  <c r="H49" i="6" s="1"/>
  <c r="I243" i="4"/>
  <c r="H31" i="6"/>
  <c r="H74" i="6" s="1"/>
  <c r="H22" i="6"/>
  <c r="H65" i="6" s="1"/>
  <c r="H38" i="6"/>
  <c r="H81" i="6" s="1"/>
  <c r="H26" i="6"/>
  <c r="H69" i="6" s="1"/>
  <c r="H16" i="6"/>
  <c r="H59" i="6" s="1"/>
  <c r="H8" i="6"/>
  <c r="H51" i="6" s="1"/>
  <c r="H10" i="6"/>
  <c r="H53" i="6" s="1"/>
  <c r="H23" i="6"/>
  <c r="H66" i="6" s="1"/>
  <c r="H30" i="6"/>
  <c r="H73" i="6" s="1"/>
  <c r="H33" i="6"/>
  <c r="H76" i="6" s="1"/>
  <c r="H20" i="6"/>
  <c r="H63" i="6" s="1"/>
  <c r="H28" i="6"/>
  <c r="H71" i="6" s="1"/>
  <c r="H11" i="6"/>
  <c r="H54" i="6" s="1"/>
  <c r="H9" i="6"/>
  <c r="H52" i="6" s="1"/>
  <c r="H36" i="6"/>
  <c r="H79" i="6" s="1"/>
  <c r="H18" i="6"/>
  <c r="H61" i="6" s="1"/>
  <c r="H7" i="6"/>
  <c r="H50" i="6" s="1"/>
  <c r="H13" i="6"/>
  <c r="H56" i="6" s="1"/>
  <c r="H27" i="6"/>
  <c r="H70" i="6" s="1"/>
  <c r="H32" i="6"/>
  <c r="H75" i="6" s="1"/>
  <c r="H14" i="6"/>
  <c r="H57" i="6" s="1"/>
  <c r="H37" i="6"/>
  <c r="H80" i="6" s="1"/>
  <c r="H19" i="6"/>
  <c r="H62" i="6" s="1"/>
  <c r="H24" i="6"/>
  <c r="H67" i="6" s="1"/>
  <c r="H12" i="6"/>
  <c r="H55" i="6" s="1"/>
  <c r="H25" i="6"/>
  <c r="H68" i="6" s="1"/>
  <c r="H35" i="6"/>
  <c r="H78" i="6" s="1"/>
  <c r="H34" i="6"/>
  <c r="H77" i="6" s="1"/>
  <c r="H21" i="6"/>
  <c r="H64" i="6" s="1"/>
  <c r="H15" i="6"/>
  <c r="H58" i="6" s="1"/>
  <c r="H17" i="6"/>
  <c r="H60" i="6" s="1"/>
  <c r="H29" i="6"/>
  <c r="H72" i="6" s="1"/>
  <c r="H194" i="5"/>
  <c r="H194" i="4"/>
  <c r="H140" i="3"/>
  <c r="H161" i="3" s="1"/>
  <c r="I195" i="3" s="1"/>
  <c r="H82" i="6" l="1"/>
  <c r="H39" i="6"/>
  <c r="H171" i="3"/>
  <c r="I205" i="3" s="1"/>
  <c r="H166" i="3"/>
  <c r="I200" i="3" s="1"/>
  <c r="H152" i="3"/>
  <c r="I186" i="3" s="1"/>
  <c r="H145" i="3"/>
  <c r="I179" i="3" s="1"/>
  <c r="H169" i="3"/>
  <c r="I203" i="3" s="1"/>
  <c r="H148" i="3"/>
  <c r="I182" i="3" s="1"/>
  <c r="H147" i="3"/>
  <c r="I181" i="3" s="1"/>
  <c r="H150" i="3"/>
  <c r="I184" i="3" s="1"/>
  <c r="H156" i="3"/>
  <c r="I190" i="3" s="1"/>
  <c r="H162" i="3"/>
  <c r="I196" i="3" s="1"/>
  <c r="H155" i="3"/>
  <c r="I189" i="3" s="1"/>
  <c r="H173" i="3"/>
  <c r="I207" i="3" s="1"/>
  <c r="H158" i="3"/>
  <c r="I192" i="3" s="1"/>
  <c r="H154" i="3"/>
  <c r="I188" i="3" s="1"/>
  <c r="H170" i="3"/>
  <c r="I204" i="3" s="1"/>
  <c r="H159" i="3"/>
  <c r="I193" i="3" s="1"/>
  <c r="H168" i="3"/>
  <c r="I202" i="3" s="1"/>
  <c r="H164" i="3"/>
  <c r="I198" i="3" s="1"/>
  <c r="H165" i="3"/>
  <c r="I199" i="3" s="1"/>
  <c r="H149" i="3"/>
  <c r="I183" i="3" s="1"/>
  <c r="H146" i="3"/>
  <c r="I180" i="3" s="1"/>
  <c r="H172" i="3"/>
  <c r="I206" i="3" s="1"/>
  <c r="H151" i="3"/>
  <c r="I185" i="3" s="1"/>
  <c r="H160" i="3"/>
  <c r="I194" i="3" s="1"/>
  <c r="H157" i="3"/>
  <c r="I191" i="3" s="1"/>
  <c r="H167" i="3"/>
  <c r="I201" i="3" s="1"/>
  <c r="H163" i="3"/>
  <c r="I197" i="3" s="1"/>
  <c r="H153" i="3"/>
  <c r="I187" i="3" s="1"/>
  <c r="H174" i="3" l="1"/>
  <c r="I252" i="4" l="1"/>
  <c r="I53" i="4" s="1"/>
  <c r="I247" i="4"/>
  <c r="I48" i="4" s="1"/>
  <c r="I256" i="4"/>
  <c r="I57" i="4" s="1"/>
  <c r="I271" i="4"/>
  <c r="I72" i="4" s="1"/>
  <c r="I262" i="4"/>
  <c r="I63" i="4" s="1"/>
  <c r="I259" i="4"/>
  <c r="I60" i="4" s="1"/>
  <c r="I272" i="4"/>
  <c r="I73" i="4" s="1"/>
  <c r="I265" i="4"/>
  <c r="I66" i="4" s="1"/>
  <c r="I273" i="4"/>
  <c r="I74" i="4" s="1"/>
  <c r="I266" i="4"/>
  <c r="I67" i="4" s="1"/>
  <c r="I264" i="4"/>
  <c r="I65" i="4" s="1"/>
  <c r="I258" i="4"/>
  <c r="I59" i="4" s="1"/>
  <c r="I267" i="4"/>
  <c r="I68" i="4" s="1"/>
  <c r="I249" i="4"/>
  <c r="I50" i="4" s="1"/>
  <c r="I246" i="4"/>
  <c r="I47" i="4" s="1"/>
  <c r="I253" i="4"/>
  <c r="I54" i="4" s="1"/>
  <c r="I245" i="4"/>
  <c r="I46" i="4" s="1"/>
  <c r="I263" i="4"/>
  <c r="I64" i="4" s="1"/>
  <c r="I251" i="4"/>
  <c r="I52" i="4" s="1"/>
  <c r="I254" i="4"/>
  <c r="I55" i="4" s="1"/>
  <c r="I261" i="4"/>
  <c r="I62" i="4" s="1"/>
  <c r="I270" i="4"/>
  <c r="I71" i="4" s="1"/>
  <c r="I269" i="4"/>
  <c r="I70" i="4" s="1"/>
  <c r="I244" i="4"/>
  <c r="I45" i="4" s="1"/>
  <c r="I248" i="4"/>
  <c r="I49" i="4" s="1"/>
  <c r="I268" i="4"/>
  <c r="I69" i="4" s="1"/>
  <c r="I260" i="4"/>
  <c r="I61" i="4" s="1"/>
  <c r="I275" i="4"/>
  <c r="I76" i="4" s="1"/>
  <c r="I257" i="4"/>
  <c r="I58" i="4" s="1"/>
  <c r="I255" i="4"/>
  <c r="I56" i="4" s="1"/>
  <c r="I250" i="4"/>
  <c r="I51" i="4" s="1"/>
  <c r="I274" i="4"/>
  <c r="I75" i="4" s="1"/>
  <c r="I87" i="4" l="1"/>
  <c r="I125" i="4"/>
  <c r="I100" i="4"/>
  <c r="I138" i="4"/>
  <c r="I84" i="4"/>
  <c r="I122" i="4"/>
  <c r="I144" i="4"/>
  <c r="I106" i="4"/>
  <c r="I112" i="4"/>
  <c r="I150" i="4"/>
  <c r="I101" i="4"/>
  <c r="I139" i="4"/>
  <c r="I86" i="4"/>
  <c r="I124" i="4"/>
  <c r="I134" i="4"/>
  <c r="I96" i="4"/>
  <c r="I113" i="4"/>
  <c r="I151" i="4"/>
  <c r="I114" i="4"/>
  <c r="I152" i="4"/>
  <c r="I83" i="4"/>
  <c r="I121" i="4"/>
  <c r="I93" i="4"/>
  <c r="I131" i="4"/>
  <c r="I92" i="4"/>
  <c r="I130" i="4"/>
  <c r="I135" i="4"/>
  <c r="I97" i="4"/>
  <c r="I104" i="4"/>
  <c r="I142" i="4"/>
  <c r="I129" i="4"/>
  <c r="I91" i="4"/>
  <c r="I137" i="4"/>
  <c r="I99" i="4"/>
  <c r="I108" i="4"/>
  <c r="I146" i="4"/>
  <c r="I128" i="4"/>
  <c r="I90" i="4"/>
  <c r="I123" i="4"/>
  <c r="I85" i="4"/>
  <c r="I103" i="4"/>
  <c r="I141" i="4"/>
  <c r="I111" i="4"/>
  <c r="I149" i="4"/>
  <c r="I110" i="4"/>
  <c r="I148" i="4"/>
  <c r="I89" i="4"/>
  <c r="I127" i="4"/>
  <c r="I132" i="4"/>
  <c r="I94" i="4"/>
  <c r="I107" i="4"/>
  <c r="I145" i="4"/>
  <c r="I147" i="4"/>
  <c r="I109" i="4"/>
  <c r="I102" i="4"/>
  <c r="I140" i="4"/>
  <c r="I126" i="4"/>
  <c r="I88" i="4"/>
  <c r="I105" i="4"/>
  <c r="I143" i="4"/>
  <c r="I98" i="4"/>
  <c r="I136" i="4"/>
  <c r="I95" i="4"/>
  <c r="I133" i="4"/>
  <c r="I232" i="4"/>
  <c r="I276" i="4" l="1"/>
  <c r="I44" i="4"/>
  <c r="I120" i="4" l="1"/>
  <c r="I82" i="4"/>
  <c r="I77" i="4"/>
  <c r="I115" i="4" l="1"/>
  <c r="I153" i="4"/>
  <c r="I156" i="4" l="1"/>
  <c r="I186" i="4" s="1"/>
  <c r="J224" i="4" s="1"/>
  <c r="K224" i="4" s="1"/>
  <c r="I235" i="3"/>
  <c r="I56" i="3" s="1"/>
  <c r="I97" i="5" l="1"/>
  <c r="I139" i="5"/>
  <c r="I133" i="5"/>
  <c r="I127" i="5"/>
  <c r="I113" i="5"/>
  <c r="I126" i="5"/>
  <c r="I136" i="5"/>
  <c r="I123" i="5"/>
  <c r="I108" i="5"/>
  <c r="I121" i="5"/>
  <c r="I148" i="5"/>
  <c r="I94" i="5"/>
  <c r="I102" i="5"/>
  <c r="I99" i="5"/>
  <c r="I134" i="5"/>
  <c r="I128" i="5"/>
  <c r="I112" i="5"/>
  <c r="I145" i="5"/>
  <c r="I104" i="5"/>
  <c r="I93" i="5"/>
  <c r="I86" i="5"/>
  <c r="I109" i="5"/>
  <c r="I114" i="5"/>
  <c r="I91" i="5"/>
  <c r="I106" i="5"/>
  <c r="I87" i="5"/>
  <c r="I100" i="5"/>
  <c r="I130" i="5"/>
  <c r="I84" i="5"/>
  <c r="I141" i="5"/>
  <c r="I105" i="5"/>
  <c r="I149" i="5"/>
  <c r="I135" i="5"/>
  <c r="I88" i="5"/>
  <c r="I162" i="4"/>
  <c r="J200" i="4" s="1"/>
  <c r="K200" i="4" s="1"/>
  <c r="I171" i="4"/>
  <c r="J209" i="4" s="1"/>
  <c r="K209" i="4" s="1"/>
  <c r="I175" i="4"/>
  <c r="J213" i="4" s="1"/>
  <c r="K213" i="4" s="1"/>
  <c r="I188" i="4"/>
  <c r="J226" i="4" s="1"/>
  <c r="K226" i="4" s="1"/>
  <c r="I192" i="4"/>
  <c r="J230" i="4" s="1"/>
  <c r="K230" i="4" s="1"/>
  <c r="I179" i="4"/>
  <c r="J217" i="4" s="1"/>
  <c r="K217" i="4" s="1"/>
  <c r="I180" i="4"/>
  <c r="J218" i="4" s="1"/>
  <c r="K218" i="4" s="1"/>
  <c r="I193" i="4"/>
  <c r="J231" i="4" s="1"/>
  <c r="K231" i="4" s="1"/>
  <c r="I190" i="4"/>
  <c r="J228" i="4" s="1"/>
  <c r="K228" i="4" s="1"/>
  <c r="I189" i="4"/>
  <c r="J227" i="4" s="1"/>
  <c r="K227" i="4" s="1"/>
  <c r="I185" i="4"/>
  <c r="J223" i="4" s="1"/>
  <c r="K223" i="4" s="1"/>
  <c r="I173" i="4"/>
  <c r="J211" i="4" s="1"/>
  <c r="K211" i="4" s="1"/>
  <c r="I169" i="4"/>
  <c r="J207" i="4" s="1"/>
  <c r="K207" i="4" s="1"/>
  <c r="I170" i="4"/>
  <c r="J208" i="4" s="1"/>
  <c r="K208" i="4" s="1"/>
  <c r="I187" i="4"/>
  <c r="J225" i="4" s="1"/>
  <c r="K225" i="4" s="1"/>
  <c r="I182" i="4"/>
  <c r="J220" i="4" s="1"/>
  <c r="K220" i="4" s="1"/>
  <c r="I178" i="4"/>
  <c r="J216" i="4" s="1"/>
  <c r="K216" i="4" s="1"/>
  <c r="I174" i="4"/>
  <c r="J212" i="4" s="1"/>
  <c r="K212" i="4" s="1"/>
  <c r="I164" i="4"/>
  <c r="J202" i="4" s="1"/>
  <c r="K202" i="4" s="1"/>
  <c r="I176" i="4"/>
  <c r="J214" i="4" s="1"/>
  <c r="K214" i="4" s="1"/>
  <c r="I167" i="4"/>
  <c r="J205" i="4" s="1"/>
  <c r="K205" i="4" s="1"/>
  <c r="J268" i="4"/>
  <c r="I163" i="4"/>
  <c r="J201" i="4" s="1"/>
  <c r="K201" i="4" s="1"/>
  <c r="I165" i="4"/>
  <c r="J203" i="4" s="1"/>
  <c r="K203" i="4" s="1"/>
  <c r="I177" i="4"/>
  <c r="J215" i="4" s="1"/>
  <c r="K215" i="4" s="1"/>
  <c r="I181" i="4"/>
  <c r="J219" i="4" s="1"/>
  <c r="K219" i="4" s="1"/>
  <c r="I191" i="4"/>
  <c r="J229" i="4" s="1"/>
  <c r="K229" i="4" s="1"/>
  <c r="I184" i="4"/>
  <c r="J222" i="4" s="1"/>
  <c r="K222" i="4" s="1"/>
  <c r="I183" i="4"/>
  <c r="J221" i="4" s="1"/>
  <c r="K221" i="4" s="1"/>
  <c r="I172" i="4"/>
  <c r="J210" i="4" s="1"/>
  <c r="K210" i="4" s="1"/>
  <c r="I166" i="4"/>
  <c r="J204" i="4" s="1"/>
  <c r="K204" i="4" s="1"/>
  <c r="I168" i="4"/>
  <c r="J206" i="4" s="1"/>
  <c r="K206" i="4" s="1"/>
  <c r="I161" i="4"/>
  <c r="J199" i="4" s="1"/>
  <c r="K199" i="4" s="1"/>
  <c r="I124" i="3"/>
  <c r="I90" i="3"/>
  <c r="I243" i="3"/>
  <c r="I64" i="3" s="1"/>
  <c r="I223" i="3"/>
  <c r="I44" i="3" s="1"/>
  <c r="I232" i="3"/>
  <c r="I53" i="3" s="1"/>
  <c r="I237" i="3"/>
  <c r="I58" i="3" s="1"/>
  <c r="I238" i="3"/>
  <c r="I59" i="3" s="1"/>
  <c r="I226" i="3"/>
  <c r="I47" i="3" s="1"/>
  <c r="I244" i="3"/>
  <c r="I65" i="3" s="1"/>
  <c r="I246" i="3"/>
  <c r="I67" i="3" s="1"/>
  <c r="I240" i="3"/>
  <c r="I61" i="3" s="1"/>
  <c r="I228" i="3"/>
  <c r="I49" i="3" s="1"/>
  <c r="I229" i="3"/>
  <c r="I50" i="3" s="1"/>
  <c r="I245" i="3"/>
  <c r="I66" i="3" s="1"/>
  <c r="I236" i="3"/>
  <c r="I57" i="3" s="1"/>
  <c r="I242" i="3"/>
  <c r="I63" i="3" s="1"/>
  <c r="I222" i="3"/>
  <c r="I43" i="3" s="1"/>
  <c r="I233" i="3"/>
  <c r="I54" i="3" s="1"/>
  <c r="I230" i="3"/>
  <c r="I51" i="3" s="1"/>
  <c r="I234" i="3"/>
  <c r="I55" i="3" s="1"/>
  <c r="I224" i="3"/>
  <c r="I45" i="3" s="1"/>
  <c r="I225" i="3"/>
  <c r="I46" i="3" s="1"/>
  <c r="I241" i="3"/>
  <c r="I62" i="3" s="1"/>
  <c r="I221" i="3"/>
  <c r="I42" i="3" s="1"/>
  <c r="I231" i="3"/>
  <c r="I52" i="3" s="1"/>
  <c r="I227" i="3"/>
  <c r="I48" i="3" s="1"/>
  <c r="I239" i="3"/>
  <c r="I60" i="3" s="1"/>
  <c r="I247" i="3"/>
  <c r="I68" i="3" s="1"/>
  <c r="K232" i="4" l="1"/>
  <c r="I101" i="5"/>
  <c r="I129" i="5"/>
  <c r="I96" i="5"/>
  <c r="I90" i="5"/>
  <c r="I103" i="5"/>
  <c r="I83" i="5"/>
  <c r="I125" i="5"/>
  <c r="I85" i="5"/>
  <c r="I131" i="5"/>
  <c r="I140" i="5"/>
  <c r="I89" i="5"/>
  <c r="I107" i="5"/>
  <c r="I92" i="5"/>
  <c r="I110" i="5"/>
  <c r="I138" i="5"/>
  <c r="I147" i="5"/>
  <c r="I111" i="5"/>
  <c r="I142" i="5"/>
  <c r="I144" i="5"/>
  <c r="I151" i="5"/>
  <c r="I150" i="5"/>
  <c r="I132" i="5"/>
  <c r="I122" i="5"/>
  <c r="I124" i="5"/>
  <c r="I137" i="5"/>
  <c r="I143" i="5"/>
  <c r="I152" i="5"/>
  <c r="I146" i="5"/>
  <c r="I98" i="5"/>
  <c r="I95" i="5"/>
  <c r="I232" i="5"/>
  <c r="J246" i="4"/>
  <c r="J264" i="4"/>
  <c r="J255" i="4"/>
  <c r="J275" i="4"/>
  <c r="J270" i="4"/>
  <c r="J254" i="4"/>
  <c r="J263" i="4"/>
  <c r="J232" i="4"/>
  <c r="I194" i="4"/>
  <c r="J265" i="4"/>
  <c r="J259" i="4"/>
  <c r="J256" i="4"/>
  <c r="J269" i="4"/>
  <c r="J267" i="4"/>
  <c r="J262" i="4"/>
  <c r="J257" i="4"/>
  <c r="J266" i="4"/>
  <c r="J247" i="4"/>
  <c r="J249" i="4"/>
  <c r="J260" i="4"/>
  <c r="J252" i="4"/>
  <c r="J271" i="4"/>
  <c r="J261" i="4"/>
  <c r="J253" i="4"/>
  <c r="J250" i="4"/>
  <c r="J248" i="4"/>
  <c r="J273" i="4"/>
  <c r="J245" i="4"/>
  <c r="J258" i="4"/>
  <c r="J251" i="4"/>
  <c r="J272" i="4"/>
  <c r="J274" i="4"/>
  <c r="J244" i="4"/>
  <c r="I96" i="3"/>
  <c r="I130" i="3"/>
  <c r="I91" i="3"/>
  <c r="I125" i="3"/>
  <c r="I93" i="3"/>
  <c r="I127" i="3"/>
  <c r="I102" i="3"/>
  <c r="I136" i="3"/>
  <c r="I114" i="3"/>
  <c r="I80" i="3"/>
  <c r="I134" i="3"/>
  <c r="I100" i="3"/>
  <c r="I126" i="3"/>
  <c r="I92" i="3"/>
  <c r="I220" i="3"/>
  <c r="I41" i="3" s="1"/>
  <c r="I79" i="3"/>
  <c r="I113" i="3"/>
  <c r="I111" i="3"/>
  <c r="I77" i="3"/>
  <c r="I118" i="3"/>
  <c r="I84" i="3"/>
  <c r="I133" i="3"/>
  <c r="I99" i="3"/>
  <c r="I87" i="3"/>
  <c r="I121" i="3"/>
  <c r="I85" i="3"/>
  <c r="I119" i="3"/>
  <c r="I95" i="3"/>
  <c r="I129" i="3"/>
  <c r="I98" i="3"/>
  <c r="I132" i="3"/>
  <c r="I116" i="3"/>
  <c r="I82" i="3"/>
  <c r="I122" i="3"/>
  <c r="I88" i="3"/>
  <c r="I101" i="3"/>
  <c r="I135" i="3"/>
  <c r="I219" i="3"/>
  <c r="I40" i="3" s="1"/>
  <c r="I86" i="3"/>
  <c r="I120" i="3"/>
  <c r="I94" i="3"/>
  <c r="I128" i="3"/>
  <c r="I110" i="3"/>
  <c r="I76" i="3"/>
  <c r="I89" i="3"/>
  <c r="I123" i="3"/>
  <c r="I97" i="3"/>
  <c r="I131" i="3"/>
  <c r="I117" i="3"/>
  <c r="I83" i="3"/>
  <c r="I81" i="3"/>
  <c r="I115" i="3"/>
  <c r="I112" i="3"/>
  <c r="I78" i="3"/>
  <c r="I276" i="5" l="1"/>
  <c r="J243" i="4"/>
  <c r="J276" i="4" s="1"/>
  <c r="I248" i="3"/>
  <c r="I75" i="3"/>
  <c r="I109" i="3"/>
  <c r="I208" i="3"/>
  <c r="I120" i="5" l="1"/>
  <c r="I82" i="5"/>
  <c r="I77" i="5"/>
  <c r="I108" i="3"/>
  <c r="I137" i="3" s="1"/>
  <c r="I74" i="3"/>
  <c r="I69" i="3"/>
  <c r="I115" i="5" l="1"/>
  <c r="I153" i="5"/>
  <c r="I103" i="3"/>
  <c r="I140" i="3" s="1"/>
  <c r="I145" i="3" s="1"/>
  <c r="J179" i="3" s="1"/>
  <c r="I146" i="3" l="1"/>
  <c r="I156" i="3"/>
  <c r="J190" i="3" s="1"/>
  <c r="I153" i="3"/>
  <c r="I165" i="3"/>
  <c r="J199" i="3" s="1"/>
  <c r="J239" i="3" s="1"/>
  <c r="I160" i="3"/>
  <c r="I161" i="3"/>
  <c r="J195" i="3" s="1"/>
  <c r="J235" i="3" s="1"/>
  <c r="I168" i="3"/>
  <c r="I157" i="3"/>
  <c r="I166" i="3"/>
  <c r="I171" i="3"/>
  <c r="I159" i="3"/>
  <c r="I149" i="3"/>
  <c r="I167" i="3"/>
  <c r="I164" i="3"/>
  <c r="I152" i="3"/>
  <c r="I150" i="3"/>
  <c r="I170" i="3"/>
  <c r="I155" i="3"/>
  <c r="I172" i="3"/>
  <c r="I154" i="3"/>
  <c r="I156" i="5"/>
  <c r="I186" i="5" s="1"/>
  <c r="J224" i="5" s="1"/>
  <c r="E30" i="2" s="1"/>
  <c r="J230" i="3"/>
  <c r="K190" i="3"/>
  <c r="D16" i="2" s="1"/>
  <c r="I158" i="3"/>
  <c r="J192" i="3" s="1"/>
  <c r="I147" i="3"/>
  <c r="J181" i="3" s="1"/>
  <c r="I148" i="3"/>
  <c r="J182" i="3" s="1"/>
  <c r="I162" i="3"/>
  <c r="J196" i="3" s="1"/>
  <c r="I173" i="3"/>
  <c r="J207" i="3" s="1"/>
  <c r="I151" i="3"/>
  <c r="J185" i="3" s="1"/>
  <c r="I163" i="3"/>
  <c r="J197" i="3" s="1"/>
  <c r="I169" i="3"/>
  <c r="J203" i="3" s="1"/>
  <c r="J268" i="5" l="1"/>
  <c r="K195" i="3"/>
  <c r="D21" i="2" s="1"/>
  <c r="K199" i="3"/>
  <c r="D25" i="2" s="1"/>
  <c r="J188" i="3"/>
  <c r="K188" i="3" s="1"/>
  <c r="D14" i="2" s="1"/>
  <c r="J184" i="3"/>
  <c r="J224" i="3" s="1"/>
  <c r="J183" i="3"/>
  <c r="K183" i="3" s="1"/>
  <c r="D9" i="2" s="1"/>
  <c r="J191" i="3"/>
  <c r="K191" i="3" s="1"/>
  <c r="D17" i="2" s="1"/>
  <c r="J206" i="3"/>
  <c r="K206" i="3" s="1"/>
  <c r="D32" i="2" s="1"/>
  <c r="J186" i="3"/>
  <c r="J226" i="3" s="1"/>
  <c r="J193" i="3"/>
  <c r="J233" i="3" s="1"/>
  <c r="J202" i="3"/>
  <c r="K202" i="3" s="1"/>
  <c r="D28" i="2" s="1"/>
  <c r="J187" i="3"/>
  <c r="J227" i="3" s="1"/>
  <c r="J189" i="3"/>
  <c r="K189" i="3" s="1"/>
  <c r="D15" i="2" s="1"/>
  <c r="J198" i="3"/>
  <c r="J238" i="3" s="1"/>
  <c r="J205" i="3"/>
  <c r="J245" i="3" s="1"/>
  <c r="J204" i="3"/>
  <c r="J244" i="3" s="1"/>
  <c r="J201" i="3"/>
  <c r="J241" i="3" s="1"/>
  <c r="J200" i="3"/>
  <c r="K200" i="3" s="1"/>
  <c r="D26" i="2" s="1"/>
  <c r="J194" i="3"/>
  <c r="K194" i="3" s="1"/>
  <c r="D20" i="2" s="1"/>
  <c r="J180" i="3"/>
  <c r="J220" i="3" s="1"/>
  <c r="K184" i="3"/>
  <c r="D10" i="2" s="1"/>
  <c r="I31" i="6"/>
  <c r="I74" i="6" s="1"/>
  <c r="D112" i="6" s="1"/>
  <c r="D30" i="13" s="1"/>
  <c r="E30" i="13" s="1"/>
  <c r="H23" i="13" s="1"/>
  <c r="I187" i="5"/>
  <c r="J225" i="5" s="1"/>
  <c r="E31" i="2" s="1"/>
  <c r="I176" i="5"/>
  <c r="J214" i="5" s="1"/>
  <c r="E20" i="2" s="1"/>
  <c r="I185" i="5"/>
  <c r="J223" i="5" s="1"/>
  <c r="E29" i="2" s="1"/>
  <c r="I188" i="5"/>
  <c r="J226" i="5" s="1"/>
  <c r="E32" i="2" s="1"/>
  <c r="I179" i="5"/>
  <c r="J217" i="5" s="1"/>
  <c r="E23" i="2" s="1"/>
  <c r="I168" i="5"/>
  <c r="J206" i="5" s="1"/>
  <c r="E12" i="2" s="1"/>
  <c r="I162" i="5"/>
  <c r="J200" i="5" s="1"/>
  <c r="E6" i="2" s="1"/>
  <c r="I181" i="5"/>
  <c r="J219" i="5" s="1"/>
  <c r="E25" i="2" s="1"/>
  <c r="I169" i="5"/>
  <c r="J207" i="5" s="1"/>
  <c r="E13" i="2" s="1"/>
  <c r="I180" i="5"/>
  <c r="J218" i="5" s="1"/>
  <c r="E24" i="2" s="1"/>
  <c r="I173" i="5"/>
  <c r="J211" i="5" s="1"/>
  <c r="E17" i="2" s="1"/>
  <c r="I170" i="5"/>
  <c r="J208" i="5" s="1"/>
  <c r="E14" i="2" s="1"/>
  <c r="I191" i="5"/>
  <c r="J229" i="5" s="1"/>
  <c r="E35" i="2" s="1"/>
  <c r="I192" i="5"/>
  <c r="J230" i="5" s="1"/>
  <c r="E36" i="2" s="1"/>
  <c r="I178" i="5"/>
  <c r="J216" i="5" s="1"/>
  <c r="E22" i="2" s="1"/>
  <c r="I171" i="5"/>
  <c r="J209" i="5" s="1"/>
  <c r="E15" i="2" s="1"/>
  <c r="I161" i="5"/>
  <c r="J199" i="5" s="1"/>
  <c r="E5" i="2" s="1"/>
  <c r="I167" i="5"/>
  <c r="J205" i="5" s="1"/>
  <c r="E11" i="2" s="1"/>
  <c r="I172" i="5"/>
  <c r="J210" i="5" s="1"/>
  <c r="E16" i="2" s="1"/>
  <c r="I165" i="5"/>
  <c r="J203" i="5" s="1"/>
  <c r="E9" i="2" s="1"/>
  <c r="I175" i="5"/>
  <c r="J213" i="5" s="1"/>
  <c r="E19" i="2" s="1"/>
  <c r="I177" i="5"/>
  <c r="J215" i="5" s="1"/>
  <c r="E21" i="2" s="1"/>
  <c r="I183" i="5"/>
  <c r="J221" i="5" s="1"/>
  <c r="E27" i="2" s="1"/>
  <c r="I193" i="5"/>
  <c r="J231" i="5" s="1"/>
  <c r="E37" i="2" s="1"/>
  <c r="I174" i="5"/>
  <c r="J212" i="5" s="1"/>
  <c r="E18" i="2" s="1"/>
  <c r="I164" i="5"/>
  <c r="J202" i="5" s="1"/>
  <c r="E8" i="2" s="1"/>
  <c r="I189" i="5"/>
  <c r="J227" i="5" s="1"/>
  <c r="E33" i="2" s="1"/>
  <c r="I163" i="5"/>
  <c r="J201" i="5" s="1"/>
  <c r="E7" i="2" s="1"/>
  <c r="I182" i="5"/>
  <c r="J220" i="5" s="1"/>
  <c r="E26" i="2" s="1"/>
  <c r="I190" i="5"/>
  <c r="J228" i="5" s="1"/>
  <c r="E34" i="2" s="1"/>
  <c r="I166" i="5"/>
  <c r="J204" i="5" s="1"/>
  <c r="E10" i="2" s="1"/>
  <c r="I184" i="5"/>
  <c r="J222" i="5" s="1"/>
  <c r="E28" i="2" s="1"/>
  <c r="J219" i="3"/>
  <c r="K179" i="3"/>
  <c r="D5" i="2" s="1"/>
  <c r="K185" i="3"/>
  <c r="D11" i="2" s="1"/>
  <c r="J225" i="3"/>
  <c r="K181" i="3"/>
  <c r="D7" i="2" s="1"/>
  <c r="J221" i="3"/>
  <c r="K207" i="3"/>
  <c r="D33" i="2" s="1"/>
  <c r="J247" i="3"/>
  <c r="I174" i="3"/>
  <c r="J243" i="3"/>
  <c r="K203" i="3"/>
  <c r="D29" i="2" s="1"/>
  <c r="K196" i="3"/>
  <c r="D22" i="2" s="1"/>
  <c r="J236" i="3"/>
  <c r="K197" i="3"/>
  <c r="D23" i="2" s="1"/>
  <c r="J237" i="3"/>
  <c r="K182" i="3"/>
  <c r="D8" i="2" s="1"/>
  <c r="J222" i="3"/>
  <c r="J232" i="3"/>
  <c r="K192" i="3"/>
  <c r="D18" i="2" s="1"/>
  <c r="J264" i="5" l="1"/>
  <c r="J256" i="5"/>
  <c r="J257" i="5"/>
  <c r="J243" i="5"/>
  <c r="J273" i="5"/>
  <c r="J251" i="5"/>
  <c r="J261" i="5"/>
  <c r="J269" i="5"/>
  <c r="J266" i="5"/>
  <c r="J275" i="5"/>
  <c r="J253" i="5"/>
  <c r="J263" i="5"/>
  <c r="J248" i="5"/>
  <c r="J265" i="5"/>
  <c r="J260" i="5"/>
  <c r="J255" i="5"/>
  <c r="J244" i="5"/>
  <c r="J267" i="5"/>
  <c r="J245" i="5"/>
  <c r="J247" i="5"/>
  <c r="J252" i="5"/>
  <c r="J270" i="5"/>
  <c r="J271" i="5"/>
  <c r="J254" i="5"/>
  <c r="J272" i="5"/>
  <c r="J246" i="5"/>
  <c r="J259" i="5"/>
  <c r="J249" i="5"/>
  <c r="J274" i="5"/>
  <c r="J262" i="5"/>
  <c r="J250" i="5"/>
  <c r="J258" i="5"/>
  <c r="J231" i="3"/>
  <c r="I6" i="6"/>
  <c r="I49" i="6" s="1"/>
  <c r="J242" i="3"/>
  <c r="K205" i="3"/>
  <c r="D31" i="2" s="1"/>
  <c r="J208" i="3"/>
  <c r="K186" i="3"/>
  <c r="D12" i="2" s="1"/>
  <c r="K193" i="3"/>
  <c r="D19" i="2" s="1"/>
  <c r="J229" i="3"/>
  <c r="J223" i="3"/>
  <c r="K204" i="3"/>
  <c r="D30" i="2" s="1"/>
  <c r="J234" i="3"/>
  <c r="K201" i="3"/>
  <c r="D27" i="2" s="1"/>
  <c r="K198" i="3"/>
  <c r="D24" i="2" s="1"/>
  <c r="J246" i="3"/>
  <c r="K180" i="3"/>
  <c r="D6" i="2" s="1"/>
  <c r="J240" i="3"/>
  <c r="K187" i="3"/>
  <c r="D13" i="2" s="1"/>
  <c r="J228" i="3"/>
  <c r="I35" i="6"/>
  <c r="I78" i="6" s="1"/>
  <c r="D116" i="6" s="1"/>
  <c r="D34" i="13" s="1"/>
  <c r="E34" i="13" s="1"/>
  <c r="I28" i="6"/>
  <c r="I71" i="6" s="1"/>
  <c r="D109" i="6" s="1"/>
  <c r="D27" i="13" s="1"/>
  <c r="E27" i="13" s="1"/>
  <c r="H20" i="13" s="1"/>
  <c r="I17" i="6"/>
  <c r="I60" i="6" s="1"/>
  <c r="D98" i="6" s="1"/>
  <c r="D16" i="13" s="1"/>
  <c r="E16" i="13" s="1"/>
  <c r="I23" i="6"/>
  <c r="I66" i="6" s="1"/>
  <c r="D104" i="6" s="1"/>
  <c r="D22" i="13" s="1"/>
  <c r="E22" i="13" s="1"/>
  <c r="H15" i="13" s="1"/>
  <c r="I18" i="6"/>
  <c r="I61" i="6" s="1"/>
  <c r="D99" i="6" s="1"/>
  <c r="D17" i="13" s="1"/>
  <c r="E17" i="13" s="1"/>
  <c r="I24" i="6"/>
  <c r="I67" i="6" s="1"/>
  <c r="D105" i="6" s="1"/>
  <c r="D23" i="13" s="1"/>
  <c r="E23" i="13" s="1"/>
  <c r="H16" i="13" s="1"/>
  <c r="I32" i="6"/>
  <c r="I75" i="6" s="1"/>
  <c r="D113" i="6" s="1"/>
  <c r="D31" i="13" s="1"/>
  <c r="E31" i="13" s="1"/>
  <c r="H24" i="13" s="1"/>
  <c r="I27" i="6"/>
  <c r="I70" i="6" s="1"/>
  <c r="D108" i="6" s="1"/>
  <c r="D26" i="13" s="1"/>
  <c r="E26" i="13" s="1"/>
  <c r="H19" i="13" s="1"/>
  <c r="I9" i="6"/>
  <c r="I52" i="6" s="1"/>
  <c r="D90" i="6" s="1"/>
  <c r="D8" i="13" s="1"/>
  <c r="E8" i="13" s="1"/>
  <c r="H8" i="13" s="1"/>
  <c r="I22" i="6"/>
  <c r="I65" i="6" s="1"/>
  <c r="D103" i="6" s="1"/>
  <c r="D21" i="13" s="1"/>
  <c r="E21" i="13" s="1"/>
  <c r="H14" i="13" s="1"/>
  <c r="I12" i="6"/>
  <c r="I55" i="6" s="1"/>
  <c r="D93" i="6" s="1"/>
  <c r="D11" i="13" s="1"/>
  <c r="E11" i="13" s="1"/>
  <c r="I37" i="6"/>
  <c r="I80" i="6" s="1"/>
  <c r="D118" i="6" s="1"/>
  <c r="D36" i="13" s="1"/>
  <c r="E36" i="13" s="1"/>
  <c r="I25" i="6"/>
  <c r="I68" i="6" s="1"/>
  <c r="D106" i="6" s="1"/>
  <c r="D24" i="13" s="1"/>
  <c r="E24" i="13" s="1"/>
  <c r="H17" i="13" s="1"/>
  <c r="I26" i="6"/>
  <c r="I69" i="6" s="1"/>
  <c r="D107" i="6" s="1"/>
  <c r="D25" i="13" s="1"/>
  <c r="E25" i="13" s="1"/>
  <c r="H18" i="13" s="1"/>
  <c r="I33" i="6"/>
  <c r="I76" i="6" s="1"/>
  <c r="D114" i="6" s="1"/>
  <c r="D32" i="13" s="1"/>
  <c r="E32" i="13" s="1"/>
  <c r="H25" i="13" s="1"/>
  <c r="I29" i="6"/>
  <c r="I72" i="6" s="1"/>
  <c r="D110" i="6" s="1"/>
  <c r="D28" i="13" s="1"/>
  <c r="E28" i="13" s="1"/>
  <c r="H21" i="13" s="1"/>
  <c r="I8" i="6"/>
  <c r="I51" i="6" s="1"/>
  <c r="D89" i="6" s="1"/>
  <c r="D7" i="13" s="1"/>
  <c r="E7" i="13" s="1"/>
  <c r="H7" i="13" s="1"/>
  <c r="I19" i="6"/>
  <c r="I62" i="6" s="1"/>
  <c r="D100" i="6" s="1"/>
  <c r="D18" i="13" s="1"/>
  <c r="E18" i="13" s="1"/>
  <c r="H11" i="13" s="1"/>
  <c r="I20" i="6"/>
  <c r="I63" i="6" s="1"/>
  <c r="D101" i="6" s="1"/>
  <c r="D19" i="13" s="1"/>
  <c r="E19" i="13" s="1"/>
  <c r="H12" i="13" s="1"/>
  <c r="I36" i="6"/>
  <c r="I79" i="6" s="1"/>
  <c r="D117" i="6" s="1"/>
  <c r="D35" i="13" s="1"/>
  <c r="E35" i="13" s="1"/>
  <c r="I14" i="6"/>
  <c r="I57" i="6" s="1"/>
  <c r="D95" i="6" s="1"/>
  <c r="D13" i="13" s="1"/>
  <c r="E13" i="13" s="1"/>
  <c r="I7" i="6"/>
  <c r="I50" i="6" s="1"/>
  <c r="D88" i="6" s="1"/>
  <c r="D6" i="13" s="1"/>
  <c r="E6" i="13" s="1"/>
  <c r="H6" i="13" s="1"/>
  <c r="I30" i="6"/>
  <c r="I73" i="6" s="1"/>
  <c r="D111" i="6" s="1"/>
  <c r="D29" i="13" s="1"/>
  <c r="E29" i="13" s="1"/>
  <c r="H22" i="13" s="1"/>
  <c r="I11" i="6"/>
  <c r="I54" i="6" s="1"/>
  <c r="D92" i="6" s="1"/>
  <c r="D10" i="13" s="1"/>
  <c r="E10" i="13" s="1"/>
  <c r="I34" i="6"/>
  <c r="I77" i="6" s="1"/>
  <c r="D115" i="6" s="1"/>
  <c r="D33" i="13" s="1"/>
  <c r="E33" i="13" s="1"/>
  <c r="H26" i="13" s="1"/>
  <c r="I38" i="6"/>
  <c r="I81" i="6" s="1"/>
  <c r="D119" i="6" s="1"/>
  <c r="D37" i="13" s="1"/>
  <c r="E37" i="13" s="1"/>
  <c r="I10" i="6"/>
  <c r="I53" i="6" s="1"/>
  <c r="D91" i="6" s="1"/>
  <c r="D9" i="13" s="1"/>
  <c r="E9" i="13" s="1"/>
  <c r="I16" i="6"/>
  <c r="I59" i="6" s="1"/>
  <c r="D97" i="6" s="1"/>
  <c r="D15" i="13" s="1"/>
  <c r="E15" i="13" s="1"/>
  <c r="I15" i="6"/>
  <c r="I58" i="6" s="1"/>
  <c r="D96" i="6" s="1"/>
  <c r="I13" i="6"/>
  <c r="I56" i="6" s="1"/>
  <c r="D94" i="6" s="1"/>
  <c r="D12" i="13" s="1"/>
  <c r="E12" i="13" s="1"/>
  <c r="I21" i="6"/>
  <c r="I64" i="6" s="1"/>
  <c r="D102" i="6" s="1"/>
  <c r="D20" i="13" s="1"/>
  <c r="E20" i="13" s="1"/>
  <c r="H13" i="13" s="1"/>
  <c r="I194" i="5"/>
  <c r="H27" i="13" l="1"/>
  <c r="D14" i="13"/>
  <c r="E14" i="13" s="1"/>
  <c r="H10" i="13" s="1"/>
  <c r="H9" i="13"/>
  <c r="J276" i="5"/>
  <c r="J248" i="3"/>
  <c r="K208" i="3"/>
  <c r="D39" i="2"/>
  <c r="I82" i="6"/>
  <c r="D87" i="6"/>
  <c r="D5" i="13" s="1"/>
  <c r="I39" i="6"/>
  <c r="J232" i="5"/>
  <c r="E5" i="13" l="1"/>
  <c r="D38" i="13"/>
  <c r="D120" i="6"/>
  <c r="E39" i="2"/>
  <c r="E38" i="13" l="1"/>
  <c r="H5" i="13"/>
  <c r="H28" i="13" l="1"/>
  <c r="C46" i="13" s="1"/>
  <c r="N46" i="13"/>
  <c r="O49" i="13"/>
  <c r="F46" i="13"/>
  <c r="K4" i="13"/>
  <c r="D45" i="13"/>
  <c r="E45" i="13"/>
  <c r="R49" i="13" l="1"/>
  <c r="M46" i="13"/>
  <c r="K49" i="13"/>
  <c r="K46" i="13"/>
  <c r="Q45" i="13"/>
  <c r="R46" i="13"/>
  <c r="P49" i="13"/>
  <c r="I46" i="13"/>
  <c r="I49" i="13"/>
  <c r="G46" i="13"/>
  <c r="H49" i="13"/>
  <c r="P46" i="13"/>
  <c r="L49" i="13"/>
  <c r="E46" i="13"/>
  <c r="E49" i="13"/>
  <c r="M49" i="13"/>
  <c r="C49" i="13"/>
  <c r="D49" i="13"/>
  <c r="J46" i="13"/>
  <c r="L46" i="13"/>
  <c r="J49" i="13"/>
  <c r="E47" i="13"/>
  <c r="C45" i="13"/>
  <c r="N49" i="13"/>
  <c r="D46" i="13"/>
  <c r="F49" i="13"/>
  <c r="H46" i="13"/>
  <c r="Q49" i="13"/>
  <c r="O46" i="13"/>
  <c r="G49" i="13"/>
  <c r="R48" i="13"/>
  <c r="C48" i="13"/>
  <c r="L48" i="13"/>
  <c r="P48" i="13"/>
  <c r="Q46" i="13"/>
  <c r="E48" i="13"/>
  <c r="H48" i="13"/>
  <c r="J48" i="13"/>
  <c r="M48" i="13"/>
  <c r="K48" i="13"/>
  <c r="G48" i="13"/>
  <c r="I48" i="13"/>
  <c r="N48" i="13"/>
  <c r="Q48" i="13"/>
  <c r="F48" i="13"/>
  <c r="O48" i="13"/>
  <c r="D48" i="13"/>
  <c r="R47" i="13"/>
  <c r="H47" i="13"/>
  <c r="J47" i="13"/>
  <c r="N47" i="13"/>
  <c r="G47" i="13"/>
  <c r="L47" i="13"/>
  <c r="D47" i="13"/>
  <c r="Q47" i="13"/>
  <c r="M47" i="13"/>
  <c r="K47" i="13"/>
  <c r="I47" i="13"/>
  <c r="F47" i="13"/>
  <c r="O47" i="13"/>
  <c r="P47" i="13"/>
  <c r="C47" i="13"/>
  <c r="I45" i="13"/>
  <c r="P45" i="13"/>
  <c r="M45" i="13"/>
  <c r="O45" i="13"/>
  <c r="L45" i="13"/>
  <c r="R45" i="13"/>
  <c r="H45" i="13"/>
  <c r="F45" i="13"/>
  <c r="K45" i="13"/>
  <c r="N45" i="13"/>
  <c r="G45" i="13"/>
  <c r="J45" i="13"/>
  <c r="S52" i="13"/>
  <c r="S49" i="13" l="1"/>
  <c r="S46" i="13"/>
  <c r="S48" i="13"/>
  <c r="S47" i="13"/>
  <c r="I50" i="13"/>
  <c r="D50" i="13"/>
  <c r="M50" i="13"/>
  <c r="Q50" i="13"/>
  <c r="J50" i="13"/>
  <c r="N50" i="13"/>
  <c r="L50" i="13"/>
  <c r="S45" i="13"/>
  <c r="K50" i="13"/>
  <c r="E50" i="13"/>
  <c r="O50" i="13"/>
  <c r="H50" i="13"/>
  <c r="F50" i="13"/>
  <c r="C50" i="13"/>
  <c r="R50" i="13"/>
  <c r="P50" i="13"/>
  <c r="G50" i="13"/>
  <c r="S50" i="13" l="1"/>
  <c r="S54" i="13" s="1"/>
  <c r="S53" i="13" l="1"/>
  <c r="D45" i="10" l="1"/>
  <c r="D123" i="10" l="1"/>
  <c r="D84" i="10"/>
  <c r="H40" i="10"/>
  <c r="G40" i="10"/>
  <c r="D54" i="10"/>
  <c r="I40" i="10"/>
  <c r="E40" i="10"/>
  <c r="D51" i="10"/>
  <c r="D129" i="10" s="1"/>
  <c r="D66" i="10"/>
  <c r="D144" i="10" s="1"/>
  <c r="D105" i="10"/>
  <c r="F40" i="10"/>
  <c r="D71" i="10"/>
  <c r="D149" i="10" s="1"/>
  <c r="D47" i="10"/>
  <c r="D73" i="10"/>
  <c r="D112" i="10" s="1"/>
  <c r="D59" i="10"/>
  <c r="D137" i="10" s="1"/>
  <c r="D61" i="10"/>
  <c r="D67" i="10"/>
  <c r="D56" i="10"/>
  <c r="D95" i="10" s="1"/>
  <c r="D55" i="10"/>
  <c r="D94" i="10" s="1"/>
  <c r="D133" i="10"/>
  <c r="D75" i="10"/>
  <c r="D114" i="10" s="1"/>
  <c r="D70" i="10"/>
  <c r="D148" i="10" s="1"/>
  <c r="D109" i="10"/>
  <c r="D68" i="10"/>
  <c r="D146" i="10" s="1"/>
  <c r="D58" i="10"/>
  <c r="D136" i="10" s="1"/>
  <c r="D64" i="10"/>
  <c r="D142" i="10" s="1"/>
  <c r="D50" i="10"/>
  <c r="D89" i="10" s="1"/>
  <c r="D53" i="10"/>
  <c r="D131" i="10" s="1"/>
  <c r="D92" i="10"/>
  <c r="D69" i="10"/>
  <c r="D147" i="10" s="1"/>
  <c r="D76" i="10"/>
  <c r="D154" i="10" s="1"/>
  <c r="D63" i="10"/>
  <c r="D102" i="10" s="1"/>
  <c r="D141" i="10"/>
  <c r="D74" i="10"/>
  <c r="D57" i="10"/>
  <c r="D96" i="10" s="1"/>
  <c r="D52" i="10"/>
  <c r="D78" i="10"/>
  <c r="D60" i="10"/>
  <c r="D138" i="10" s="1"/>
  <c r="D65" i="10"/>
  <c r="D104" i="10" s="1"/>
  <c r="D40" i="10"/>
  <c r="D72" i="10"/>
  <c r="D150" i="10" s="1"/>
  <c r="D49" i="10"/>
  <c r="D88" i="10" s="1"/>
  <c r="D127" i="10"/>
  <c r="D48" i="10"/>
  <c r="D126" i="10" s="1"/>
  <c r="D62" i="10"/>
  <c r="D140" i="10" s="1"/>
  <c r="D46" i="10"/>
  <c r="D85" i="10" s="1"/>
  <c r="D107" i="10" l="1"/>
  <c r="D135" i="10"/>
  <c r="D111" i="10"/>
  <c r="D128" i="10"/>
  <c r="D134" i="10"/>
  <c r="D98" i="10"/>
  <c r="D110" i="10"/>
  <c r="D87" i="10"/>
  <c r="D103" i="10"/>
  <c r="D153" i="10"/>
  <c r="D101" i="10"/>
  <c r="D143" i="10"/>
  <c r="D108" i="10"/>
  <c r="D97" i="10"/>
  <c r="D151" i="10"/>
  <c r="D90" i="10"/>
  <c r="D117" i="10"/>
  <c r="D156" i="10"/>
  <c r="D91" i="10"/>
  <c r="D130" i="10"/>
  <c r="D99" i="10"/>
  <c r="D124" i="10"/>
  <c r="D79" i="10"/>
  <c r="D115" i="10"/>
  <c r="D86" i="10"/>
  <c r="D125" i="10"/>
  <c r="D113" i="10"/>
  <c r="D152" i="10"/>
  <c r="D106" i="10"/>
  <c r="D145" i="10"/>
  <c r="D139" i="10"/>
  <c r="D100" i="10"/>
  <c r="D93" i="10"/>
  <c r="D132" i="10"/>
  <c r="D157" i="10" l="1"/>
  <c r="D118" i="10"/>
  <c r="D160" i="10" l="1"/>
  <c r="D198" i="10" s="1"/>
  <c r="D197" i="10"/>
  <c r="D187" i="10"/>
  <c r="D168" i="10"/>
  <c r="D177" i="10"/>
  <c r="D182" i="10"/>
  <c r="D174" i="10"/>
  <c r="D186" i="10"/>
  <c r="D170" i="10"/>
  <c r="D185" i="10"/>
  <c r="D192" i="10"/>
  <c r="D184" i="10"/>
  <c r="D193" i="10"/>
  <c r="D189" i="10"/>
  <c r="D175" i="10"/>
  <c r="D188" i="10"/>
  <c r="D180" i="10"/>
  <c r="D190" i="10"/>
  <c r="D171" i="10"/>
  <c r="D167" i="10"/>
  <c r="D181" i="10"/>
  <c r="D191" i="10"/>
  <c r="D169" i="10"/>
  <c r="D195" i="10"/>
  <c r="D165" i="10"/>
  <c r="D172" i="10"/>
  <c r="D179" i="10"/>
  <c r="D196" i="10"/>
  <c r="D194" i="10"/>
  <c r="D173" i="10"/>
  <c r="D166" i="10"/>
  <c r="D183" i="10"/>
  <c r="D178" i="10" l="1"/>
  <c r="D176" i="10"/>
  <c r="E236" i="10"/>
  <c r="E281" i="10" s="1"/>
  <c r="E77" i="10" s="1"/>
  <c r="D38" i="11"/>
  <c r="D82" i="11" s="1"/>
  <c r="E237" i="10"/>
  <c r="E282" i="10" s="1"/>
  <c r="E78" i="10" s="1"/>
  <c r="D39" i="11"/>
  <c r="D83" i="11" s="1"/>
  <c r="E116" i="10"/>
  <c r="E155" i="10"/>
  <c r="E210" i="10"/>
  <c r="E255" i="10" s="1"/>
  <c r="E51" i="10" s="1"/>
  <c r="D12" i="11"/>
  <c r="D56" i="11" s="1"/>
  <c r="D27" i="11"/>
  <c r="D71" i="11" s="1"/>
  <c r="E225" i="10"/>
  <c r="E270" i="10" s="1"/>
  <c r="E66" i="10" s="1"/>
  <c r="D14" i="11"/>
  <c r="D58" i="11" s="1"/>
  <c r="E212" i="10"/>
  <c r="E257" i="10" s="1"/>
  <c r="E53" i="10" s="1"/>
  <c r="E230" i="10"/>
  <c r="E275" i="10" s="1"/>
  <c r="E71" i="10" s="1"/>
  <c r="D32" i="11"/>
  <c r="D76" i="11" s="1"/>
  <c r="D16" i="11"/>
  <c r="D60" i="11" s="1"/>
  <c r="E214" i="10"/>
  <c r="E259" i="10" s="1"/>
  <c r="E55" i="10" s="1"/>
  <c r="D33" i="11"/>
  <c r="D77" i="11" s="1"/>
  <c r="E231" i="10"/>
  <c r="E276" i="10" s="1"/>
  <c r="E72" i="10" s="1"/>
  <c r="D19" i="11"/>
  <c r="D63" i="11" s="1"/>
  <c r="E217" i="10"/>
  <c r="E262" i="10" s="1"/>
  <c r="E58" i="10" s="1"/>
  <c r="D17" i="11"/>
  <c r="D61" i="11" s="1"/>
  <c r="E215" i="10"/>
  <c r="E260" i="10" s="1"/>
  <c r="E56" i="10" s="1"/>
  <c r="D20" i="11"/>
  <c r="D64" i="11" s="1"/>
  <c r="E218" i="10"/>
  <c r="E263" i="10" s="1"/>
  <c r="E59" i="10" s="1"/>
  <c r="D25" i="11"/>
  <c r="D69" i="11" s="1"/>
  <c r="E223" i="10"/>
  <c r="E268" i="10" s="1"/>
  <c r="E64" i="10" s="1"/>
  <c r="D13" i="11"/>
  <c r="D57" i="11" s="1"/>
  <c r="E211" i="10"/>
  <c r="E256" i="10" s="1"/>
  <c r="E52" i="10" s="1"/>
  <c r="D35" i="11"/>
  <c r="D79" i="11" s="1"/>
  <c r="E233" i="10"/>
  <c r="E278" i="10" s="1"/>
  <c r="E74" i="10" s="1"/>
  <c r="D199" i="10"/>
  <c r="D6" i="11"/>
  <c r="E204" i="10"/>
  <c r="D22" i="11"/>
  <c r="D66" i="11" s="1"/>
  <c r="E220" i="10"/>
  <c r="E265" i="10" s="1"/>
  <c r="E61" i="10" s="1"/>
  <c r="D31" i="11"/>
  <c r="D75" i="11" s="1"/>
  <c r="E229" i="10"/>
  <c r="E274" i="10" s="1"/>
  <c r="E70" i="10" s="1"/>
  <c r="D30" i="11"/>
  <c r="D74" i="11" s="1"/>
  <c r="E228" i="10"/>
  <c r="E273" i="10" s="1"/>
  <c r="E69" i="10" s="1"/>
  <c r="D26" i="11"/>
  <c r="D70" i="11" s="1"/>
  <c r="E224" i="10"/>
  <c r="E269" i="10" s="1"/>
  <c r="E65" i="10" s="1"/>
  <c r="D15" i="11"/>
  <c r="D59" i="11" s="1"/>
  <c r="E213" i="10"/>
  <c r="E258" i="10" s="1"/>
  <c r="E54" i="10" s="1"/>
  <c r="D9" i="11"/>
  <c r="D53" i="11" s="1"/>
  <c r="E207" i="10"/>
  <c r="E252" i="10" s="1"/>
  <c r="E48" i="10" s="1"/>
  <c r="D7" i="11"/>
  <c r="D51" i="11" s="1"/>
  <c r="E205" i="10"/>
  <c r="E250" i="10" s="1"/>
  <c r="E46" i="10" s="1"/>
  <c r="D10" i="11"/>
  <c r="D54" i="11" s="1"/>
  <c r="E208" i="10"/>
  <c r="E253" i="10" s="1"/>
  <c r="E49" i="10" s="1"/>
  <c r="D29" i="11"/>
  <c r="D73" i="11" s="1"/>
  <c r="E227" i="10"/>
  <c r="E272" i="10" s="1"/>
  <c r="E68" i="10" s="1"/>
  <c r="D18" i="11"/>
  <c r="D62" i="11" s="1"/>
  <c r="E216" i="10"/>
  <c r="E261" i="10" s="1"/>
  <c r="E57" i="10" s="1"/>
  <c r="D24" i="11"/>
  <c r="D68" i="11" s="1"/>
  <c r="E222" i="10"/>
  <c r="E267" i="10" s="1"/>
  <c r="E63" i="10" s="1"/>
  <c r="D37" i="11"/>
  <c r="D81" i="11" s="1"/>
  <c r="E235" i="10"/>
  <c r="E280" i="10" s="1"/>
  <c r="E76" i="10" s="1"/>
  <c r="D36" i="11"/>
  <c r="D80" i="11" s="1"/>
  <c r="E234" i="10"/>
  <c r="E279" i="10" s="1"/>
  <c r="E75" i="10" s="1"/>
  <c r="D8" i="11"/>
  <c r="D52" i="11" s="1"/>
  <c r="E206" i="10"/>
  <c r="E251" i="10" s="1"/>
  <c r="E47" i="10" s="1"/>
  <c r="D21" i="11"/>
  <c r="D65" i="11" s="1"/>
  <c r="E219" i="10"/>
  <c r="E264" i="10" s="1"/>
  <c r="E60" i="10" s="1"/>
  <c r="D34" i="11"/>
  <c r="D78" i="11" s="1"/>
  <c r="E232" i="10"/>
  <c r="E277" i="10" s="1"/>
  <c r="E73" i="10" s="1"/>
  <c r="D11" i="11"/>
  <c r="D55" i="11" s="1"/>
  <c r="E209" i="10"/>
  <c r="E254" i="10" s="1"/>
  <c r="E50" i="10" s="1"/>
  <c r="D23" i="11"/>
  <c r="D67" i="11" s="1"/>
  <c r="E221" i="10"/>
  <c r="E266" i="10" s="1"/>
  <c r="E62" i="10" s="1"/>
  <c r="D28" i="11"/>
  <c r="D72" i="11" s="1"/>
  <c r="E226" i="10"/>
  <c r="E271" i="10" s="1"/>
  <c r="E67" i="10" s="1"/>
  <c r="E117" i="10" l="1"/>
  <c r="E156" i="10"/>
  <c r="D40" i="11"/>
  <c r="D50" i="11"/>
  <c r="E95" i="10"/>
  <c r="E134" i="10"/>
  <c r="E145" i="10"/>
  <c r="E106" i="10"/>
  <c r="E128" i="10"/>
  <c r="E89" i="10"/>
  <c r="E138" i="10"/>
  <c r="E99" i="10"/>
  <c r="E114" i="10"/>
  <c r="E153" i="10"/>
  <c r="E141" i="10"/>
  <c r="E102" i="10"/>
  <c r="E146" i="10"/>
  <c r="E107" i="10"/>
  <c r="E124" i="10"/>
  <c r="E85" i="10"/>
  <c r="E132" i="10"/>
  <c r="E93" i="10"/>
  <c r="E147" i="10"/>
  <c r="E108" i="10"/>
  <c r="E139" i="10"/>
  <c r="E100" i="10"/>
  <c r="E149" i="10"/>
  <c r="E110" i="10"/>
  <c r="E105" i="10"/>
  <c r="E144" i="10"/>
  <c r="E113" i="10"/>
  <c r="E152" i="10"/>
  <c r="E130" i="10"/>
  <c r="E91" i="10"/>
  <c r="E98" i="10"/>
  <c r="E137" i="10"/>
  <c r="E97" i="10"/>
  <c r="E136" i="10"/>
  <c r="E94" i="10"/>
  <c r="E133" i="10"/>
  <c r="E92" i="10"/>
  <c r="E131" i="10"/>
  <c r="E103" i="10"/>
  <c r="E142" i="10"/>
  <c r="E111" i="10"/>
  <c r="E150" i="10"/>
  <c r="E140" i="10"/>
  <c r="E101" i="10"/>
  <c r="E151" i="10"/>
  <c r="E112" i="10"/>
  <c r="E86" i="10"/>
  <c r="E125" i="10"/>
  <c r="E115" i="10"/>
  <c r="E154" i="10"/>
  <c r="E96" i="10"/>
  <c r="E135" i="10"/>
  <c r="E88" i="10"/>
  <c r="E127" i="10"/>
  <c r="E87" i="10"/>
  <c r="E126" i="10"/>
  <c r="E104" i="10"/>
  <c r="E143" i="10"/>
  <c r="E148" i="10"/>
  <c r="E109" i="10"/>
  <c r="E238" i="10"/>
  <c r="E249" i="10"/>
  <c r="E90" i="10"/>
  <c r="E129" i="10"/>
  <c r="E283" i="10" l="1"/>
  <c r="E45" i="10"/>
  <c r="D84" i="11"/>
  <c r="E123" i="10" l="1"/>
  <c r="E157" i="10" s="1"/>
  <c r="E84" i="10"/>
  <c r="E79" i="10"/>
  <c r="E118" i="10" l="1"/>
  <c r="E160" i="10" s="1"/>
  <c r="E198" i="10" l="1"/>
  <c r="E197" i="10"/>
  <c r="E194" i="10"/>
  <c r="E170" i="10"/>
  <c r="E181" i="10"/>
  <c r="E186" i="10"/>
  <c r="E173" i="10"/>
  <c r="E176" i="10"/>
  <c r="E182" i="10"/>
  <c r="E177" i="10"/>
  <c r="E166" i="10"/>
  <c r="E195" i="10"/>
  <c r="E180" i="10"/>
  <c r="E184" i="10"/>
  <c r="E165" i="10"/>
  <c r="E193" i="10"/>
  <c r="E175" i="10"/>
  <c r="E167" i="10"/>
  <c r="E172" i="10"/>
  <c r="E183" i="10"/>
  <c r="E191" i="10"/>
  <c r="E190" i="10"/>
  <c r="E188" i="10"/>
  <c r="E196" i="10"/>
  <c r="E189" i="10"/>
  <c r="E168" i="10"/>
  <c r="E178" i="10"/>
  <c r="E185" i="10"/>
  <c r="E169" i="10"/>
  <c r="E187" i="10"/>
  <c r="E174" i="10"/>
  <c r="E192" i="10"/>
  <c r="E179" i="10"/>
  <c r="E171" i="10"/>
  <c r="F236" i="10" l="1"/>
  <c r="F281" i="10" s="1"/>
  <c r="F77" i="10" s="1"/>
  <c r="E38" i="11"/>
  <c r="E82" i="11" s="1"/>
  <c r="F237" i="10"/>
  <c r="F282" i="10" s="1"/>
  <c r="F78" i="10" s="1"/>
  <c r="E39" i="11"/>
  <c r="E83" i="11" s="1"/>
  <c r="F116" i="10"/>
  <c r="F155" i="10"/>
  <c r="E20" i="11"/>
  <c r="E64" i="11" s="1"/>
  <c r="F218" i="10"/>
  <c r="F263" i="10" s="1"/>
  <c r="F59" i="10" s="1"/>
  <c r="E9" i="11"/>
  <c r="E53" i="11" s="1"/>
  <c r="F207" i="10"/>
  <c r="F252" i="10" s="1"/>
  <c r="F48" i="10" s="1"/>
  <c r="E8" i="11"/>
  <c r="E52" i="11" s="1"/>
  <c r="F206" i="10"/>
  <c r="F251" i="10" s="1"/>
  <c r="F47" i="10" s="1"/>
  <c r="E27" i="11"/>
  <c r="E71" i="11" s="1"/>
  <c r="F225" i="10"/>
  <c r="F270" i="10" s="1"/>
  <c r="F66" i="10" s="1"/>
  <c r="E10" i="11"/>
  <c r="E54" i="11" s="1"/>
  <c r="F208" i="10"/>
  <c r="F253" i="10" s="1"/>
  <c r="F49" i="10" s="1"/>
  <c r="E32" i="11"/>
  <c r="E76" i="11" s="1"/>
  <c r="F230" i="10"/>
  <c r="F275" i="10" s="1"/>
  <c r="F71" i="10" s="1"/>
  <c r="E16" i="11"/>
  <c r="E60" i="11" s="1"/>
  <c r="F214" i="10"/>
  <c r="F259" i="10" s="1"/>
  <c r="F55" i="10" s="1"/>
  <c r="E21" i="11"/>
  <c r="E65" i="11" s="1"/>
  <c r="F219" i="10"/>
  <c r="F264" i="10" s="1"/>
  <c r="F60" i="10" s="1"/>
  <c r="E23" i="11"/>
  <c r="E67" i="11" s="1"/>
  <c r="F221" i="10"/>
  <c r="F266" i="10" s="1"/>
  <c r="F62" i="10" s="1"/>
  <c r="E22" i="11"/>
  <c r="E66" i="11" s="1"/>
  <c r="F220" i="10"/>
  <c r="F265" i="10" s="1"/>
  <c r="F61" i="10" s="1"/>
  <c r="E12" i="11"/>
  <c r="E56" i="11" s="1"/>
  <c r="F210" i="10"/>
  <c r="F255" i="10" s="1"/>
  <c r="F51" i="10" s="1"/>
  <c r="E28" i="11"/>
  <c r="E72" i="11" s="1"/>
  <c r="F226" i="10"/>
  <c r="F271" i="10" s="1"/>
  <c r="F67" i="10" s="1"/>
  <c r="E31" i="11"/>
  <c r="E75" i="11" s="1"/>
  <c r="F229" i="10"/>
  <c r="F274" i="10" s="1"/>
  <c r="F70" i="10" s="1"/>
  <c r="E25" i="11"/>
  <c r="E69" i="11" s="1"/>
  <c r="F223" i="10"/>
  <c r="F268" i="10" s="1"/>
  <c r="F64" i="10" s="1"/>
  <c r="E18" i="11"/>
  <c r="E62" i="11" s="1"/>
  <c r="F216" i="10"/>
  <c r="F261" i="10" s="1"/>
  <c r="F57" i="10" s="1"/>
  <c r="E33" i="11"/>
  <c r="E77" i="11" s="1"/>
  <c r="F231" i="10"/>
  <c r="F276" i="10" s="1"/>
  <c r="F72" i="10" s="1"/>
  <c r="E30" i="11"/>
  <c r="E74" i="11" s="1"/>
  <c r="F228" i="10"/>
  <c r="F273" i="10" s="1"/>
  <c r="F69" i="10" s="1"/>
  <c r="E15" i="11"/>
  <c r="E59" i="11" s="1"/>
  <c r="F213" i="10"/>
  <c r="F258" i="10" s="1"/>
  <c r="F54" i="10" s="1"/>
  <c r="E26" i="11"/>
  <c r="E70" i="11" s="1"/>
  <c r="F224" i="10"/>
  <c r="F269" i="10" s="1"/>
  <c r="F65" i="10" s="1"/>
  <c r="E37" i="11"/>
  <c r="E81" i="11" s="1"/>
  <c r="F235" i="10"/>
  <c r="F280" i="10" s="1"/>
  <c r="F76" i="10" s="1"/>
  <c r="E24" i="11"/>
  <c r="E68" i="11" s="1"/>
  <c r="F222" i="10"/>
  <c r="F267" i="10" s="1"/>
  <c r="F63" i="10" s="1"/>
  <c r="E34" i="11"/>
  <c r="E78" i="11" s="1"/>
  <c r="F232" i="10"/>
  <c r="F277" i="10" s="1"/>
  <c r="F73" i="10" s="1"/>
  <c r="E36" i="11"/>
  <c r="E80" i="11" s="1"/>
  <c r="F234" i="10"/>
  <c r="F279" i="10" s="1"/>
  <c r="F75" i="10" s="1"/>
  <c r="E17" i="11"/>
  <c r="E61" i="11" s="1"/>
  <c r="F215" i="10"/>
  <c r="F260" i="10" s="1"/>
  <c r="F56" i="10" s="1"/>
  <c r="E11" i="11"/>
  <c r="E55" i="11" s="1"/>
  <c r="F209" i="10"/>
  <c r="F254" i="10" s="1"/>
  <c r="F50" i="10" s="1"/>
  <c r="E19" i="11"/>
  <c r="E63" i="11" s="1"/>
  <c r="F217" i="10"/>
  <c r="F262" i="10" s="1"/>
  <c r="F58" i="10" s="1"/>
  <c r="E29" i="11"/>
  <c r="E73" i="11" s="1"/>
  <c r="F227" i="10"/>
  <c r="F272" i="10" s="1"/>
  <c r="F68" i="10" s="1"/>
  <c r="E13" i="11"/>
  <c r="E57" i="11" s="1"/>
  <c r="F211" i="10"/>
  <c r="F256" i="10" s="1"/>
  <c r="F52" i="10" s="1"/>
  <c r="E199" i="10"/>
  <c r="E6" i="11"/>
  <c r="F204" i="10"/>
  <c r="E7" i="11"/>
  <c r="E51" i="11" s="1"/>
  <c r="F205" i="10"/>
  <c r="F250" i="10" s="1"/>
  <c r="F46" i="10" s="1"/>
  <c r="E14" i="11"/>
  <c r="E58" i="11" s="1"/>
  <c r="F212" i="10"/>
  <c r="F257" i="10" s="1"/>
  <c r="F53" i="10" s="1"/>
  <c r="E35" i="11"/>
  <c r="E79" i="11" s="1"/>
  <c r="F233" i="10"/>
  <c r="F278" i="10" s="1"/>
  <c r="F74" i="10" s="1"/>
  <c r="F117" i="10" l="1"/>
  <c r="F156" i="10"/>
  <c r="F107" i="10"/>
  <c r="F146" i="10"/>
  <c r="F115" i="10"/>
  <c r="F154" i="10"/>
  <c r="F145" i="10"/>
  <c r="F106" i="10"/>
  <c r="F105" i="10"/>
  <c r="F144" i="10"/>
  <c r="E40" i="11"/>
  <c r="E50" i="11"/>
  <c r="F134" i="10"/>
  <c r="F95" i="10"/>
  <c r="F93" i="10"/>
  <c r="F132" i="10"/>
  <c r="F103" i="10"/>
  <c r="F142" i="10"/>
  <c r="F99" i="10"/>
  <c r="F138" i="10"/>
  <c r="F126" i="10"/>
  <c r="F87" i="10"/>
  <c r="F91" i="10"/>
  <c r="F130" i="10"/>
  <c r="F97" i="10"/>
  <c r="F136" i="10"/>
  <c r="F89" i="10"/>
  <c r="F128" i="10"/>
  <c r="F153" i="10"/>
  <c r="F114" i="10"/>
  <c r="F141" i="10"/>
  <c r="F102" i="10"/>
  <c r="F104" i="10"/>
  <c r="F143" i="10"/>
  <c r="F108" i="10"/>
  <c r="F147" i="10"/>
  <c r="F96" i="10"/>
  <c r="F135" i="10"/>
  <c r="F148" i="10"/>
  <c r="F109" i="10"/>
  <c r="F90" i="10"/>
  <c r="F129" i="10"/>
  <c r="F101" i="10"/>
  <c r="F140" i="10"/>
  <c r="F133" i="10"/>
  <c r="F94" i="10"/>
  <c r="F127" i="10"/>
  <c r="F88" i="10"/>
  <c r="F86" i="10"/>
  <c r="F125" i="10"/>
  <c r="F137" i="10"/>
  <c r="F98" i="10"/>
  <c r="F112" i="10"/>
  <c r="F151" i="10"/>
  <c r="F111" i="10"/>
  <c r="F150" i="10"/>
  <c r="F100" i="10"/>
  <c r="F139" i="10"/>
  <c r="F110" i="10"/>
  <c r="F149" i="10"/>
  <c r="F113" i="10"/>
  <c r="F152" i="10"/>
  <c r="F124" i="10"/>
  <c r="F85" i="10"/>
  <c r="F92" i="10"/>
  <c r="F131" i="10"/>
  <c r="F249" i="10"/>
  <c r="F238" i="10"/>
  <c r="E84" i="11" l="1"/>
  <c r="F283" i="10"/>
  <c r="F45" i="10"/>
  <c r="F79" i="10" l="1"/>
  <c r="F123" i="10"/>
  <c r="F157" i="10" s="1"/>
  <c r="F84" i="10"/>
  <c r="F118" i="10" l="1"/>
  <c r="F160" i="10" s="1"/>
  <c r="F197" i="10" l="1"/>
  <c r="F198" i="10"/>
  <c r="F166" i="10"/>
  <c r="F177" i="10"/>
  <c r="F171" i="10"/>
  <c r="F191" i="10"/>
  <c r="F170" i="10"/>
  <c r="F176" i="10"/>
  <c r="F174" i="10"/>
  <c r="F165" i="10"/>
  <c r="F184" i="10"/>
  <c r="F189" i="10"/>
  <c r="F188" i="10"/>
  <c r="F196" i="10"/>
  <c r="F181" i="10"/>
  <c r="F182" i="10"/>
  <c r="F183" i="10"/>
  <c r="F167" i="10"/>
  <c r="F179" i="10"/>
  <c r="F190" i="10"/>
  <c r="F169" i="10"/>
  <c r="F194" i="10"/>
  <c r="F172" i="10"/>
  <c r="F168" i="10"/>
  <c r="F187" i="10"/>
  <c r="F173" i="10"/>
  <c r="F185" i="10"/>
  <c r="F178" i="10"/>
  <c r="F180" i="10"/>
  <c r="F193" i="10"/>
  <c r="F186" i="10"/>
  <c r="F195" i="10"/>
  <c r="F175" i="10"/>
  <c r="F192" i="10"/>
  <c r="G237" i="10" l="1"/>
  <c r="G282" i="10" s="1"/>
  <c r="F39" i="11"/>
  <c r="F83" i="11" s="1"/>
  <c r="G236" i="10"/>
  <c r="G281" i="10" s="1"/>
  <c r="G77" i="10" s="1"/>
  <c r="G155" i="10" s="1"/>
  <c r="F38" i="11"/>
  <c r="F82" i="11" s="1"/>
  <c r="F16" i="11"/>
  <c r="F60" i="11" s="1"/>
  <c r="G214" i="10"/>
  <c r="G259" i="10" s="1"/>
  <c r="G55" i="10" s="1"/>
  <c r="F10" i="11"/>
  <c r="F54" i="11" s="1"/>
  <c r="G208" i="10"/>
  <c r="G253" i="10" s="1"/>
  <c r="G49" i="10" s="1"/>
  <c r="F29" i="11"/>
  <c r="F73" i="11" s="1"/>
  <c r="G227" i="10"/>
  <c r="G272" i="10" s="1"/>
  <c r="G68" i="10" s="1"/>
  <c r="F9" i="11"/>
  <c r="F53" i="11" s="1"/>
  <c r="G207" i="10"/>
  <c r="G252" i="10" s="1"/>
  <c r="G48" i="10" s="1"/>
  <c r="F31" i="11"/>
  <c r="F75" i="11" s="1"/>
  <c r="G229" i="10"/>
  <c r="G274" i="10" s="1"/>
  <c r="G70" i="10" s="1"/>
  <c r="F23" i="11"/>
  <c r="F67" i="11" s="1"/>
  <c r="G221" i="10"/>
  <c r="G266" i="10" s="1"/>
  <c r="G62" i="10" s="1"/>
  <c r="F30" i="11"/>
  <c r="F74" i="11" s="1"/>
  <c r="G228" i="10"/>
  <c r="G273" i="10" s="1"/>
  <c r="G69" i="10" s="1"/>
  <c r="F17" i="11"/>
  <c r="F61" i="11" s="1"/>
  <c r="G215" i="10"/>
  <c r="G260" i="10" s="1"/>
  <c r="G56" i="10" s="1"/>
  <c r="G78" i="10"/>
  <c r="F33" i="11"/>
  <c r="F77" i="11" s="1"/>
  <c r="G231" i="10"/>
  <c r="G276" i="10" s="1"/>
  <c r="G72" i="10" s="1"/>
  <c r="F21" i="11"/>
  <c r="F65" i="11" s="1"/>
  <c r="G219" i="10"/>
  <c r="G264" i="10" s="1"/>
  <c r="G60" i="10" s="1"/>
  <c r="F28" i="11"/>
  <c r="F72" i="11" s="1"/>
  <c r="G226" i="10"/>
  <c r="G271" i="10" s="1"/>
  <c r="G67" i="10" s="1"/>
  <c r="F24" i="11"/>
  <c r="F68" i="11" s="1"/>
  <c r="G222" i="10"/>
  <c r="G267" i="10" s="1"/>
  <c r="G63" i="10" s="1"/>
  <c r="F15" i="11"/>
  <c r="F59" i="11" s="1"/>
  <c r="G213" i="10"/>
  <c r="G258" i="10" s="1"/>
  <c r="G54" i="10" s="1"/>
  <c r="F12" i="11"/>
  <c r="F56" i="11" s="1"/>
  <c r="G210" i="10"/>
  <c r="G255" i="10" s="1"/>
  <c r="G51" i="10" s="1"/>
  <c r="F36" i="11"/>
  <c r="F80" i="11" s="1"/>
  <c r="G234" i="10"/>
  <c r="G279" i="10" s="1"/>
  <c r="G75" i="10" s="1"/>
  <c r="F19" i="11"/>
  <c r="F63" i="11" s="1"/>
  <c r="G217" i="10"/>
  <c r="G262" i="10" s="1"/>
  <c r="G58" i="10" s="1"/>
  <c r="F27" i="11"/>
  <c r="F71" i="11" s="1"/>
  <c r="G225" i="10"/>
  <c r="G270" i="10" s="1"/>
  <c r="G66" i="10" s="1"/>
  <c r="F26" i="11"/>
  <c r="F70" i="11" s="1"/>
  <c r="G224" i="10"/>
  <c r="G269" i="10" s="1"/>
  <c r="G65" i="10" s="1"/>
  <c r="F13" i="11"/>
  <c r="F57" i="11" s="1"/>
  <c r="G211" i="10"/>
  <c r="G256" i="10" s="1"/>
  <c r="G52" i="10" s="1"/>
  <c r="F20" i="11"/>
  <c r="F64" i="11" s="1"/>
  <c r="G218" i="10"/>
  <c r="G263" i="10" s="1"/>
  <c r="G59" i="10" s="1"/>
  <c r="F22" i="11"/>
  <c r="F66" i="11" s="1"/>
  <c r="G220" i="10"/>
  <c r="G265" i="10" s="1"/>
  <c r="G61" i="10" s="1"/>
  <c r="F25" i="11"/>
  <c r="F69" i="11" s="1"/>
  <c r="G223" i="10"/>
  <c r="G268" i="10" s="1"/>
  <c r="G64" i="10" s="1"/>
  <c r="F11" i="11"/>
  <c r="F55" i="11" s="1"/>
  <c r="G209" i="10"/>
  <c r="G254" i="10" s="1"/>
  <c r="G50" i="10" s="1"/>
  <c r="F18" i="11"/>
  <c r="F62" i="11" s="1"/>
  <c r="G216" i="10"/>
  <c r="G261" i="10" s="1"/>
  <c r="G57" i="10" s="1"/>
  <c r="F34" i="11"/>
  <c r="F78" i="11" s="1"/>
  <c r="G232" i="10"/>
  <c r="G277" i="10" s="1"/>
  <c r="G73" i="10" s="1"/>
  <c r="F14" i="11"/>
  <c r="F58" i="11" s="1"/>
  <c r="G212" i="10"/>
  <c r="G257" i="10" s="1"/>
  <c r="G53" i="10" s="1"/>
  <c r="F35" i="11"/>
  <c r="F79" i="11" s="1"/>
  <c r="G233" i="10"/>
  <c r="G278" i="10" s="1"/>
  <c r="G74" i="10" s="1"/>
  <c r="F8" i="11"/>
  <c r="F52" i="11" s="1"/>
  <c r="G206" i="10"/>
  <c r="G251" i="10" s="1"/>
  <c r="G47" i="10" s="1"/>
  <c r="F37" i="11"/>
  <c r="F81" i="11" s="1"/>
  <c r="G235" i="10"/>
  <c r="G280" i="10" s="1"/>
  <c r="G76" i="10" s="1"/>
  <c r="F6" i="11"/>
  <c r="F199" i="10"/>
  <c r="G204" i="10"/>
  <c r="F32" i="11"/>
  <c r="F76" i="11" s="1"/>
  <c r="G230" i="10"/>
  <c r="G275" i="10" s="1"/>
  <c r="G71" i="10" s="1"/>
  <c r="F7" i="11"/>
  <c r="F51" i="11" s="1"/>
  <c r="G205" i="10"/>
  <c r="G250" i="10" s="1"/>
  <c r="G46" i="10" s="1"/>
  <c r="G116" i="10" l="1"/>
  <c r="G117" i="10"/>
  <c r="G156" i="10"/>
  <c r="G115" i="10"/>
  <c r="G154" i="10"/>
  <c r="G128" i="10"/>
  <c r="G89" i="10"/>
  <c r="G105" i="10"/>
  <c r="G144" i="10"/>
  <c r="G106" i="10"/>
  <c r="G145" i="10"/>
  <c r="G111" i="10"/>
  <c r="G150" i="10"/>
  <c r="G88" i="10"/>
  <c r="G127" i="10"/>
  <c r="G124" i="10"/>
  <c r="G85" i="10"/>
  <c r="G238" i="10"/>
  <c r="G249" i="10"/>
  <c r="G139" i="10"/>
  <c r="G100" i="10"/>
  <c r="G114" i="10"/>
  <c r="G153" i="10"/>
  <c r="G140" i="10"/>
  <c r="G101" i="10"/>
  <c r="G92" i="10"/>
  <c r="G131" i="10"/>
  <c r="G135" i="10"/>
  <c r="G96" i="10"/>
  <c r="G142" i="10"/>
  <c r="G103" i="10"/>
  <c r="G137" i="10"/>
  <c r="G98" i="10"/>
  <c r="G143" i="10"/>
  <c r="G104" i="10"/>
  <c r="G97" i="10"/>
  <c r="G136" i="10"/>
  <c r="G129" i="10"/>
  <c r="G90" i="10"/>
  <c r="G141" i="10"/>
  <c r="G102" i="10"/>
  <c r="G99" i="10"/>
  <c r="G138" i="10"/>
  <c r="G147" i="10"/>
  <c r="G108" i="10"/>
  <c r="G109" i="10"/>
  <c r="G148" i="10"/>
  <c r="G107" i="10"/>
  <c r="G146" i="10"/>
  <c r="G94" i="10"/>
  <c r="G133" i="10"/>
  <c r="G113" i="10"/>
  <c r="G152" i="10"/>
  <c r="G112" i="10"/>
  <c r="G151" i="10"/>
  <c r="G91" i="10"/>
  <c r="G130" i="10"/>
  <c r="G93" i="10"/>
  <c r="G132" i="10"/>
  <c r="G95" i="10"/>
  <c r="G134" i="10"/>
  <c r="G126" i="10"/>
  <c r="G87" i="10"/>
  <c r="G86" i="10"/>
  <c r="G125" i="10"/>
  <c r="G110" i="10"/>
  <c r="G149" i="10"/>
  <c r="F50" i="11"/>
  <c r="F40" i="11"/>
  <c r="F84" i="11" l="1"/>
  <c r="G283" i="10"/>
  <c r="G45" i="10"/>
  <c r="G123" i="10" l="1"/>
  <c r="G157" i="10" s="1"/>
  <c r="G84" i="10"/>
  <c r="G79" i="10"/>
  <c r="G118" i="10" l="1"/>
  <c r="G160" i="10" s="1"/>
  <c r="G197" i="10" l="1"/>
  <c r="G198" i="10"/>
  <c r="G173" i="10"/>
  <c r="G185" i="10"/>
  <c r="G170" i="10"/>
  <c r="G196" i="10"/>
  <c r="G187" i="10"/>
  <c r="G183" i="10"/>
  <c r="G178" i="10"/>
  <c r="G167" i="10"/>
  <c r="G184" i="10"/>
  <c r="G171" i="10"/>
  <c r="G181" i="10"/>
  <c r="G191" i="10"/>
  <c r="G179" i="10"/>
  <c r="G174" i="10"/>
  <c r="G195" i="10"/>
  <c r="G192" i="10"/>
  <c r="G172" i="10"/>
  <c r="G176" i="10"/>
  <c r="G169" i="10"/>
  <c r="G175" i="10"/>
  <c r="G188" i="10"/>
  <c r="G177" i="10"/>
  <c r="G180" i="10"/>
  <c r="G189" i="10"/>
  <c r="G165" i="10"/>
  <c r="G186" i="10"/>
  <c r="G182" i="10"/>
  <c r="G190" i="10"/>
  <c r="G194" i="10"/>
  <c r="G166" i="10"/>
  <c r="G193" i="10"/>
  <c r="G168" i="10"/>
  <c r="H237" i="10" l="1"/>
  <c r="H282" i="10" s="1"/>
  <c r="G39" i="11"/>
  <c r="G83" i="11" s="1"/>
  <c r="H236" i="10"/>
  <c r="H281" i="10" s="1"/>
  <c r="H77" i="10" s="1"/>
  <c r="H155" i="10" s="1"/>
  <c r="G38" i="11"/>
  <c r="G82" i="11" s="1"/>
  <c r="G31" i="11"/>
  <c r="G75" i="11" s="1"/>
  <c r="H229" i="10"/>
  <c r="H274" i="10" s="1"/>
  <c r="H70" i="10" s="1"/>
  <c r="G33" i="11"/>
  <c r="G77" i="11" s="1"/>
  <c r="H231" i="10"/>
  <c r="H276" i="10" s="1"/>
  <c r="H72" i="10" s="1"/>
  <c r="G32" i="11"/>
  <c r="G76" i="11" s="1"/>
  <c r="H230" i="10"/>
  <c r="H275" i="10" s="1"/>
  <c r="H71" i="10" s="1"/>
  <c r="G23" i="11"/>
  <c r="G67" i="11" s="1"/>
  <c r="H221" i="10"/>
  <c r="H266" i="10" s="1"/>
  <c r="H62" i="10" s="1"/>
  <c r="G21" i="11"/>
  <c r="G65" i="11" s="1"/>
  <c r="H219" i="10"/>
  <c r="H264" i="10" s="1"/>
  <c r="H60" i="10" s="1"/>
  <c r="G10" i="11"/>
  <c r="G54" i="11" s="1"/>
  <c r="H208" i="10"/>
  <c r="H253" i="10" s="1"/>
  <c r="H49" i="10" s="1"/>
  <c r="G36" i="11"/>
  <c r="G80" i="11" s="1"/>
  <c r="H234" i="10"/>
  <c r="H279" i="10" s="1"/>
  <c r="H75" i="10" s="1"/>
  <c r="G22" i="11"/>
  <c r="G66" i="11" s="1"/>
  <c r="H220" i="10"/>
  <c r="H265" i="10" s="1"/>
  <c r="H61" i="10" s="1"/>
  <c r="G19" i="11"/>
  <c r="G63" i="11" s="1"/>
  <c r="H217" i="10"/>
  <c r="H262" i="10" s="1"/>
  <c r="H58" i="10" s="1"/>
  <c r="G11" i="11"/>
  <c r="G55" i="11" s="1"/>
  <c r="H209" i="10"/>
  <c r="H254" i="10" s="1"/>
  <c r="H50" i="10" s="1"/>
  <c r="G30" i="11"/>
  <c r="G74" i="11" s="1"/>
  <c r="H228" i="10"/>
  <c r="H273" i="10" s="1"/>
  <c r="H69" i="10" s="1"/>
  <c r="G37" i="11"/>
  <c r="G81" i="11" s="1"/>
  <c r="H235" i="10"/>
  <c r="H280" i="10" s="1"/>
  <c r="H76" i="10" s="1"/>
  <c r="G7" i="11"/>
  <c r="G51" i="11" s="1"/>
  <c r="H205" i="10"/>
  <c r="H250" i="10" s="1"/>
  <c r="H46" i="10" s="1"/>
  <c r="G27" i="11"/>
  <c r="G71" i="11" s="1"/>
  <c r="H225" i="10"/>
  <c r="H270" i="10" s="1"/>
  <c r="H66" i="10" s="1"/>
  <c r="G18" i="11"/>
  <c r="G62" i="11" s="1"/>
  <c r="H216" i="10"/>
  <c r="H261" i="10" s="1"/>
  <c r="H57" i="10" s="1"/>
  <c r="G17" i="11"/>
  <c r="G61" i="11" s="1"/>
  <c r="H215" i="10"/>
  <c r="H260" i="10" s="1"/>
  <c r="H56" i="10" s="1"/>
  <c r="G15" i="11"/>
  <c r="G59" i="11" s="1"/>
  <c r="H213" i="10"/>
  <c r="H258" i="10" s="1"/>
  <c r="H54" i="10" s="1"/>
  <c r="G12" i="11"/>
  <c r="G56" i="11" s="1"/>
  <c r="H210" i="10"/>
  <c r="H255" i="10" s="1"/>
  <c r="H51" i="10" s="1"/>
  <c r="G24" i="11"/>
  <c r="G68" i="11" s="1"/>
  <c r="H222" i="10"/>
  <c r="H267" i="10" s="1"/>
  <c r="H63" i="10" s="1"/>
  <c r="G26" i="11"/>
  <c r="G70" i="11" s="1"/>
  <c r="H224" i="10"/>
  <c r="H269" i="10" s="1"/>
  <c r="H65" i="10" s="1"/>
  <c r="H78" i="10"/>
  <c r="G16" i="11"/>
  <c r="G60" i="11" s="1"/>
  <c r="H214" i="10"/>
  <c r="H259" i="10" s="1"/>
  <c r="H55" i="10" s="1"/>
  <c r="G8" i="11"/>
  <c r="G52" i="11" s="1"/>
  <c r="H206" i="10"/>
  <c r="H251" i="10" s="1"/>
  <c r="H47" i="10" s="1"/>
  <c r="G34" i="11"/>
  <c r="G78" i="11" s="1"/>
  <c r="H232" i="10"/>
  <c r="H277" i="10" s="1"/>
  <c r="H73" i="10" s="1"/>
  <c r="G9" i="11"/>
  <c r="G53" i="11" s="1"/>
  <c r="H207" i="10"/>
  <c r="H252" i="10" s="1"/>
  <c r="H48" i="10" s="1"/>
  <c r="G35" i="11"/>
  <c r="G79" i="11" s="1"/>
  <c r="H233" i="10"/>
  <c r="H278" i="10" s="1"/>
  <c r="H74" i="10" s="1"/>
  <c r="G199" i="10"/>
  <c r="G6" i="11"/>
  <c r="H204" i="10"/>
  <c r="G29" i="11"/>
  <c r="G73" i="11" s="1"/>
  <c r="H227" i="10"/>
  <c r="H272" i="10" s="1"/>
  <c r="H68" i="10" s="1"/>
  <c r="G13" i="11"/>
  <c r="G57" i="11" s="1"/>
  <c r="H211" i="10"/>
  <c r="H256" i="10" s="1"/>
  <c r="H52" i="10" s="1"/>
  <c r="G20" i="11"/>
  <c r="G64" i="11" s="1"/>
  <c r="H218" i="10"/>
  <c r="H263" i="10" s="1"/>
  <c r="H59" i="10" s="1"/>
  <c r="G25" i="11"/>
  <c r="G69" i="11" s="1"/>
  <c r="H223" i="10"/>
  <c r="H268" i="10" s="1"/>
  <c r="H64" i="10" s="1"/>
  <c r="G28" i="11"/>
  <c r="G72" i="11" s="1"/>
  <c r="H226" i="10"/>
  <c r="H271" i="10" s="1"/>
  <c r="H67" i="10" s="1"/>
  <c r="G14" i="11"/>
  <c r="G58" i="11" s="1"/>
  <c r="H212" i="10"/>
  <c r="H257" i="10" s="1"/>
  <c r="H53" i="10" s="1"/>
  <c r="H116" i="10" l="1"/>
  <c r="H117" i="10"/>
  <c r="H156" i="10"/>
  <c r="H143" i="10"/>
  <c r="H104" i="10"/>
  <c r="H128" i="10"/>
  <c r="H89" i="10"/>
  <c r="H92" i="10"/>
  <c r="H131" i="10"/>
  <c r="H112" i="10"/>
  <c r="H151" i="10"/>
  <c r="H90" i="10"/>
  <c r="H129" i="10"/>
  <c r="H105" i="10"/>
  <c r="H144" i="10"/>
  <c r="H100" i="10"/>
  <c r="H139" i="10"/>
  <c r="H111" i="10"/>
  <c r="H150" i="10"/>
  <c r="H130" i="10"/>
  <c r="H91" i="10"/>
  <c r="G40" i="11"/>
  <c r="G50" i="11"/>
  <c r="H87" i="10"/>
  <c r="H126" i="10"/>
  <c r="H86" i="10"/>
  <c r="H125" i="10"/>
  <c r="H102" i="10"/>
  <c r="H141" i="10"/>
  <c r="H93" i="10"/>
  <c r="H132" i="10"/>
  <c r="H96" i="10"/>
  <c r="H135" i="10"/>
  <c r="H124" i="10"/>
  <c r="H85" i="10"/>
  <c r="H147" i="10"/>
  <c r="H108" i="10"/>
  <c r="H97" i="10"/>
  <c r="H136" i="10"/>
  <c r="H153" i="10"/>
  <c r="H114" i="10"/>
  <c r="H138" i="10"/>
  <c r="H99" i="10"/>
  <c r="H110" i="10"/>
  <c r="H149" i="10"/>
  <c r="H109" i="10"/>
  <c r="H148" i="10"/>
  <c r="H152" i="10"/>
  <c r="H113" i="10"/>
  <c r="H94" i="10"/>
  <c r="H133" i="10"/>
  <c r="H134" i="10"/>
  <c r="H95" i="10"/>
  <c r="H115" i="10"/>
  <c r="H154" i="10"/>
  <c r="H127" i="10"/>
  <c r="H88" i="10"/>
  <c r="H101" i="10"/>
  <c r="H140" i="10"/>
  <c r="H142" i="10"/>
  <c r="H103" i="10"/>
  <c r="H238" i="10"/>
  <c r="H249" i="10"/>
  <c r="H145" i="10"/>
  <c r="H106" i="10"/>
  <c r="H98" i="10"/>
  <c r="H137" i="10"/>
  <c r="H107" i="10"/>
  <c r="H146" i="10"/>
  <c r="H283" i="10" l="1"/>
  <c r="H45" i="10"/>
  <c r="G84" i="11"/>
  <c r="H79" i="10" l="1"/>
  <c r="H123" i="10"/>
  <c r="H157" i="10" s="1"/>
  <c r="H84" i="10"/>
  <c r="H118" i="10" l="1"/>
  <c r="H160" i="10" s="1"/>
  <c r="H198" i="10" l="1"/>
  <c r="H197" i="10"/>
  <c r="H173" i="10"/>
  <c r="H180" i="10"/>
  <c r="H179" i="10"/>
  <c r="H194" i="10"/>
  <c r="H177" i="10"/>
  <c r="H185" i="10"/>
  <c r="H166" i="10"/>
  <c r="H170" i="10"/>
  <c r="H191" i="10"/>
  <c r="H189" i="10"/>
  <c r="H176" i="10"/>
  <c r="H175" i="10"/>
  <c r="H178" i="10"/>
  <c r="H167" i="10"/>
  <c r="H181" i="10"/>
  <c r="H182" i="10"/>
  <c r="H183" i="10"/>
  <c r="H195" i="10"/>
  <c r="H193" i="10"/>
  <c r="H187" i="10"/>
  <c r="H174" i="10"/>
  <c r="H186" i="10"/>
  <c r="H171" i="10"/>
  <c r="H196" i="10"/>
  <c r="H184" i="10"/>
  <c r="H169" i="10"/>
  <c r="H192" i="10"/>
  <c r="H188" i="10"/>
  <c r="H172" i="10"/>
  <c r="H190" i="10"/>
  <c r="H168" i="10"/>
  <c r="H165" i="10"/>
  <c r="I236" i="10" l="1"/>
  <c r="I281" i="10" s="1"/>
  <c r="I77" i="10" s="1"/>
  <c r="H38" i="11"/>
  <c r="H82" i="11" s="1"/>
  <c r="I237" i="10"/>
  <c r="I282" i="10" s="1"/>
  <c r="H39" i="11"/>
  <c r="H83" i="11" s="1"/>
  <c r="I116" i="10"/>
  <c r="I155" i="10"/>
  <c r="H28" i="11"/>
  <c r="H72" i="11" s="1"/>
  <c r="I226" i="10"/>
  <c r="I271" i="10" s="1"/>
  <c r="I67" i="10" s="1"/>
  <c r="H11" i="11"/>
  <c r="H55" i="11" s="1"/>
  <c r="I209" i="10"/>
  <c r="I254" i="10" s="1"/>
  <c r="I50" i="10" s="1"/>
  <c r="H31" i="11"/>
  <c r="H75" i="11" s="1"/>
  <c r="I229" i="10"/>
  <c r="I274" i="10" s="1"/>
  <c r="I70" i="10" s="1"/>
  <c r="H27" i="11"/>
  <c r="H71" i="11" s="1"/>
  <c r="I225" i="10"/>
  <c r="I270" i="10" s="1"/>
  <c r="I66" i="10" s="1"/>
  <c r="H22" i="11"/>
  <c r="H66" i="11" s="1"/>
  <c r="I220" i="10"/>
  <c r="I265" i="10" s="1"/>
  <c r="I61" i="10" s="1"/>
  <c r="H17" i="11"/>
  <c r="H61" i="11" s="1"/>
  <c r="I215" i="10"/>
  <c r="I260" i="10" s="1"/>
  <c r="I56" i="10" s="1"/>
  <c r="H7" i="11"/>
  <c r="H51" i="11" s="1"/>
  <c r="I205" i="10"/>
  <c r="I250" i="10" s="1"/>
  <c r="I46" i="10" s="1"/>
  <c r="H20" i="11"/>
  <c r="H64" i="11" s="1"/>
  <c r="I218" i="10"/>
  <c r="I263" i="10" s="1"/>
  <c r="I59" i="10" s="1"/>
  <c r="H33" i="11"/>
  <c r="H77" i="11" s="1"/>
  <c r="I231" i="10"/>
  <c r="I276" i="10" s="1"/>
  <c r="I72" i="10" s="1"/>
  <c r="H23" i="11"/>
  <c r="H67" i="11" s="1"/>
  <c r="I221" i="10"/>
  <c r="I266" i="10" s="1"/>
  <c r="I62" i="10" s="1"/>
  <c r="H10" i="11"/>
  <c r="H54" i="11" s="1"/>
  <c r="I208" i="10"/>
  <c r="I253" i="10" s="1"/>
  <c r="I49" i="10" s="1"/>
  <c r="H34" i="11"/>
  <c r="H78" i="11" s="1"/>
  <c r="I232" i="10"/>
  <c r="I277" i="10" s="1"/>
  <c r="I73" i="10" s="1"/>
  <c r="H13" i="11"/>
  <c r="H57" i="11" s="1"/>
  <c r="I211" i="10"/>
  <c r="I256" i="10" s="1"/>
  <c r="I52" i="10" s="1"/>
  <c r="H25" i="11"/>
  <c r="H69" i="11" s="1"/>
  <c r="I223" i="10"/>
  <c r="I268" i="10" s="1"/>
  <c r="I64" i="10" s="1"/>
  <c r="I78" i="10"/>
  <c r="H36" i="11"/>
  <c r="H80" i="11" s="1"/>
  <c r="I234" i="10"/>
  <c r="I279" i="10" s="1"/>
  <c r="I75" i="10" s="1"/>
  <c r="H8" i="11"/>
  <c r="H52" i="11" s="1"/>
  <c r="I206" i="10"/>
  <c r="I251" i="10" s="1"/>
  <c r="I47" i="10" s="1"/>
  <c r="H30" i="11"/>
  <c r="H74" i="11" s="1"/>
  <c r="I228" i="10"/>
  <c r="I273" i="10" s="1"/>
  <c r="I69" i="10" s="1"/>
  <c r="H26" i="11"/>
  <c r="H70" i="11" s="1"/>
  <c r="I224" i="10"/>
  <c r="I269" i="10" s="1"/>
  <c r="I65" i="10" s="1"/>
  <c r="H21" i="11"/>
  <c r="H65" i="11" s="1"/>
  <c r="I219" i="10"/>
  <c r="I264" i="10" s="1"/>
  <c r="I60" i="10" s="1"/>
  <c r="H9" i="11"/>
  <c r="H53" i="11" s="1"/>
  <c r="I207" i="10"/>
  <c r="I252" i="10" s="1"/>
  <c r="I48" i="10" s="1"/>
  <c r="H12" i="11"/>
  <c r="H56" i="11" s="1"/>
  <c r="I210" i="10"/>
  <c r="I255" i="10" s="1"/>
  <c r="I51" i="10" s="1"/>
  <c r="H16" i="11"/>
  <c r="H60" i="11" s="1"/>
  <c r="I214" i="10"/>
  <c r="I259" i="10" s="1"/>
  <c r="I55" i="10" s="1"/>
  <c r="H35" i="11"/>
  <c r="H79" i="11" s="1"/>
  <c r="I233" i="10"/>
  <c r="I278" i="10" s="1"/>
  <c r="I74" i="10" s="1"/>
  <c r="H6" i="11"/>
  <c r="H199" i="10"/>
  <c r="I204" i="10"/>
  <c r="H29" i="11"/>
  <c r="H73" i="11" s="1"/>
  <c r="I227" i="10"/>
  <c r="I272" i="10" s="1"/>
  <c r="I68" i="10" s="1"/>
  <c r="H37" i="11"/>
  <c r="H81" i="11" s="1"/>
  <c r="I235" i="10"/>
  <c r="I280" i="10" s="1"/>
  <c r="I76" i="10" s="1"/>
  <c r="H15" i="11"/>
  <c r="H59" i="11" s="1"/>
  <c r="I213" i="10"/>
  <c r="I258" i="10" s="1"/>
  <c r="I54" i="10" s="1"/>
  <c r="H24" i="11"/>
  <c r="H68" i="11" s="1"/>
  <c r="I222" i="10"/>
  <c r="I267" i="10" s="1"/>
  <c r="I63" i="10" s="1"/>
  <c r="H19" i="11"/>
  <c r="H63" i="11" s="1"/>
  <c r="I217" i="10"/>
  <c r="I262" i="10" s="1"/>
  <c r="I58" i="10" s="1"/>
  <c r="H32" i="11"/>
  <c r="H76" i="11" s="1"/>
  <c r="I230" i="10"/>
  <c r="I275" i="10" s="1"/>
  <c r="I71" i="10" s="1"/>
  <c r="H18" i="11"/>
  <c r="H62" i="11" s="1"/>
  <c r="I216" i="10"/>
  <c r="I261" i="10" s="1"/>
  <c r="I57" i="10" s="1"/>
  <c r="H14" i="11"/>
  <c r="H58" i="11" s="1"/>
  <c r="I212" i="10"/>
  <c r="I257" i="10" s="1"/>
  <c r="I53" i="10" s="1"/>
  <c r="I117" i="10" l="1"/>
  <c r="I156" i="10"/>
  <c r="I152" i="10"/>
  <c r="I113" i="10"/>
  <c r="I147" i="10"/>
  <c r="I108" i="10"/>
  <c r="I103" i="10"/>
  <c r="I142" i="10"/>
  <c r="I137" i="10"/>
  <c r="I98" i="10"/>
  <c r="I144" i="10"/>
  <c r="I105" i="10"/>
  <c r="I128" i="10"/>
  <c r="I89" i="10"/>
  <c r="I131" i="10"/>
  <c r="I92" i="10"/>
  <c r="I149" i="10"/>
  <c r="I110" i="10"/>
  <c r="I102" i="10"/>
  <c r="I141" i="10"/>
  <c r="I154" i="10"/>
  <c r="I115" i="10"/>
  <c r="I249" i="10"/>
  <c r="I238" i="10"/>
  <c r="I99" i="10"/>
  <c r="I138" i="10"/>
  <c r="I112" i="10"/>
  <c r="I151" i="10"/>
  <c r="I94" i="10"/>
  <c r="I133" i="10"/>
  <c r="I87" i="10"/>
  <c r="I126" i="10"/>
  <c r="I104" i="10"/>
  <c r="I143" i="10"/>
  <c r="I86" i="10"/>
  <c r="I125" i="10"/>
  <c r="I91" i="10"/>
  <c r="I130" i="10"/>
  <c r="I88" i="10"/>
  <c r="I127" i="10"/>
  <c r="I150" i="10"/>
  <c r="I111" i="10"/>
  <c r="I85" i="10"/>
  <c r="I124" i="10"/>
  <c r="I139" i="10"/>
  <c r="I100" i="10"/>
  <c r="I109" i="10"/>
  <c r="I148" i="10"/>
  <c r="I106" i="10"/>
  <c r="I145" i="10"/>
  <c r="I90" i="10"/>
  <c r="I129" i="10"/>
  <c r="I114" i="10"/>
  <c r="I153" i="10"/>
  <c r="I101" i="10"/>
  <c r="I140" i="10"/>
  <c r="I134" i="10"/>
  <c r="I95" i="10"/>
  <c r="I96" i="10"/>
  <c r="I135" i="10"/>
  <c r="I97" i="10"/>
  <c r="I136" i="10"/>
  <c r="I93" i="10"/>
  <c r="I132" i="10"/>
  <c r="I107" i="10"/>
  <c r="I146" i="10"/>
  <c r="H40" i="11"/>
  <c r="H50" i="11"/>
  <c r="H84" i="11" l="1"/>
  <c r="I283" i="10"/>
  <c r="I45" i="10"/>
  <c r="I79" i="10" l="1"/>
  <c r="I123" i="10"/>
  <c r="I157" i="10" s="1"/>
  <c r="I84" i="10"/>
  <c r="I118" i="10" l="1"/>
  <c r="I160" i="10" s="1"/>
  <c r="I198" i="10" l="1"/>
  <c r="I197" i="10"/>
  <c r="I173" i="10"/>
  <c r="I189" i="10"/>
  <c r="I180" i="10"/>
  <c r="I166" i="10"/>
  <c r="I193" i="10"/>
  <c r="I172" i="10"/>
  <c r="I170" i="10"/>
  <c r="I183" i="10"/>
  <c r="I167" i="10"/>
  <c r="I177" i="10"/>
  <c r="I176" i="10"/>
  <c r="I171" i="10"/>
  <c r="I181" i="10"/>
  <c r="I178" i="10"/>
  <c r="I182" i="10"/>
  <c r="I185" i="10"/>
  <c r="I186" i="10"/>
  <c r="I196" i="10"/>
  <c r="I187" i="10"/>
  <c r="I168" i="10"/>
  <c r="I165" i="10"/>
  <c r="I169" i="10"/>
  <c r="I188" i="10"/>
  <c r="I184" i="10"/>
  <c r="I179" i="10"/>
  <c r="I190" i="10"/>
  <c r="I192" i="10"/>
  <c r="I191" i="10"/>
  <c r="I194" i="10"/>
  <c r="I174" i="10"/>
  <c r="I195" i="10"/>
  <c r="I175" i="10"/>
  <c r="J236" i="10" l="1"/>
  <c r="F37" i="2" s="1"/>
  <c r="I38" i="11"/>
  <c r="I82" i="11" s="1"/>
  <c r="D121" i="11" s="1"/>
  <c r="C37" i="12" s="1"/>
  <c r="F27" i="12" s="1"/>
  <c r="J237" i="10"/>
  <c r="I39" i="11"/>
  <c r="I83" i="11" s="1"/>
  <c r="D122" i="11" s="1"/>
  <c r="C38" i="12" s="1"/>
  <c r="F28" i="12" s="1"/>
  <c r="J281" i="10"/>
  <c r="I33" i="11"/>
  <c r="I77" i="11" s="1"/>
  <c r="D116" i="11" s="1"/>
  <c r="C32" i="12" s="1"/>
  <c r="F25" i="12" s="1"/>
  <c r="J231" i="10"/>
  <c r="I28" i="11"/>
  <c r="I72" i="11" s="1"/>
  <c r="D111" i="11" s="1"/>
  <c r="C27" i="12" s="1"/>
  <c r="F20" i="12" s="1"/>
  <c r="J226" i="10"/>
  <c r="I12" i="11"/>
  <c r="I56" i="11" s="1"/>
  <c r="D95" i="11" s="1"/>
  <c r="C11" i="12" s="1"/>
  <c r="J210" i="10"/>
  <c r="I7" i="11"/>
  <c r="I51" i="11" s="1"/>
  <c r="D90" i="11" s="1"/>
  <c r="C6" i="12" s="1"/>
  <c r="F6" i="12" s="1"/>
  <c r="J205" i="10"/>
  <c r="I10" i="11"/>
  <c r="I54" i="11" s="1"/>
  <c r="D93" i="11" s="1"/>
  <c r="C9" i="12" s="1"/>
  <c r="J208" i="10"/>
  <c r="I37" i="11"/>
  <c r="I81" i="11" s="1"/>
  <c r="D120" i="11" s="1"/>
  <c r="C36" i="12" s="1"/>
  <c r="J235" i="10"/>
  <c r="I19" i="11"/>
  <c r="I63" i="11" s="1"/>
  <c r="D102" i="11" s="1"/>
  <c r="C18" i="12" s="1"/>
  <c r="F11" i="12" s="1"/>
  <c r="J217" i="10"/>
  <c r="I17" i="11"/>
  <c r="I61" i="11" s="1"/>
  <c r="D100" i="11" s="1"/>
  <c r="C16" i="12" s="1"/>
  <c r="J215" i="10"/>
  <c r="I11" i="11"/>
  <c r="I55" i="11" s="1"/>
  <c r="D94" i="11" s="1"/>
  <c r="C10" i="12" s="1"/>
  <c r="J209" i="10"/>
  <c r="I21" i="11"/>
  <c r="I65" i="11" s="1"/>
  <c r="D104" i="11" s="1"/>
  <c r="C20" i="12" s="1"/>
  <c r="F13" i="12" s="1"/>
  <c r="J219" i="10"/>
  <c r="I36" i="11"/>
  <c r="I80" i="11" s="1"/>
  <c r="D119" i="11" s="1"/>
  <c r="C35" i="12" s="1"/>
  <c r="J234" i="10"/>
  <c r="I29" i="11"/>
  <c r="I73" i="11" s="1"/>
  <c r="D112" i="11" s="1"/>
  <c r="C28" i="12" s="1"/>
  <c r="F21" i="12" s="1"/>
  <c r="J227" i="10"/>
  <c r="I23" i="11"/>
  <c r="I67" i="11" s="1"/>
  <c r="D106" i="11" s="1"/>
  <c r="C22" i="12" s="1"/>
  <c r="F15" i="12" s="1"/>
  <c r="J221" i="10"/>
  <c r="I24" i="11"/>
  <c r="I68" i="11" s="1"/>
  <c r="D107" i="11" s="1"/>
  <c r="C23" i="12" s="1"/>
  <c r="F16" i="12" s="1"/>
  <c r="J222" i="10"/>
  <c r="I15" i="11"/>
  <c r="I59" i="11" s="1"/>
  <c r="D98" i="11" s="1"/>
  <c r="C14" i="12" s="1"/>
  <c r="F10" i="12" s="1"/>
  <c r="J213" i="10"/>
  <c r="I31" i="11"/>
  <c r="I75" i="11" s="1"/>
  <c r="D114" i="11" s="1"/>
  <c r="C30" i="12" s="1"/>
  <c r="F23" i="12" s="1"/>
  <c r="J229" i="10"/>
  <c r="I35" i="11"/>
  <c r="I79" i="11" s="1"/>
  <c r="D118" i="11" s="1"/>
  <c r="C34" i="12" s="1"/>
  <c r="J233" i="10"/>
  <c r="I20" i="11"/>
  <c r="I64" i="11" s="1"/>
  <c r="D103" i="11" s="1"/>
  <c r="C19" i="12" s="1"/>
  <c r="F12" i="12" s="1"/>
  <c r="J218" i="10"/>
  <c r="I199" i="10"/>
  <c r="I6" i="11"/>
  <c r="J204" i="10"/>
  <c r="I27" i="11"/>
  <c r="I71" i="11" s="1"/>
  <c r="D110" i="11" s="1"/>
  <c r="C26" i="12" s="1"/>
  <c r="F19" i="12" s="1"/>
  <c r="J225" i="10"/>
  <c r="I22" i="11"/>
  <c r="I66" i="11" s="1"/>
  <c r="D105" i="11" s="1"/>
  <c r="C21" i="12" s="1"/>
  <c r="F14" i="12" s="1"/>
  <c r="J220" i="10"/>
  <c r="I18" i="11"/>
  <c r="I62" i="11" s="1"/>
  <c r="D101" i="11" s="1"/>
  <c r="C17" i="12" s="1"/>
  <c r="J216" i="10"/>
  <c r="I13" i="11"/>
  <c r="I57" i="11" s="1"/>
  <c r="D96" i="11" s="1"/>
  <c r="C12" i="12" s="1"/>
  <c r="J211" i="10"/>
  <c r="I30" i="11"/>
  <c r="I74" i="11" s="1"/>
  <c r="D113" i="11" s="1"/>
  <c r="C29" i="12" s="1"/>
  <c r="F22" i="12" s="1"/>
  <c r="J228" i="10"/>
  <c r="I16" i="11"/>
  <c r="I60" i="11" s="1"/>
  <c r="D99" i="11" s="1"/>
  <c r="C15" i="12" s="1"/>
  <c r="J214" i="10"/>
  <c r="I32" i="11"/>
  <c r="I76" i="11" s="1"/>
  <c r="D115" i="11" s="1"/>
  <c r="C31" i="12" s="1"/>
  <c r="F24" i="12" s="1"/>
  <c r="J230" i="10"/>
  <c r="I25" i="11"/>
  <c r="I69" i="11" s="1"/>
  <c r="D108" i="11" s="1"/>
  <c r="C24" i="12" s="1"/>
  <c r="F17" i="12" s="1"/>
  <c r="J223" i="10"/>
  <c r="I9" i="11"/>
  <c r="I53" i="11" s="1"/>
  <c r="D92" i="11" s="1"/>
  <c r="C8" i="12" s="1"/>
  <c r="F8" i="12" s="1"/>
  <c r="J207" i="10"/>
  <c r="I26" i="11"/>
  <c r="I70" i="11" s="1"/>
  <c r="D109" i="11" s="1"/>
  <c r="C25" i="12" s="1"/>
  <c r="F18" i="12" s="1"/>
  <c r="J224" i="10"/>
  <c r="I8" i="11"/>
  <c r="I52" i="11" s="1"/>
  <c r="D91" i="11" s="1"/>
  <c r="C7" i="12" s="1"/>
  <c r="F7" i="12" s="1"/>
  <c r="J206" i="10"/>
  <c r="I34" i="11"/>
  <c r="I78" i="11" s="1"/>
  <c r="D117" i="11" s="1"/>
  <c r="C33" i="12" s="1"/>
  <c r="F26" i="12" s="1"/>
  <c r="J232" i="10"/>
  <c r="I14" i="11"/>
  <c r="I58" i="11" s="1"/>
  <c r="D97" i="11" s="1"/>
  <c r="C13" i="12" s="1"/>
  <c r="J212" i="10"/>
  <c r="J282" i="10" l="1"/>
  <c r="F38" i="2"/>
  <c r="J263" i="10"/>
  <c r="F19" i="2"/>
  <c r="F23" i="2"/>
  <c r="J267" i="10"/>
  <c r="F20" i="2"/>
  <c r="J264" i="10"/>
  <c r="F36" i="2"/>
  <c r="J280" i="10"/>
  <c r="F6" i="2"/>
  <c r="J250" i="10"/>
  <c r="J251" i="10"/>
  <c r="F7" i="2"/>
  <c r="I50" i="11"/>
  <c r="I40" i="11"/>
  <c r="J278" i="10"/>
  <c r="F34" i="2"/>
  <c r="F14" i="2"/>
  <c r="J258" i="10"/>
  <c r="F22" i="2"/>
  <c r="J266" i="10"/>
  <c r="J279" i="10"/>
  <c r="F35" i="2"/>
  <c r="J254" i="10"/>
  <c r="F10" i="2"/>
  <c r="F18" i="2"/>
  <c r="J262" i="10"/>
  <c r="J253" i="10"/>
  <c r="F9" i="2"/>
  <c r="J255" i="10"/>
  <c r="F11" i="2"/>
  <c r="J276" i="10"/>
  <c r="F32" i="2"/>
  <c r="F30" i="2"/>
  <c r="J274" i="10"/>
  <c r="J272" i="10"/>
  <c r="F28" i="2"/>
  <c r="J260" i="10"/>
  <c r="F16" i="2"/>
  <c r="J271" i="10"/>
  <c r="F27" i="2"/>
  <c r="F13" i="2"/>
  <c r="J257" i="10"/>
  <c r="J269" i="10"/>
  <c r="F25" i="2"/>
  <c r="F24" i="2"/>
  <c r="J268" i="10"/>
  <c r="J259" i="10"/>
  <c r="F15" i="2"/>
  <c r="F12" i="2"/>
  <c r="J256" i="10"/>
  <c r="F21" i="2"/>
  <c r="J265" i="10"/>
  <c r="J249" i="10"/>
  <c r="F5" i="2"/>
  <c r="J238" i="10"/>
  <c r="J277" i="10"/>
  <c r="F33" i="2"/>
  <c r="J252" i="10"/>
  <c r="F8" i="2"/>
  <c r="F31" i="2"/>
  <c r="J275" i="10"/>
  <c r="J273" i="10"/>
  <c r="F29" i="2"/>
  <c r="J261" i="10"/>
  <c r="F17" i="2"/>
  <c r="J270" i="10"/>
  <c r="F26" i="2"/>
  <c r="F9" i="12"/>
  <c r="F29" i="12" s="1"/>
  <c r="F39" i="2" l="1"/>
  <c r="I84" i="11"/>
  <c r="D89" i="11"/>
  <c r="J283" i="10"/>
  <c r="D123" i="11" l="1"/>
  <c r="C5" i="12"/>
  <c r="F5" i="12" l="1"/>
  <c r="C39" i="12"/>
  <c r="K59" i="12" l="1"/>
  <c r="G59" i="12"/>
  <c r="C59" i="12"/>
  <c r="E59" i="12"/>
  <c r="H59" i="12"/>
  <c r="J59" i="12"/>
  <c r="F59" i="12"/>
  <c r="I59" i="12"/>
  <c r="D59" i="12"/>
  <c r="J57" i="12"/>
  <c r="J50" i="12"/>
  <c r="J51" i="12"/>
  <c r="J58" i="12"/>
  <c r="J52" i="12"/>
  <c r="J48" i="12"/>
  <c r="J55" i="12"/>
  <c r="J49" i="12"/>
  <c r="J47" i="12"/>
  <c r="J60" i="12"/>
  <c r="J54" i="12"/>
  <c r="J56" i="12"/>
  <c r="J53" i="12"/>
  <c r="J46" i="12"/>
  <c r="C53" i="12"/>
  <c r="G53" i="12"/>
  <c r="K53" i="12"/>
  <c r="E53" i="12"/>
  <c r="D53" i="12"/>
  <c r="I53" i="12"/>
  <c r="H53" i="12"/>
  <c r="F53" i="12"/>
  <c r="C52" i="12"/>
  <c r="D52" i="12"/>
  <c r="C51" i="12"/>
  <c r="D51" i="12"/>
  <c r="H51" i="12"/>
  <c r="K51" i="12"/>
  <c r="G52" i="12"/>
  <c r="H52" i="12"/>
  <c r="G51" i="12"/>
  <c r="K52" i="12"/>
  <c r="I52" i="12"/>
  <c r="E52" i="12"/>
  <c r="I51" i="12"/>
  <c r="E51" i="12"/>
  <c r="F51" i="12"/>
  <c r="F52" i="12"/>
  <c r="I4" i="12"/>
  <c r="D49" i="12"/>
  <c r="I60" i="12"/>
  <c r="D46" i="12"/>
  <c r="E46" i="12"/>
  <c r="I46" i="12"/>
  <c r="I54" i="12"/>
  <c r="E54" i="12"/>
  <c r="I50" i="12"/>
  <c r="H50" i="12"/>
  <c r="H58" i="12"/>
  <c r="I58" i="12"/>
  <c r="D55" i="12"/>
  <c r="G55" i="12"/>
  <c r="I55" i="12"/>
  <c r="D47" i="12"/>
  <c r="G48" i="12"/>
  <c r="E48" i="12"/>
  <c r="K47" i="12"/>
  <c r="I48" i="12"/>
  <c r="H57" i="12"/>
  <c r="E49" i="12"/>
  <c r="K60" i="12"/>
  <c r="H54" i="12"/>
  <c r="E55" i="12"/>
  <c r="G47" i="12"/>
  <c r="D48" i="12"/>
  <c r="D56" i="12"/>
  <c r="H56" i="12"/>
  <c r="D57" i="12"/>
  <c r="C57" i="12"/>
  <c r="G49" i="12"/>
  <c r="I49" i="12"/>
  <c r="H60" i="12"/>
  <c r="C46" i="12"/>
  <c r="H46" i="12"/>
  <c r="G46" i="12"/>
  <c r="G50" i="12"/>
  <c r="C50" i="12"/>
  <c r="D58" i="12"/>
  <c r="K55" i="12"/>
  <c r="E47" i="12"/>
  <c r="C47" i="12"/>
  <c r="H48" i="12"/>
  <c r="C55" i="12"/>
  <c r="F55" i="12"/>
  <c r="I47" i="12"/>
  <c r="K48" i="12"/>
  <c r="E56" i="12"/>
  <c r="G60" i="12"/>
  <c r="K46" i="12"/>
  <c r="G54" i="12"/>
  <c r="K50" i="12"/>
  <c r="K58" i="12"/>
  <c r="C48" i="12"/>
  <c r="K56" i="12"/>
  <c r="I56" i="12"/>
  <c r="G57" i="12"/>
  <c r="K57" i="12"/>
  <c r="I57" i="12"/>
  <c r="K49" i="12"/>
  <c r="D60" i="12"/>
  <c r="C60" i="12"/>
  <c r="C54" i="12"/>
  <c r="D54" i="12"/>
  <c r="E50" i="12"/>
  <c r="D50" i="12"/>
  <c r="C58" i="12"/>
  <c r="G58" i="12"/>
  <c r="H47" i="12"/>
  <c r="F56" i="12"/>
  <c r="E57" i="12"/>
  <c r="E60" i="12"/>
  <c r="K54" i="12"/>
  <c r="E58" i="12"/>
  <c r="H55" i="12"/>
  <c r="F57" i="12"/>
  <c r="F58" i="12"/>
  <c r="F60" i="12"/>
  <c r="F54" i="12"/>
  <c r="F47" i="12"/>
  <c r="F50" i="12"/>
  <c r="F49" i="12"/>
  <c r="F46" i="12"/>
  <c r="F48" i="12"/>
  <c r="J61" i="12" l="1"/>
  <c r="E61" i="12"/>
  <c r="F61" i="12"/>
  <c r="D61" i="12"/>
  <c r="K61" i="12"/>
  <c r="I61" i="12"/>
  <c r="L59" i="12"/>
  <c r="L53" i="12"/>
  <c r="L52" i="12"/>
  <c r="L51" i="12"/>
  <c r="L63" i="12"/>
  <c r="H49" i="12"/>
  <c r="H61" i="12" s="1"/>
  <c r="C56" i="12"/>
  <c r="L60" i="12"/>
  <c r="C49" i="12"/>
  <c r="G56" i="12"/>
  <c r="G61" i="12" s="1"/>
  <c r="L58" i="12"/>
  <c r="L48" i="12"/>
  <c r="L57" i="12"/>
  <c r="L54" i="12"/>
  <c r="L47" i="12"/>
  <c r="L46" i="12"/>
  <c r="L50" i="12"/>
  <c r="L55" i="12"/>
  <c r="C61" i="12" l="1"/>
  <c r="L49" i="12"/>
  <c r="L56" i="12"/>
  <c r="L61" i="12" l="1"/>
  <c r="L65" i="12" s="1"/>
  <c r="L64" i="12" l="1"/>
</calcChain>
</file>

<file path=xl/sharedStrings.xml><?xml version="1.0" encoding="utf-8"?>
<sst xmlns="http://schemas.openxmlformats.org/spreadsheetml/2006/main" count="1751" uniqueCount="126">
  <si>
    <t>Mes Facturación</t>
  </si>
  <si>
    <t>Saldo AR SIC</t>
  </si>
  <si>
    <t>Saldo AR SIC-SING</t>
  </si>
  <si>
    <t>CEC</t>
  </si>
  <si>
    <t>COELCHA</t>
  </si>
  <si>
    <t>EEC</t>
  </si>
  <si>
    <t>EMELCA</t>
  </si>
  <si>
    <t>CGED</t>
  </si>
  <si>
    <t>ELECDA SIC</t>
  </si>
  <si>
    <t>EMELAT</t>
  </si>
  <si>
    <t>EMELECTRIC</t>
  </si>
  <si>
    <t>EMETAL</t>
  </si>
  <si>
    <t>CONAFE A</t>
  </si>
  <si>
    <t>CONAFE B</t>
  </si>
  <si>
    <t>ENELSA</t>
  </si>
  <si>
    <t>CRELL</t>
  </si>
  <si>
    <t>COPELEC</t>
  </si>
  <si>
    <t>EEPA</t>
  </si>
  <si>
    <t>COOPREL</t>
  </si>
  <si>
    <t>SOCOEPA</t>
  </si>
  <si>
    <t>COOPELAN</t>
  </si>
  <si>
    <t>FRONTEL</t>
  </si>
  <si>
    <t>LUZ OSORNO</t>
  </si>
  <si>
    <t>SAESA</t>
  </si>
  <si>
    <t>CODINER</t>
  </si>
  <si>
    <t>CHILQUINTA</t>
  </si>
  <si>
    <t>EDECSA</t>
  </si>
  <si>
    <t>LITORAL</t>
  </si>
  <si>
    <t>LUZLINARES</t>
  </si>
  <si>
    <t>LUZPARRAL</t>
  </si>
  <si>
    <t>TIL-TIL</t>
  </si>
  <si>
    <t>EMELARI</t>
  </si>
  <si>
    <t>ELIQSA</t>
  </si>
  <si>
    <t>ELECDA SING</t>
  </si>
  <si>
    <t>COOPERSOL</t>
  </si>
  <si>
    <t>Total</t>
  </si>
  <si>
    <t>Tabla A-1: Cálculo Original (No contiene Saldo)</t>
  </si>
  <si>
    <t>Tabla A-2: Montos Facturados considerando saldos actualizados con IPC</t>
  </si>
  <si>
    <t>Tabla A-3: VA (Valorización del Ajuste*)</t>
  </si>
  <si>
    <t>(*) Se consideran valores negativos de la tabla N° A-2</t>
  </si>
  <si>
    <t>Tabla A-4: VR (Valorización del Recargo*)</t>
  </si>
  <si>
    <t>(*) Se consideran los valores positivos de la tabla Nº A-2</t>
  </si>
  <si>
    <t>Valor a transferir*</t>
  </si>
  <si>
    <t>(*) Menor valor entre la valorización total de ajustes del sistema (VTAS) y la valorización total de recargos del sistema (VTRS)</t>
  </si>
  <si>
    <t>Tabla A-6: Saldos (-VA+VR-Pagos)</t>
  </si>
  <si>
    <t>Saldo Final</t>
  </si>
  <si>
    <t>Tabla A-7: Variación IPC %</t>
  </si>
  <si>
    <t>IPC</t>
  </si>
  <si>
    <t>IPC Acumulado</t>
  </si>
  <si>
    <t>Variación IPC %</t>
  </si>
  <si>
    <t>Tabla A-8: Saldos con IPC al mes siguiente</t>
  </si>
  <si>
    <t>Tabla B-1: Cálculo Original (No contiene Saldo)</t>
  </si>
  <si>
    <t>Tabla B-2: Montos Facturados considerando saldos actualizados con IPC</t>
  </si>
  <si>
    <t>Tabla B-3: VA (Valorización del Ajuste*)</t>
  </si>
  <si>
    <t>(*) Se consideran valores negativos de la tabla N° B-2</t>
  </si>
  <si>
    <t>Tabla B-4: VR (Valorización del Recargo*)</t>
  </si>
  <si>
    <t>(*) Se consideran los valores positivos de la tabla Nº B-2</t>
  </si>
  <si>
    <t>Tabla B-6: Saldos (-VA+VR-Pagos)</t>
  </si>
  <si>
    <t>Tabla B-7: Variación IPC %</t>
  </si>
  <si>
    <t>Tabla B-8: Saldos con IPC al mes siguiente</t>
  </si>
  <si>
    <t>ENEL DISTRIBUCIÓN</t>
  </si>
  <si>
    <t>Tabla C-2: Montos Facturados considerando saldos actualizados con IPC</t>
  </si>
  <si>
    <t>Tabla C-3: VA (Valorización del Ajuste*)</t>
  </si>
  <si>
    <t>(*) Se consideran valores negativos de la tabla N° C-2</t>
  </si>
  <si>
    <t>Tabla C-4: VR (Valorización del Recargo*)</t>
  </si>
  <si>
    <t>(*) Se consideran los valores positivos de la tabla Nº C-2</t>
  </si>
  <si>
    <t>Tabla C-6: Saldos (-VA+VR-Pagos)</t>
  </si>
  <si>
    <t>Tabla C-7: Variación IPC %</t>
  </si>
  <si>
    <t>Tabla C-8: Saldos con IPC al mes siguiente</t>
  </si>
  <si>
    <t>Tabla C-1: Reliquidacion (No contiene Saldo)</t>
  </si>
  <si>
    <t>Tabla D-2: IPC Acumulado</t>
  </si>
  <si>
    <t>Tabla E-2: Montos Facturados considerando saldos actualizados con IPC</t>
  </si>
  <si>
    <t>(*) Se consideran valores negativos de la tabla N° E-2</t>
  </si>
  <si>
    <t>(*) Se consideran los valores positivos de la tabla Nº E-2</t>
  </si>
  <si>
    <t>Tabla E-6: Saldos (-VA+VR-Pagos)</t>
  </si>
  <si>
    <t>Tabla E-7: Variación IPC %</t>
  </si>
  <si>
    <t>Tabla E-8: Saldos con IPC al mes siguiente</t>
  </si>
  <si>
    <t>(*) Menor valor entre la valorización total de TD negativos (VTTD-) y la valorización total de TD positivos(VTTD+)</t>
  </si>
  <si>
    <t>Saldo TD</t>
  </si>
  <si>
    <t>Distribuidora o Cooperativa</t>
  </si>
  <si>
    <t>Montos a Transferir x empresa</t>
  </si>
  <si>
    <t>Montos a Transferir agrupado</t>
  </si>
  <si>
    <t>Montos a Transferir</t>
  </si>
  <si>
    <t>CGE</t>
  </si>
  <si>
    <t>ENEL DISTRIBUCION</t>
  </si>
  <si>
    <t>TOTAL</t>
  </si>
  <si>
    <t>Cuadro de Pagos</t>
  </si>
  <si>
    <t>Pagan</t>
  </si>
  <si>
    <t>Reciben</t>
  </si>
  <si>
    <t>Reliquidación SIC</t>
  </si>
  <si>
    <t>Reliquidación SIC-SING</t>
  </si>
  <si>
    <t>Tabla D-3: Diferencia de Pagos SIC-SING actualizados a Julio 2021</t>
  </si>
  <si>
    <t>Tabla E-1: Cálculo Original (No contiene Saldo)</t>
  </si>
  <si>
    <t>Tabla E-3: VA (Valorización del Ajuste*)</t>
  </si>
  <si>
    <t>Tabla E-4: VR (Valorización del Recargo*)</t>
  </si>
  <si>
    <t>Tabla F-1: Reliquidacion (No contiene Saldo)</t>
  </si>
  <si>
    <t>Tabla F-2: Montos Facturados considerando saldos actualizados con IPC</t>
  </si>
  <si>
    <t>Tabla F-3: TD- (Transferencias entre Distribuidoras Negativos*)</t>
  </si>
  <si>
    <t>(*) Se consideran valores negativos de la tabla N° F-2</t>
  </si>
  <si>
    <t>Tabla F-4: TD+ (Transferencias entre Distribuidoras Positivos*)</t>
  </si>
  <si>
    <t>(*) Se consideran los valores positivos de la tabla Nº F-2</t>
  </si>
  <si>
    <t>Tabla F-6: Saldos (-VA+VR-Pagos)</t>
  </si>
  <si>
    <t>Tabla F-7: Variación IPC %</t>
  </si>
  <si>
    <t>Tabla F-8: Saldos con IPC al mes siguiente</t>
  </si>
  <si>
    <t>Tabla G-2: IPC Acumulado</t>
  </si>
  <si>
    <t>Tabla G-3: Diferencia de Pagos TD actualizados a Julio 2021</t>
  </si>
  <si>
    <t>Reliquidacion por Transferencias Entre Distribuidoras (TD) de Enero 2021 a Junio 2021</t>
  </si>
  <si>
    <t>Reliquidación de Ajustes y Recargos entre empresas concesionarias del SIC y SIC-SING de Enero 2021 a Junio 2021</t>
  </si>
  <si>
    <t>Saldos de AR y TD a Junio 2021</t>
  </si>
  <si>
    <t>Cálculo Original AR SIC Enero 2021 - Junio 2021</t>
  </si>
  <si>
    <t>Tabla A-5: Pagos Realizados Enero 2021 a Junio 2021 por Cálculo Original AR SIC</t>
  </si>
  <si>
    <t>Cálculo Original AR SIC-SING Enero 2021 - Junio 2021</t>
  </si>
  <si>
    <t>Tabla B-5: Pagos Realizados Enero 2021 a Junio 2021 por Cálculo Original AR SIC-SING</t>
  </si>
  <si>
    <t>Tabla C-5: Pagos correspondientes a Reliquidacion AR SIC-SING Enero 2021 a Junio 2021</t>
  </si>
  <si>
    <t>Reliquidación AR SIC-SING Enero 2021 - Junio 2021</t>
  </si>
  <si>
    <t>Diferencia de Pagos SIC-SING Enero 2021 - Junio 2021</t>
  </si>
  <si>
    <t>Tabla D-1: Diferencia entre Pagos Reliquidación AR SIC-SING 2101-2106 y Pagos realizados Calculo Original SIC-SING 2101-2106</t>
  </si>
  <si>
    <t>Tabla D-4: Total Pago por Reliquidacion Enero 2021 a Junio 2021</t>
  </si>
  <si>
    <t>Tabla E-5: Pagos Realizados Enero 2021 a Junio 2021 por Cálculo Original TD</t>
  </si>
  <si>
    <t>Cálculo Original TD Enero 2021 - Junio 2021</t>
  </si>
  <si>
    <t>MATAQUITO</t>
  </si>
  <si>
    <t>Reliquidación TD Enero 2021 - Junio 2021</t>
  </si>
  <si>
    <t>Tabla F-5: Pagos correspondientes a Reliquidacion TD Enero 2021 a Junio 2021</t>
  </si>
  <si>
    <t>Tabla G-4: Total Pago por Reliquidacion 6T-2020 Enero 2021 a Junio 2021</t>
  </si>
  <si>
    <t>Diferencia de Pagos TD Enero 2021 - Junio 2021</t>
  </si>
  <si>
    <t>Tabla G-1: Diferencia entre Pagos Reliquidación TD 2101-2106 y Pagos realizados Calculo Original TD 2101-2106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</si>
</sst>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0%"/>
    <numFmt numFmtId="166" formatCode="mmmm\ yyyy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</cellStyleXfs>
  <cellXfs count="119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2" fillId="0" borderId="0" xfId="1" applyFont="1"/>
    <xf numFmtId="0" fontId="1" fillId="0" borderId="1" xfId="1" applyBorder="1" applyAlignment="1">
      <alignment vertical="center"/>
    </xf>
    <xf numFmtId="0" fontId="1" fillId="0" borderId="2" xfId="1" applyBorder="1" applyAlignment="1">
      <alignment wrapText="1"/>
    </xf>
    <xf numFmtId="17" fontId="1" fillId="0" borderId="3" xfId="1" applyNumberFormat="1" applyBorder="1" applyAlignment="1">
      <alignment horizontal="center" vertical="center" wrapText="1"/>
    </xf>
    <xf numFmtId="17" fontId="1" fillId="0" borderId="3" xfId="1" applyNumberFormat="1" applyBorder="1" applyAlignment="1">
      <alignment horizontal="center" vertical="center"/>
    </xf>
    <xf numFmtId="0" fontId="1" fillId="0" borderId="4" xfId="1" applyBorder="1"/>
    <xf numFmtId="0" fontId="1" fillId="0" borderId="5" xfId="1" applyBorder="1"/>
    <xf numFmtId="38" fontId="1" fillId="0" borderId="3" xfId="2" applyNumberFormat="1" applyFont="1" applyBorder="1"/>
    <xf numFmtId="0" fontId="1" fillId="0" borderId="6" xfId="1" applyBorder="1"/>
    <xf numFmtId="38" fontId="1" fillId="0" borderId="7" xfId="2" applyNumberFormat="1" applyFont="1" applyBorder="1"/>
    <xf numFmtId="0" fontId="1" fillId="0" borderId="8" xfId="1" applyBorder="1"/>
    <xf numFmtId="0" fontId="1" fillId="0" borderId="9" xfId="1" applyBorder="1"/>
    <xf numFmtId="38" fontId="1" fillId="0" borderId="10" xfId="2" applyNumberFormat="1" applyFont="1" applyBorder="1"/>
    <xf numFmtId="0" fontId="1" fillId="0" borderId="2" xfId="1" applyBorder="1"/>
    <xf numFmtId="0" fontId="1" fillId="0" borderId="11" xfId="1" applyBorder="1"/>
    <xf numFmtId="38" fontId="1" fillId="0" borderId="10" xfId="1" applyNumberFormat="1" applyBorder="1"/>
    <xf numFmtId="3" fontId="1" fillId="0" borderId="0" xfId="1" applyNumberFormat="1"/>
    <xf numFmtId="0" fontId="2" fillId="2" borderId="0" xfId="1" applyFont="1" applyFill="1"/>
    <xf numFmtId="0" fontId="1" fillId="0" borderId="1" xfId="1" applyBorder="1"/>
    <xf numFmtId="17" fontId="1" fillId="0" borderId="2" xfId="1" applyNumberFormat="1" applyBorder="1"/>
    <xf numFmtId="17" fontId="1" fillId="0" borderId="11" xfId="1" applyNumberFormat="1" applyBorder="1"/>
    <xf numFmtId="17" fontId="1" fillId="0" borderId="12" xfId="1" applyNumberFormat="1" applyBorder="1"/>
    <xf numFmtId="38" fontId="1" fillId="0" borderId="6" xfId="2" applyNumberFormat="1" applyFont="1" applyBorder="1"/>
    <xf numFmtId="38" fontId="1" fillId="0" borderId="0" xfId="2" applyNumberFormat="1" applyFont="1"/>
    <xf numFmtId="38" fontId="1" fillId="0" borderId="13" xfId="2" applyNumberFormat="1" applyFont="1" applyBorder="1"/>
    <xf numFmtId="38" fontId="1" fillId="0" borderId="2" xfId="1" applyNumberFormat="1" applyBorder="1"/>
    <xf numFmtId="38" fontId="1" fillId="0" borderId="11" xfId="1" applyNumberFormat="1" applyBorder="1"/>
    <xf numFmtId="38" fontId="1" fillId="0" borderId="12" xfId="1" applyNumberFormat="1" applyBorder="1"/>
    <xf numFmtId="38" fontId="1" fillId="0" borderId="4" xfId="2" applyNumberFormat="1" applyFont="1" applyBorder="1"/>
    <xf numFmtId="38" fontId="1" fillId="0" borderId="5" xfId="2" applyNumberFormat="1" applyFont="1" applyBorder="1"/>
    <xf numFmtId="38" fontId="1" fillId="0" borderId="14" xfId="2" applyNumberFormat="1" applyFont="1" applyBorder="1"/>
    <xf numFmtId="0" fontId="1" fillId="2" borderId="0" xfId="1" applyFill="1"/>
    <xf numFmtId="17" fontId="1" fillId="3" borderId="1" xfId="1" applyNumberFormat="1" applyFill="1" applyBorder="1"/>
    <xf numFmtId="38" fontId="1" fillId="3" borderId="7" xfId="3" applyNumberFormat="1" applyFont="1" applyFill="1" applyBorder="1"/>
    <xf numFmtId="38" fontId="1" fillId="3" borderId="11" xfId="1" applyNumberFormat="1" applyFill="1" applyBorder="1"/>
    <xf numFmtId="15" fontId="1" fillId="0" borderId="2" xfId="1" applyNumberFormat="1" applyBorder="1"/>
    <xf numFmtId="15" fontId="1" fillId="0" borderId="11" xfId="1" applyNumberFormat="1" applyBorder="1"/>
    <xf numFmtId="0" fontId="5" fillId="0" borderId="8" xfId="1" applyFont="1" applyBorder="1"/>
    <xf numFmtId="0" fontId="5" fillId="0" borderId="9" xfId="1" applyFont="1" applyBorder="1"/>
    <xf numFmtId="0" fontId="2" fillId="0" borderId="1" xfId="1" applyFont="1" applyBorder="1"/>
    <xf numFmtId="165" fontId="1" fillId="2" borderId="2" xfId="1" applyNumberFormat="1" applyFill="1" applyBorder="1"/>
    <xf numFmtId="165" fontId="1" fillId="2" borderId="11" xfId="1" applyNumberFormat="1" applyFill="1" applyBorder="1"/>
    <xf numFmtId="165" fontId="1" fillId="0" borderId="10" xfId="1" applyNumberFormat="1" applyBorder="1"/>
    <xf numFmtId="0" fontId="1" fillId="0" borderId="15" xfId="1" applyBorder="1"/>
    <xf numFmtId="165" fontId="1" fillId="2" borderId="12" xfId="1" applyNumberFormat="1" applyFill="1" applyBorder="1"/>
    <xf numFmtId="0" fontId="2" fillId="0" borderId="1" xfId="0" applyFont="1" applyBorder="1"/>
    <xf numFmtId="165" fontId="6" fillId="0" borderId="10" xfId="0" applyNumberFormat="1" applyFont="1" applyBorder="1"/>
    <xf numFmtId="17" fontId="0" fillId="3" borderId="1" xfId="0" applyNumberFormat="1" applyFill="1" applyBorder="1"/>
    <xf numFmtId="38" fontId="1" fillId="3" borderId="1" xfId="0" applyNumberFormat="1" applyFont="1" applyFill="1" applyBorder="1"/>
    <xf numFmtId="38" fontId="1" fillId="0" borderId="0" xfId="2" applyNumberFormat="1" applyFont="1" applyBorder="1"/>
    <xf numFmtId="38" fontId="1" fillId="0" borderId="8" xfId="2" applyNumberFormat="1" applyFont="1" applyBorder="1"/>
    <xf numFmtId="38" fontId="1" fillId="0" borderId="9" xfId="2" applyNumberFormat="1" applyFont="1" applyBorder="1"/>
    <xf numFmtId="38" fontId="1" fillId="0" borderId="15" xfId="2" applyNumberFormat="1" applyFont="1" applyBorder="1"/>
    <xf numFmtId="38" fontId="1" fillId="0" borderId="8" xfId="1" applyNumberFormat="1" applyBorder="1"/>
    <xf numFmtId="38" fontId="1" fillId="0" borderId="9" xfId="1" applyNumberFormat="1" applyBorder="1"/>
    <xf numFmtId="38" fontId="1" fillId="0" borderId="15" xfId="1" applyNumberFormat="1" applyBorder="1"/>
    <xf numFmtId="15" fontId="1" fillId="0" borderId="0" xfId="1" applyNumberFormat="1"/>
    <xf numFmtId="15" fontId="1" fillId="0" borderId="12" xfId="1" applyNumberFormat="1" applyBorder="1"/>
    <xf numFmtId="0" fontId="1" fillId="0" borderId="12" xfId="1" applyBorder="1"/>
    <xf numFmtId="17" fontId="1" fillId="0" borderId="3" xfId="1" applyNumberFormat="1" applyBorder="1" applyAlignment="1">
      <alignment horizontal="center"/>
    </xf>
    <xf numFmtId="38" fontId="1" fillId="3" borderId="3" xfId="2" applyNumberFormat="1" applyFont="1" applyFill="1" applyBorder="1"/>
    <xf numFmtId="38" fontId="1" fillId="3" borderId="7" xfId="2" applyNumberFormat="1" applyFont="1" applyFill="1" applyBorder="1"/>
    <xf numFmtId="38" fontId="1" fillId="3" borderId="10" xfId="2" applyNumberFormat="1" applyFont="1" applyFill="1" applyBorder="1"/>
    <xf numFmtId="38" fontId="1" fillId="3" borderId="10" xfId="1" applyNumberFormat="1" applyFill="1" applyBorder="1"/>
    <xf numFmtId="0" fontId="1" fillId="0" borderId="0" xfId="1" applyBorder="1"/>
    <xf numFmtId="38" fontId="1" fillId="0" borderId="10" xfId="0" applyNumberFormat="1" applyFont="1" applyBorder="1"/>
    <xf numFmtId="17" fontId="6" fillId="0" borderId="3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left"/>
    </xf>
    <xf numFmtId="17" fontId="2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center" vertical="center"/>
    </xf>
    <xf numFmtId="3" fontId="1" fillId="2" borderId="3" xfId="0" applyNumberFormat="1" applyFont="1" applyFill="1" applyBorder="1"/>
    <xf numFmtId="3" fontId="1" fillId="2" borderId="6" xfId="0" applyNumberFormat="1" applyFont="1" applyFill="1" applyBorder="1"/>
    <xf numFmtId="0" fontId="2" fillId="2" borderId="8" xfId="0" applyFont="1" applyFill="1" applyBorder="1" applyAlignment="1">
      <alignment horizontal="left" indent="1"/>
    </xf>
    <xf numFmtId="0" fontId="2" fillId="2" borderId="0" xfId="0" applyFont="1" applyFill="1" applyAlignment="1">
      <alignment horizontal="left" indent="1"/>
    </xf>
    <xf numFmtId="3" fontId="1" fillId="2" borderId="0" xfId="0" applyNumberFormat="1" applyFont="1" applyFill="1"/>
    <xf numFmtId="0" fontId="2" fillId="2" borderId="0" xfId="0" applyFont="1" applyFill="1"/>
    <xf numFmtId="3" fontId="2" fillId="2" borderId="2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2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/>
    <xf numFmtId="0" fontId="6" fillId="2" borderId="0" xfId="0" applyFont="1" applyFill="1"/>
    <xf numFmtId="0" fontId="6" fillId="2" borderId="4" xfId="0" applyFont="1" applyFill="1" applyBorder="1"/>
    <xf numFmtId="3" fontId="6" fillId="2" borderId="3" xfId="0" applyNumberFormat="1" applyFont="1" applyFill="1" applyBorder="1" applyAlignment="1">
      <alignment vertical="center"/>
    </xf>
    <xf numFmtId="0" fontId="6" fillId="2" borderId="6" xfId="0" applyFont="1" applyFill="1" applyBorder="1"/>
    <xf numFmtId="3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3" fontId="6" fillId="2" borderId="1" xfId="0" applyNumberFormat="1" applyFont="1" applyFill="1" applyBorder="1"/>
    <xf numFmtId="3" fontId="6" fillId="2" borderId="0" xfId="0" applyNumberFormat="1" applyFont="1" applyFill="1"/>
    <xf numFmtId="3" fontId="6" fillId="2" borderId="10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6" fillId="2" borderId="0" xfId="4" applyFont="1" applyFill="1"/>
    <xf numFmtId="17" fontId="2" fillId="2" borderId="1" xfId="0" applyNumberFormat="1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6" fillId="4" borderId="10" xfId="0" applyNumberFormat="1" applyFont="1" applyFill="1" applyBorder="1"/>
    <xf numFmtId="3" fontId="6" fillId="2" borderId="4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3" fontId="1" fillId="2" borderId="7" xfId="0" applyNumberFormat="1" applyFont="1" applyFill="1" applyBorder="1"/>
    <xf numFmtId="3" fontId="6" fillId="2" borderId="8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38" fontId="1" fillId="3" borderId="14" xfId="2" applyNumberFormat="1" applyFont="1" applyFill="1" applyBorder="1"/>
    <xf numFmtId="38" fontId="1" fillId="3" borderId="13" xfId="2" applyNumberFormat="1" applyFont="1" applyFill="1" applyBorder="1"/>
    <xf numFmtId="38" fontId="1" fillId="3" borderId="12" xfId="1" applyNumberFormat="1" applyFill="1" applyBorder="1"/>
    <xf numFmtId="3" fontId="2" fillId="2" borderId="3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5">
    <cellStyle name="Millares 2" xfId="2" xr:uid="{AA281158-79C6-4CC1-BBDA-119BF258DF2D}"/>
    <cellStyle name="Millares 2 2" xfId="3" xr:uid="{ABD7A320-6D00-454F-A23D-5D18242E60F0}"/>
    <cellStyle name="Normal" xfId="0" builtinId="0"/>
    <cellStyle name="Normal 2" xfId="1" xr:uid="{4E635257-A5A7-4822-8A34-12ABCB564556}"/>
    <cellStyle name="Normal 3" xfId="4" xr:uid="{2B63B0F9-0430-4A22-9F95-5CD186D9C7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_CD%20RGL/2021/01%20Enero/Calculo%20Original/Ajustes%20y%20recargos%202101_d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talle_Reliq_TD-AR_2101-2106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TD"/>
      <sheetName val="Entrada SIC"/>
      <sheetName val="Entrada SIC-SING"/>
      <sheetName val="Entrada CDRGL"/>
      <sheetName val="Reliquidación TD"/>
      <sheetName val="CUADRO DE PAGO TD"/>
      <sheetName val="Reliquidación AR SIC"/>
      <sheetName val="Reliquidación AR SIC-SING"/>
      <sheetName val="CUADRO DE PAGO AR"/>
      <sheetName val="Reliquidación CD RGL"/>
      <sheetName val="CUADRO DE PAGO CD RGL"/>
    </sheetNames>
    <sheetDataSet>
      <sheetData sheetId="0"/>
      <sheetData sheetId="1">
        <row r="3">
          <cell r="B3">
            <v>44197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AR SIC"/>
      <sheetName val="Resumen Total AR SIC"/>
      <sheetName val="Total AR SIC-SING"/>
      <sheetName val="Resumen Total AR SIC-SING"/>
      <sheetName val="Reliquidacion AR SIC-SING"/>
      <sheetName val="Resumen Reliq AR SIC-SING"/>
      <sheetName val="Total TD"/>
      <sheetName val="Resumen Total TD"/>
      <sheetName val="Reliquidacion TD"/>
      <sheetName val="Resumen Reliq TD"/>
      <sheetName val="Valores AR_TD"/>
    </sheetNames>
    <sheetDataSet>
      <sheetData sheetId="0"/>
      <sheetData sheetId="1">
        <row r="3">
          <cell r="B3" t="str">
            <v>Nombre Empresa Distribuidora</v>
          </cell>
          <cell r="C3">
            <v>44197</v>
          </cell>
          <cell r="D3">
            <v>44228</v>
          </cell>
          <cell r="E3">
            <v>44256</v>
          </cell>
          <cell r="F3">
            <v>44287</v>
          </cell>
          <cell r="G3">
            <v>44317</v>
          </cell>
          <cell r="H3">
            <v>44348</v>
          </cell>
        </row>
        <row r="4">
          <cell r="B4" t="str">
            <v>CEC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 t="str">
            <v>CGED</v>
          </cell>
          <cell r="C5">
            <v>-697.56566553380151</v>
          </cell>
          <cell r="D5">
            <v>3299.1373796846406</v>
          </cell>
          <cell r="E5">
            <v>-560545.74676507094</v>
          </cell>
          <cell r="F5">
            <v>425295.58855145186</v>
          </cell>
          <cell r="G5">
            <v>2865.0717909234259</v>
          </cell>
          <cell r="H5">
            <v>-65358.199110844755</v>
          </cell>
        </row>
        <row r="6">
          <cell r="B6" t="str">
            <v>CHILQUINTA</v>
          </cell>
          <cell r="C6">
            <v>-137.57696271633597</v>
          </cell>
          <cell r="D6">
            <v>-18.581090494647277</v>
          </cell>
          <cell r="E6">
            <v>0</v>
          </cell>
          <cell r="F6">
            <v>-50.394491837485717</v>
          </cell>
          <cell r="G6">
            <v>-139.09454043349334</v>
          </cell>
          <cell r="H6">
            <v>213.99928964896031</v>
          </cell>
        </row>
        <row r="7">
          <cell r="B7" t="str">
            <v>CODINER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COELCHA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B9" t="str">
            <v>CONAFE A</v>
          </cell>
          <cell r="C9">
            <v>-2.8560137149611098</v>
          </cell>
          <cell r="D9">
            <v>-291.09727532910586</v>
          </cell>
          <cell r="E9">
            <v>-3.0624391911260318E-12</v>
          </cell>
          <cell r="F9">
            <v>10648.471093084281</v>
          </cell>
          <cell r="G9">
            <v>-152639.63644561323</v>
          </cell>
          <cell r="H9">
            <v>367.50638992508652</v>
          </cell>
        </row>
        <row r="10">
          <cell r="B10" t="str">
            <v>CONAFE B</v>
          </cell>
          <cell r="C10">
            <v>0</v>
          </cell>
          <cell r="D10">
            <v>0</v>
          </cell>
          <cell r="E10">
            <v>0</v>
          </cell>
          <cell r="F10">
            <v>-21.562703371846098</v>
          </cell>
          <cell r="G10">
            <v>-40210.017303255561</v>
          </cell>
          <cell r="H10">
            <v>186.14397012830128</v>
          </cell>
        </row>
        <row r="11">
          <cell r="B11" t="str">
            <v>COOPELAN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COOPERSOL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COOPREL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COPELEC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CRELL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EDECSA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EEC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EEPA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ELECDA SIC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 t="str">
            <v>ELECDA SING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 t="str">
            <v>ELIQSA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 t="str">
            <v>EMELARI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EMELAT</v>
          </cell>
          <cell r="C23">
            <v>0</v>
          </cell>
          <cell r="D23">
            <v>0</v>
          </cell>
          <cell r="E23">
            <v>5723.8163551877924</v>
          </cell>
          <cell r="F23">
            <v>58969.036528910627</v>
          </cell>
          <cell r="G23">
            <v>0</v>
          </cell>
          <cell r="H23">
            <v>0</v>
          </cell>
        </row>
        <row r="24">
          <cell r="B24" t="str">
            <v>EMELCA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EMELECTRIC</v>
          </cell>
          <cell r="C25">
            <v>105.54125848725168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237.67622735454287</v>
          </cell>
        </row>
        <row r="26">
          <cell r="B26" t="str">
            <v>EMETAL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 t="str">
            <v>ENEL DISTRIBUCIÓN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ENELSA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B29" t="str">
            <v>FRONTEL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LITORAL</v>
          </cell>
          <cell r="C30">
            <v>3.3063587494552929E-16</v>
          </cell>
          <cell r="D30">
            <v>0</v>
          </cell>
          <cell r="E30">
            <v>0</v>
          </cell>
          <cell r="F30">
            <v>0</v>
          </cell>
          <cell r="G30">
            <v>197.41527675352</v>
          </cell>
          <cell r="H30">
            <v>-47.527644769209985</v>
          </cell>
        </row>
        <row r="31">
          <cell r="B31" t="str">
            <v>LUZ OSORNO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LUZLINARES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LUZPARRAL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 t="str">
            <v>SAESA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SOCOEPA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TIL-TIL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MATAQUITO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</sheetData>
      <sheetData sheetId="2"/>
      <sheetData sheetId="3">
        <row r="3">
          <cell r="B3" t="str">
            <v>Nombre Empresa Distribuidora</v>
          </cell>
          <cell r="C3">
            <v>44197</v>
          </cell>
          <cell r="D3">
            <v>44228</v>
          </cell>
          <cell r="E3">
            <v>44256</v>
          </cell>
          <cell r="F3">
            <v>44287</v>
          </cell>
          <cell r="G3">
            <v>44317</v>
          </cell>
          <cell r="H3">
            <v>44348</v>
          </cell>
        </row>
        <row r="4">
          <cell r="B4" t="str">
            <v>CEC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 t="str">
            <v>CGED</v>
          </cell>
          <cell r="C5">
            <v>-5709966.3041757708</v>
          </cell>
          <cell r="D5">
            <v>-1288291.5142024765</v>
          </cell>
          <cell r="E5">
            <v>-3421510.6082127318</v>
          </cell>
          <cell r="F5">
            <v>-1820479.8313333737</v>
          </cell>
          <cell r="G5">
            <v>-2109748.6029933509</v>
          </cell>
          <cell r="H5">
            <v>-1926072.1915619378</v>
          </cell>
        </row>
        <row r="6">
          <cell r="B6" t="str">
            <v>CHILQUINTA</v>
          </cell>
          <cell r="C6">
            <v>3018188.5502706659</v>
          </cell>
          <cell r="D6">
            <v>479590.92695512937</v>
          </cell>
          <cell r="E6">
            <v>74121.470817373222</v>
          </cell>
          <cell r="F6">
            <v>42720.090290976361</v>
          </cell>
          <cell r="G6">
            <v>165371.60761443764</v>
          </cell>
          <cell r="H6">
            <v>-69760.774636351154</v>
          </cell>
        </row>
        <row r="7">
          <cell r="B7" t="str">
            <v>CODINER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COELCHA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B9" t="str">
            <v>CONAFE A</v>
          </cell>
          <cell r="C9">
            <v>-476513.13572504552</v>
          </cell>
          <cell r="D9">
            <v>-219113.30471105914</v>
          </cell>
          <cell r="E9">
            <v>-282638.39980268618</v>
          </cell>
          <cell r="F9">
            <v>-719603.41337063245</v>
          </cell>
          <cell r="G9">
            <v>-599939.53925396421</v>
          </cell>
          <cell r="H9">
            <v>-611768.82954719546</v>
          </cell>
        </row>
        <row r="10">
          <cell r="B10" t="str">
            <v>CONAFE B</v>
          </cell>
          <cell r="C10">
            <v>-17953.348196389274</v>
          </cell>
          <cell r="D10">
            <v>-40475.143331907464</v>
          </cell>
          <cell r="E10">
            <v>22929.984116846947</v>
          </cell>
          <cell r="F10">
            <v>-50958.316277706566</v>
          </cell>
          <cell r="G10">
            <v>-26851.692807333351</v>
          </cell>
          <cell r="H10">
            <v>-98300.712867520007</v>
          </cell>
        </row>
        <row r="11">
          <cell r="B11" t="str">
            <v>COOPELAN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COOPERSOL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COOPREL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COPELEC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CRELL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EDECSA</v>
          </cell>
          <cell r="C16">
            <v>0</v>
          </cell>
          <cell r="D16">
            <v>0</v>
          </cell>
          <cell r="E16">
            <v>0</v>
          </cell>
          <cell r="F16">
            <v>-16.141193642666668</v>
          </cell>
          <cell r="G16">
            <v>0</v>
          </cell>
          <cell r="H16">
            <v>0</v>
          </cell>
        </row>
        <row r="17">
          <cell r="B17" t="str">
            <v>EEC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EEPA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-4986.5304151126793</v>
          </cell>
        </row>
        <row r="19">
          <cell r="B19" t="str">
            <v>ELECDA SIC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1349.5730714263998</v>
          </cell>
          <cell r="H19">
            <v>0</v>
          </cell>
        </row>
        <row r="20">
          <cell r="B20" t="str">
            <v>ELECDA SING</v>
          </cell>
          <cell r="C20">
            <v>-148709.19568992913</v>
          </cell>
          <cell r="D20">
            <v>-8766.9622907836147</v>
          </cell>
          <cell r="E20">
            <v>-406976.19053131359</v>
          </cell>
          <cell r="F20">
            <v>422295.99328434316</v>
          </cell>
          <cell r="G20">
            <v>-12073.705963345201</v>
          </cell>
          <cell r="H20">
            <v>-21579.152829289502</v>
          </cell>
        </row>
        <row r="21">
          <cell r="B21" t="str">
            <v>ELIQSA</v>
          </cell>
          <cell r="C21">
            <v>-87532.530044341169</v>
          </cell>
          <cell r="D21">
            <v>175086.33862704458</v>
          </cell>
          <cell r="E21">
            <v>507764.22436919715</v>
          </cell>
          <cell r="F21">
            <v>74857.901625155107</v>
          </cell>
          <cell r="G21">
            <v>555415.63914756652</v>
          </cell>
          <cell r="H21">
            <v>6423.0734854876546</v>
          </cell>
        </row>
        <row r="22">
          <cell r="B22" t="str">
            <v>EMELARI</v>
          </cell>
          <cell r="C22">
            <v>-16589.076436617514</v>
          </cell>
          <cell r="D22">
            <v>118510.0797504017</v>
          </cell>
          <cell r="E22">
            <v>-580239.21376907185</v>
          </cell>
          <cell r="F22">
            <v>10639.270164852778</v>
          </cell>
          <cell r="G22">
            <v>-1587.5926238077973</v>
          </cell>
          <cell r="H22">
            <v>168.69900626520393</v>
          </cell>
        </row>
        <row r="23">
          <cell r="B23" t="str">
            <v>EMELAT</v>
          </cell>
          <cell r="C23">
            <v>-261693.41045106342</v>
          </cell>
          <cell r="D23">
            <v>6839.5961498028846</v>
          </cell>
          <cell r="E23">
            <v>-110402.78912285391</v>
          </cell>
          <cell r="F23">
            <v>2112219.7358396957</v>
          </cell>
          <cell r="G23">
            <v>-16389.177689017211</v>
          </cell>
          <cell r="H23">
            <v>-144496.72857936189</v>
          </cell>
        </row>
        <row r="24">
          <cell r="B24" t="str">
            <v>EMELCA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EMELECTRIC</v>
          </cell>
          <cell r="C25">
            <v>-983396.94573922653</v>
          </cell>
          <cell r="D25">
            <v>-552162.25391174201</v>
          </cell>
          <cell r="E25">
            <v>-742608.29694948031</v>
          </cell>
          <cell r="F25">
            <v>302873.0844748409</v>
          </cell>
          <cell r="G25">
            <v>609754.60801911086</v>
          </cell>
          <cell r="H25">
            <v>703780.15920567093</v>
          </cell>
        </row>
        <row r="26">
          <cell r="B26" t="str">
            <v>EMETAL</v>
          </cell>
          <cell r="C26">
            <v>-157659.2154919928</v>
          </cell>
          <cell r="D26">
            <v>-79181.824859419619</v>
          </cell>
          <cell r="E26">
            <v>-9182.8840554054277</v>
          </cell>
          <cell r="F26">
            <v>-21360.517136425158</v>
          </cell>
          <cell r="G26">
            <v>-12982.637587804014</v>
          </cell>
          <cell r="H26">
            <v>59494.103733508615</v>
          </cell>
        </row>
        <row r="27">
          <cell r="B27" t="str">
            <v>ENEL DISTRIBUCIÓN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ENELSA</v>
          </cell>
          <cell r="C28">
            <v>-1214.8698290467037</v>
          </cell>
          <cell r="D28">
            <v>-3963.3955645148926</v>
          </cell>
          <cell r="E28">
            <v>-886.78561405949438</v>
          </cell>
          <cell r="F28">
            <v>108.75591541709991</v>
          </cell>
          <cell r="G28">
            <v>-4232.6674040330663</v>
          </cell>
          <cell r="H28">
            <v>1334.8326037896863</v>
          </cell>
        </row>
        <row r="29">
          <cell r="B29" t="str">
            <v>FRONTEL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LITORAL</v>
          </cell>
          <cell r="C30">
            <v>5020.1636443220677</v>
          </cell>
          <cell r="D30">
            <v>47011.518349962869</v>
          </cell>
          <cell r="E30">
            <v>29049.246689736949</v>
          </cell>
          <cell r="F30">
            <v>56113.785265286358</v>
          </cell>
          <cell r="G30">
            <v>-397.29220751564702</v>
          </cell>
          <cell r="H30">
            <v>4942.0281088612301</v>
          </cell>
        </row>
        <row r="31">
          <cell r="B31" t="str">
            <v>LUZ OSORNO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LUZLINARES</v>
          </cell>
          <cell r="C32">
            <v>2152.4826415731923</v>
          </cell>
          <cell r="D32">
            <v>3163.9487248354048</v>
          </cell>
          <cell r="E32">
            <v>1441.5005600289123</v>
          </cell>
          <cell r="F32">
            <v>1554.8934159543217</v>
          </cell>
          <cell r="G32">
            <v>-245.41736668945069</v>
          </cell>
          <cell r="H32">
            <v>26141.004592736725</v>
          </cell>
        </row>
        <row r="33">
          <cell r="B33" t="str">
            <v>LUZPARRAL</v>
          </cell>
          <cell r="C33">
            <v>4913.901282077657</v>
          </cell>
          <cell r="D33">
            <v>943.92145537704835</v>
          </cell>
          <cell r="E33">
            <v>-33.36093293236199</v>
          </cell>
          <cell r="F33">
            <v>256973.76350646029</v>
          </cell>
          <cell r="G33">
            <v>202.52216780130999</v>
          </cell>
          <cell r="H33">
            <v>181534.97472185554</v>
          </cell>
        </row>
        <row r="34">
          <cell r="B34" t="str">
            <v>SAESA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SOCOEPA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TIL-TIL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MATAQUITO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</sheetData>
      <sheetData sheetId="4"/>
      <sheetData sheetId="5">
        <row r="3">
          <cell r="B3" t="str">
            <v>Nombre Empresa Distribuidora</v>
          </cell>
          <cell r="C3">
            <v>44197</v>
          </cell>
          <cell r="D3">
            <v>44228</v>
          </cell>
          <cell r="E3">
            <v>44256</v>
          </cell>
          <cell r="F3">
            <v>44287</v>
          </cell>
          <cell r="G3">
            <v>44317</v>
          </cell>
          <cell r="H3">
            <v>44348</v>
          </cell>
        </row>
        <row r="4">
          <cell r="B4" t="str">
            <v>CEC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 t="str">
            <v>CGED</v>
          </cell>
          <cell r="C5">
            <v>-5709966.3041757708</v>
          </cell>
          <cell r="D5">
            <v>-1288291.5142024765</v>
          </cell>
          <cell r="E5">
            <v>-3421510.6082127318</v>
          </cell>
          <cell r="F5">
            <v>-1820479.8313333737</v>
          </cell>
          <cell r="G5">
            <v>-2109748.6029933509</v>
          </cell>
          <cell r="H5">
            <v>-1926072.1915619378</v>
          </cell>
        </row>
        <row r="6">
          <cell r="B6" t="str">
            <v>CHILQUINTA</v>
          </cell>
          <cell r="C6">
            <v>3018188.5502706659</v>
          </cell>
          <cell r="D6">
            <v>479590.92695512937</v>
          </cell>
          <cell r="E6">
            <v>74121.470817373222</v>
          </cell>
          <cell r="F6">
            <v>42720.090290976361</v>
          </cell>
          <cell r="G6">
            <v>165371.60761443764</v>
          </cell>
          <cell r="H6">
            <v>-69760.774636351154</v>
          </cell>
        </row>
        <row r="7">
          <cell r="B7" t="str">
            <v>CODINER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COELCHA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B9" t="str">
            <v>CONAFE A</v>
          </cell>
          <cell r="C9">
            <v>-476513.13572504552</v>
          </cell>
          <cell r="D9">
            <v>-219113.30471105914</v>
          </cell>
          <cell r="E9">
            <v>-282638.39980268618</v>
          </cell>
          <cell r="F9">
            <v>-719603.41337063245</v>
          </cell>
          <cell r="G9">
            <v>-599939.53925396421</v>
          </cell>
          <cell r="H9">
            <v>-611768.82954719546</v>
          </cell>
        </row>
        <row r="10">
          <cell r="B10" t="str">
            <v>CONAFE B</v>
          </cell>
          <cell r="C10">
            <v>-17953.348196389274</v>
          </cell>
          <cell r="D10">
            <v>-40475.143331907464</v>
          </cell>
          <cell r="E10">
            <v>22929.984116846947</v>
          </cell>
          <cell r="F10">
            <v>-50958.316277706566</v>
          </cell>
          <cell r="G10">
            <v>-26851.692807333351</v>
          </cell>
          <cell r="H10">
            <v>-98300.712867520007</v>
          </cell>
        </row>
        <row r="11">
          <cell r="B11" t="str">
            <v>COOPELAN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 t="str">
            <v>COOPERSOL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 t="str">
            <v>COOPREL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COPELEC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B15" t="str">
            <v>CRELL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EDECSA</v>
          </cell>
          <cell r="C16">
            <v>0</v>
          </cell>
          <cell r="D16">
            <v>0</v>
          </cell>
          <cell r="E16">
            <v>0</v>
          </cell>
          <cell r="F16">
            <v>-16.141193642666668</v>
          </cell>
          <cell r="G16">
            <v>0</v>
          </cell>
          <cell r="H16">
            <v>0</v>
          </cell>
        </row>
        <row r="17">
          <cell r="B17" t="str">
            <v>EEC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 t="str">
            <v>EEPA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-4986.5304151126793</v>
          </cell>
        </row>
        <row r="19">
          <cell r="B19" t="str">
            <v>ELECDA SIC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1349.5730714263998</v>
          </cell>
          <cell r="H19">
            <v>0</v>
          </cell>
        </row>
        <row r="20">
          <cell r="B20" t="str">
            <v>ELECDA SING</v>
          </cell>
          <cell r="C20">
            <v>-148709.19568992913</v>
          </cell>
          <cell r="D20">
            <v>-8766.9622907836147</v>
          </cell>
          <cell r="E20">
            <v>-406976.19053131359</v>
          </cell>
          <cell r="F20">
            <v>422295.99328434316</v>
          </cell>
          <cell r="G20">
            <v>-12073.705963345201</v>
          </cell>
          <cell r="H20">
            <v>-21579.152829289502</v>
          </cell>
        </row>
        <row r="21">
          <cell r="B21" t="str">
            <v>ELIQSA</v>
          </cell>
          <cell r="C21">
            <v>-87532.530044341169</v>
          </cell>
          <cell r="D21">
            <v>175086.33862704458</v>
          </cell>
          <cell r="E21">
            <v>507764.22436919715</v>
          </cell>
          <cell r="F21">
            <v>74857.901625155107</v>
          </cell>
          <cell r="G21">
            <v>555415.63914756652</v>
          </cell>
          <cell r="H21">
            <v>6423.0734854876546</v>
          </cell>
        </row>
        <row r="22">
          <cell r="B22" t="str">
            <v>EMELARI</v>
          </cell>
          <cell r="C22">
            <v>-16589.076436617514</v>
          </cell>
          <cell r="D22">
            <v>118510.0797504017</v>
          </cell>
          <cell r="E22">
            <v>-580239.21376907185</v>
          </cell>
          <cell r="F22">
            <v>10639.270164852778</v>
          </cell>
          <cell r="G22">
            <v>-1587.5926238077973</v>
          </cell>
          <cell r="H22">
            <v>168.69900626520393</v>
          </cell>
        </row>
        <row r="23">
          <cell r="B23" t="str">
            <v>EMELAT</v>
          </cell>
          <cell r="C23">
            <v>-261693.41045106342</v>
          </cell>
          <cell r="D23">
            <v>6839.5961498028846</v>
          </cell>
          <cell r="E23">
            <v>-110402.78912285391</v>
          </cell>
          <cell r="F23">
            <v>2112219.7358396957</v>
          </cell>
          <cell r="G23">
            <v>-16389.177689017211</v>
          </cell>
          <cell r="H23">
            <v>-144496.72857936189</v>
          </cell>
        </row>
        <row r="24">
          <cell r="B24" t="str">
            <v>EMELCA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EMELECTRIC</v>
          </cell>
          <cell r="C25">
            <v>-983396.94573922653</v>
          </cell>
          <cell r="D25">
            <v>-552162.25391174201</v>
          </cell>
          <cell r="E25">
            <v>-742608.29694948031</v>
          </cell>
          <cell r="F25">
            <v>302873.0844748409</v>
          </cell>
          <cell r="G25">
            <v>609754.60801911086</v>
          </cell>
          <cell r="H25">
            <v>703780.15920567093</v>
          </cell>
        </row>
        <row r="26">
          <cell r="B26" t="str">
            <v>EMETAL</v>
          </cell>
          <cell r="C26">
            <v>-157659.2154919928</v>
          </cell>
          <cell r="D26">
            <v>-79181.824859419619</v>
          </cell>
          <cell r="E26">
            <v>-9182.8840554054277</v>
          </cell>
          <cell r="F26">
            <v>-21360.517136425158</v>
          </cell>
          <cell r="G26">
            <v>-12982.637587804014</v>
          </cell>
          <cell r="H26">
            <v>59494.103733508615</v>
          </cell>
        </row>
        <row r="27">
          <cell r="B27" t="str">
            <v>ENEL DISTRIBUCIÓN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 t="str">
            <v>ENELSA</v>
          </cell>
          <cell r="C28">
            <v>-1214.8698290467037</v>
          </cell>
          <cell r="D28">
            <v>-3963.3955645148926</v>
          </cell>
          <cell r="E28">
            <v>-886.78561405949438</v>
          </cell>
          <cell r="F28">
            <v>108.75591541709991</v>
          </cell>
          <cell r="G28">
            <v>-4232.6674040330663</v>
          </cell>
          <cell r="H28">
            <v>1334.8326037896863</v>
          </cell>
        </row>
        <row r="29">
          <cell r="B29" t="str">
            <v>FRONTEL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LITORAL</v>
          </cell>
          <cell r="C30">
            <v>5020.1636443220677</v>
          </cell>
          <cell r="D30">
            <v>47011.518349962869</v>
          </cell>
          <cell r="E30">
            <v>29049.246689736949</v>
          </cell>
          <cell r="F30">
            <v>56113.785265286358</v>
          </cell>
          <cell r="G30">
            <v>-397.29220751564702</v>
          </cell>
          <cell r="H30">
            <v>4942.0281088612301</v>
          </cell>
        </row>
        <row r="31">
          <cell r="B31" t="str">
            <v>LUZ OSORNO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LUZLINARES</v>
          </cell>
          <cell r="C32">
            <v>2152.4826415731923</v>
          </cell>
          <cell r="D32">
            <v>3163.9487248354048</v>
          </cell>
          <cell r="E32">
            <v>1441.5005600289123</v>
          </cell>
          <cell r="F32">
            <v>1554.8934159543217</v>
          </cell>
          <cell r="G32">
            <v>-245.41736668945069</v>
          </cell>
          <cell r="H32">
            <v>26141.004592736725</v>
          </cell>
        </row>
        <row r="33">
          <cell r="B33" t="str">
            <v>LUZPARRAL</v>
          </cell>
          <cell r="C33">
            <v>4913.901282077657</v>
          </cell>
          <cell r="D33">
            <v>943.92145537704835</v>
          </cell>
          <cell r="E33">
            <v>-33.36093293236199</v>
          </cell>
          <cell r="F33">
            <v>256973.76350646029</v>
          </cell>
          <cell r="G33">
            <v>202.52216780130999</v>
          </cell>
          <cell r="H33">
            <v>181534.97472185554</v>
          </cell>
        </row>
        <row r="34">
          <cell r="B34" t="str">
            <v>SAESA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SOCOEPA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TIL-TIL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MATAQUITO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</sheetData>
      <sheetData sheetId="6"/>
      <sheetData sheetId="7">
        <row r="3">
          <cell r="B3" t="str">
            <v>Nombre Empresa Distribuidora</v>
          </cell>
          <cell r="C3">
            <v>44197</v>
          </cell>
          <cell r="D3">
            <v>44228</v>
          </cell>
          <cell r="E3">
            <v>44256</v>
          </cell>
          <cell r="F3">
            <v>44287</v>
          </cell>
          <cell r="G3">
            <v>44317</v>
          </cell>
          <cell r="H3">
            <v>44348</v>
          </cell>
        </row>
        <row r="4">
          <cell r="B4" t="str">
            <v>CEC</v>
          </cell>
          <cell r="C4">
            <v>-1978335.7246234622</v>
          </cell>
          <cell r="D4">
            <v>-1941923.501722587</v>
          </cell>
          <cell r="E4">
            <v>-1369742.7370435174</v>
          </cell>
          <cell r="F4">
            <v>-39269794.552611843</v>
          </cell>
          <cell r="G4">
            <v>-31271059.669459805</v>
          </cell>
          <cell r="H4">
            <v>-11118333.98059357</v>
          </cell>
        </row>
        <row r="5">
          <cell r="B5" t="str">
            <v>CGED</v>
          </cell>
          <cell r="C5">
            <v>569552350.63428175</v>
          </cell>
          <cell r="D5">
            <v>475597651.29992914</v>
          </cell>
          <cell r="E5">
            <v>-713960690.56744397</v>
          </cell>
          <cell r="F5">
            <v>-3120530053.2522426</v>
          </cell>
          <cell r="G5">
            <v>-3234879462.2494402</v>
          </cell>
          <cell r="H5">
            <v>-2836730306.1982422</v>
          </cell>
        </row>
        <row r="6">
          <cell r="B6" t="str">
            <v>CHILQUINTA</v>
          </cell>
          <cell r="C6">
            <v>1291851332.7801049</v>
          </cell>
          <cell r="D6">
            <v>1266762454.9048347</v>
          </cell>
          <cell r="E6">
            <v>856228201.51841652</v>
          </cell>
          <cell r="F6">
            <v>3611314.0542690293</v>
          </cell>
          <cell r="G6">
            <v>-61943725.750122704</v>
          </cell>
          <cell r="H6">
            <v>-216538225.35116899</v>
          </cell>
        </row>
        <row r="7">
          <cell r="B7" t="str">
            <v>CODINER</v>
          </cell>
          <cell r="C7">
            <v>24918435.206787378</v>
          </cell>
          <cell r="D7">
            <v>24913372.094190944</v>
          </cell>
          <cell r="E7">
            <v>-13213200.435910156</v>
          </cell>
          <cell r="F7">
            <v>-13303866.078325961</v>
          </cell>
          <cell r="G7">
            <v>21141429.66800268</v>
          </cell>
          <cell r="H7">
            <v>21790697.516644504</v>
          </cell>
        </row>
        <row r="8">
          <cell r="B8" t="str">
            <v>COELCHA</v>
          </cell>
          <cell r="C8">
            <v>-1092740.8604734945</v>
          </cell>
          <cell r="D8">
            <v>-1225205.494480229</v>
          </cell>
          <cell r="E8">
            <v>-1137491.1589505859</v>
          </cell>
          <cell r="F8">
            <v>-23718814.94589708</v>
          </cell>
          <cell r="G8">
            <v>-21407377.370072614</v>
          </cell>
          <cell r="H8">
            <v>-9297849.7954052892</v>
          </cell>
        </row>
        <row r="9">
          <cell r="B9" t="str">
            <v>CONAFE A</v>
          </cell>
          <cell r="C9">
            <v>201160302.8196412</v>
          </cell>
          <cell r="D9">
            <v>175615256.27654305</v>
          </cell>
          <cell r="E9">
            <v>-17240794.994642969</v>
          </cell>
          <cell r="F9">
            <v>-350620370.78315753</v>
          </cell>
          <cell r="G9">
            <v>-210227326.40454391</v>
          </cell>
          <cell r="H9">
            <v>254732009.57692122</v>
          </cell>
        </row>
        <row r="10">
          <cell r="B10" t="str">
            <v>CONAFE B</v>
          </cell>
          <cell r="C10">
            <v>39952317.6899985</v>
          </cell>
          <cell r="D10">
            <v>30836314.004402101</v>
          </cell>
          <cell r="E10">
            <v>2552372.7366812169</v>
          </cell>
          <cell r="F10">
            <v>-73774190.76464498</v>
          </cell>
          <cell r="G10">
            <v>-45132089.230822325</v>
          </cell>
          <cell r="H10">
            <v>58447704.861118801</v>
          </cell>
        </row>
        <row r="11">
          <cell r="B11" t="str">
            <v>COOPELAN</v>
          </cell>
          <cell r="C11">
            <v>39507250.006709389</v>
          </cell>
          <cell r="D11">
            <v>37314317.4893426</v>
          </cell>
          <cell r="E11">
            <v>35288828.180284798</v>
          </cell>
          <cell r="F11">
            <v>-31702242.245997187</v>
          </cell>
          <cell r="G11">
            <v>-25216508.270147737</v>
          </cell>
          <cell r="H11">
            <v>31139120.933449548</v>
          </cell>
        </row>
        <row r="12">
          <cell r="B12" t="str">
            <v>COOPERSOL</v>
          </cell>
          <cell r="C12">
            <v>684980.10120549321</v>
          </cell>
          <cell r="D12">
            <v>511043.09803103528</v>
          </cell>
          <cell r="E12">
            <v>612824.63178268669</v>
          </cell>
          <cell r="F12">
            <v>1338346.1672570906</v>
          </cell>
          <cell r="G12">
            <v>1423024.4412363218</v>
          </cell>
          <cell r="H12">
            <v>1322022.8636923393</v>
          </cell>
        </row>
        <row r="13">
          <cell r="B13" t="str">
            <v>COOPREL</v>
          </cell>
          <cell r="C13">
            <v>31841409.737688355</v>
          </cell>
          <cell r="D13">
            <v>33307283.215296805</v>
          </cell>
          <cell r="E13">
            <v>9727391.2937678806</v>
          </cell>
          <cell r="F13">
            <v>6856057.9746531397</v>
          </cell>
          <cell r="G13">
            <v>20770796.500783652</v>
          </cell>
          <cell r="H13">
            <v>21315764.712776117</v>
          </cell>
        </row>
        <row r="14">
          <cell r="B14" t="str">
            <v>COPELEC</v>
          </cell>
          <cell r="C14">
            <v>95120086.934496835</v>
          </cell>
          <cell r="D14">
            <v>88025195.004374519</v>
          </cell>
          <cell r="E14">
            <v>-32132930.232070994</v>
          </cell>
          <cell r="F14">
            <v>-26662178.620813735</v>
          </cell>
          <cell r="G14">
            <v>35676596.293899164</v>
          </cell>
          <cell r="H14">
            <v>35646672.278897718</v>
          </cell>
        </row>
        <row r="15">
          <cell r="B15" t="str">
            <v>CRELL</v>
          </cell>
          <cell r="C15">
            <v>49852081.954067171</v>
          </cell>
          <cell r="D15">
            <v>44779975.93070744</v>
          </cell>
          <cell r="E15">
            <v>34751290.715548724</v>
          </cell>
          <cell r="F15">
            <v>28159324.106609948</v>
          </cell>
          <cell r="G15">
            <v>53211390.289058186</v>
          </cell>
          <cell r="H15">
            <v>76783866.314077377</v>
          </cell>
        </row>
        <row r="16">
          <cell r="B16" t="str">
            <v>EDECSA</v>
          </cell>
          <cell r="C16">
            <v>49364800.292294875</v>
          </cell>
          <cell r="D16">
            <v>44622723.223186694</v>
          </cell>
          <cell r="E16">
            <v>25950192.998707008</v>
          </cell>
          <cell r="F16">
            <v>13692704.279060924</v>
          </cell>
          <cell r="G16">
            <v>4957910.0950423973</v>
          </cell>
          <cell r="H16">
            <v>-701035.78544688004</v>
          </cell>
        </row>
        <row r="17">
          <cell r="B17" t="str">
            <v>EEC</v>
          </cell>
          <cell r="C17">
            <v>92503194.22714974</v>
          </cell>
          <cell r="D17">
            <v>92133642.931029469</v>
          </cell>
          <cell r="E17">
            <v>78477863.879033789</v>
          </cell>
          <cell r="F17">
            <v>40914973.239817984</v>
          </cell>
          <cell r="G17">
            <v>34014047.769607984</v>
          </cell>
          <cell r="H17">
            <v>29154347.00489907</v>
          </cell>
        </row>
        <row r="18">
          <cell r="B18" t="str">
            <v>EEPA</v>
          </cell>
          <cell r="C18">
            <v>239227464.85602537</v>
          </cell>
          <cell r="D18">
            <v>202802627.0839411</v>
          </cell>
          <cell r="E18">
            <v>180364351.71239012</v>
          </cell>
          <cell r="F18">
            <v>142799397.83839157</v>
          </cell>
          <cell r="G18">
            <v>88625714.177781194</v>
          </cell>
          <cell r="H18">
            <v>21515502.856592137</v>
          </cell>
        </row>
        <row r="19">
          <cell r="B19" t="str">
            <v>ELECDA SIC</v>
          </cell>
          <cell r="C19">
            <v>13503999.020287251</v>
          </cell>
          <cell r="D19">
            <v>10161746.030241761</v>
          </cell>
          <cell r="E19">
            <v>11559784.469199119</v>
          </cell>
          <cell r="F19">
            <v>7672662.4109255094</v>
          </cell>
          <cell r="G19">
            <v>7265538.8544935118</v>
          </cell>
          <cell r="H19">
            <v>9552779.4499657713</v>
          </cell>
        </row>
        <row r="20">
          <cell r="B20" t="str">
            <v>ELECDA SING</v>
          </cell>
          <cell r="C20">
            <v>722988096.93317819</v>
          </cell>
          <cell r="D20">
            <v>615893609.0756073</v>
          </cell>
          <cell r="E20">
            <v>592742956.83390522</v>
          </cell>
          <cell r="F20">
            <v>416977464.64136833</v>
          </cell>
          <cell r="G20">
            <v>524747473.06359315</v>
          </cell>
          <cell r="H20">
            <v>629318038.0987252</v>
          </cell>
        </row>
        <row r="21">
          <cell r="B21" t="str">
            <v>ELIQSA</v>
          </cell>
          <cell r="C21">
            <v>366874693.21579015</v>
          </cell>
          <cell r="D21">
            <v>319727344.82332426</v>
          </cell>
          <cell r="E21">
            <v>286271660.96321207</v>
          </cell>
          <cell r="F21">
            <v>182381486.19616646</v>
          </cell>
          <cell r="G21">
            <v>230407690.71223205</v>
          </cell>
          <cell r="H21">
            <v>274348221.38657284</v>
          </cell>
        </row>
        <row r="22">
          <cell r="B22" t="str">
            <v>EMELARI</v>
          </cell>
          <cell r="C22">
            <v>268799425.25539547</v>
          </cell>
          <cell r="D22">
            <v>233746492.11644709</v>
          </cell>
          <cell r="E22">
            <v>200718797.67706421</v>
          </cell>
          <cell r="F22">
            <v>144859826.48847556</v>
          </cell>
          <cell r="G22">
            <v>180887432.57497692</v>
          </cell>
          <cell r="H22">
            <v>225268594.30427876</v>
          </cell>
        </row>
        <row r="23">
          <cell r="B23" t="str">
            <v>EMELAT</v>
          </cell>
          <cell r="C23">
            <v>230942371.22871891</v>
          </cell>
          <cell r="D23">
            <v>188956950.68613911</v>
          </cell>
          <cell r="E23">
            <v>128122599.80106574</v>
          </cell>
          <cell r="F23">
            <v>14414767.282202944</v>
          </cell>
          <cell r="G23">
            <v>54274047.280003972</v>
          </cell>
          <cell r="H23">
            <v>130610969.25332673</v>
          </cell>
        </row>
        <row r="24">
          <cell r="B24" t="str">
            <v>EMELCA</v>
          </cell>
          <cell r="C24">
            <v>5327195.3453235151</v>
          </cell>
          <cell r="D24">
            <v>5534091.0314443661</v>
          </cell>
          <cell r="E24">
            <v>-5104326.9619583711</v>
          </cell>
          <cell r="F24">
            <v>-5039318.1168804066</v>
          </cell>
          <cell r="G24">
            <v>-11063437.557294158</v>
          </cell>
          <cell r="H24">
            <v>-11654146.191311389</v>
          </cell>
        </row>
        <row r="25">
          <cell r="B25" t="str">
            <v>EMELECTRIC</v>
          </cell>
          <cell r="C25">
            <v>120739745.08104458</v>
          </cell>
          <cell r="D25">
            <v>93091826.540167361</v>
          </cell>
          <cell r="E25">
            <v>-108895469.88441205</v>
          </cell>
          <cell r="F25">
            <v>-534165165.82402611</v>
          </cell>
          <cell r="G25">
            <v>-543106248.59083688</v>
          </cell>
          <cell r="H25">
            <v>-456344683.71524554</v>
          </cell>
        </row>
        <row r="26">
          <cell r="B26" t="str">
            <v>EMETAL</v>
          </cell>
          <cell r="C26">
            <v>15602318.97184791</v>
          </cell>
          <cell r="D26">
            <v>12162015.784173712</v>
          </cell>
          <cell r="E26">
            <v>-18060411.94291519</v>
          </cell>
          <cell r="F26">
            <v>-62235562.539019436</v>
          </cell>
          <cell r="G26">
            <v>-64930587.203540042</v>
          </cell>
          <cell r="H26">
            <v>-45834456.261878073</v>
          </cell>
        </row>
        <row r="27">
          <cell r="B27" t="str">
            <v>ENEL DISTRIBUCIÓN</v>
          </cell>
          <cell r="C27">
            <v>7916537437.3669128</v>
          </cell>
          <cell r="D27">
            <v>7664302599.1192398</v>
          </cell>
          <cell r="E27">
            <v>7197538972.4762173</v>
          </cell>
          <cell r="F27">
            <v>3810754134.1901851</v>
          </cell>
          <cell r="G27">
            <v>3490208710.7722349</v>
          </cell>
          <cell r="H27">
            <v>2516088632.1543221</v>
          </cell>
        </row>
        <row r="28">
          <cell r="B28" t="str">
            <v>ENELSA</v>
          </cell>
          <cell r="C28">
            <v>9174131.7381164562</v>
          </cell>
          <cell r="D28">
            <v>9378823.8777628299</v>
          </cell>
          <cell r="E28">
            <v>7216601.4885624126</v>
          </cell>
          <cell r="F28">
            <v>-17086151.163560871</v>
          </cell>
          <cell r="G28">
            <v>-16473692.504085498</v>
          </cell>
          <cell r="H28">
            <v>9903768.3129165545</v>
          </cell>
        </row>
        <row r="29">
          <cell r="B29" t="str">
            <v>FRONTEL</v>
          </cell>
          <cell r="C29">
            <v>261350042.113738</v>
          </cell>
          <cell r="D29">
            <v>258834661.89655688</v>
          </cell>
          <cell r="E29">
            <v>160943279.76833987</v>
          </cell>
          <cell r="F29">
            <v>-250813758.4972769</v>
          </cell>
          <cell r="G29">
            <v>-124677620.08412205</v>
          </cell>
          <cell r="H29">
            <v>370133373.43807626</v>
          </cell>
        </row>
        <row r="30">
          <cell r="B30" t="str">
            <v>LITORAL</v>
          </cell>
          <cell r="C30">
            <v>93871702.151486427</v>
          </cell>
          <cell r="D30">
            <v>116517961.93965994</v>
          </cell>
          <cell r="E30">
            <v>45668650.805465057</v>
          </cell>
          <cell r="F30">
            <v>32554259.615075491</v>
          </cell>
          <cell r="G30">
            <v>21665334.607480001</v>
          </cell>
          <cell r="H30">
            <v>23790289.627604779</v>
          </cell>
        </row>
        <row r="31">
          <cell r="B31" t="str">
            <v>LUZ OSORNO</v>
          </cell>
          <cell r="C31">
            <v>113267425.73551014</v>
          </cell>
          <cell r="D31">
            <v>139923724.00506502</v>
          </cell>
          <cell r="E31">
            <v>69642016.89970547</v>
          </cell>
          <cell r="F31">
            <v>65427380.62320064</v>
          </cell>
          <cell r="G31">
            <v>64291050.955304131</v>
          </cell>
          <cell r="H31">
            <v>163015661.9645136</v>
          </cell>
        </row>
        <row r="32">
          <cell r="B32" t="str">
            <v>LUZLINARES</v>
          </cell>
          <cell r="C32">
            <v>96755113.706640765</v>
          </cell>
          <cell r="D32">
            <v>83163874.194563925</v>
          </cell>
          <cell r="E32">
            <v>12449178.559970455</v>
          </cell>
          <cell r="F32">
            <v>-4651283.3519329038</v>
          </cell>
          <cell r="G32">
            <v>1244675.1551869228</v>
          </cell>
          <cell r="H32">
            <v>3332349.1299468474</v>
          </cell>
        </row>
        <row r="33">
          <cell r="B33" t="str">
            <v>LUZPARRAL</v>
          </cell>
          <cell r="C33">
            <v>95195707.135200575</v>
          </cell>
          <cell r="D33">
            <v>76311775.712787151</v>
          </cell>
          <cell r="E33">
            <v>-1506265.9137691206</v>
          </cell>
          <cell r="F33">
            <v>-10071398.529046712</v>
          </cell>
          <cell r="G33">
            <v>-2415687.082544663</v>
          </cell>
          <cell r="H33">
            <v>3310235.8662494603</v>
          </cell>
        </row>
        <row r="34">
          <cell r="B34" t="str">
            <v>SAESA</v>
          </cell>
          <cell r="C34">
            <v>1002098944.2903211</v>
          </cell>
          <cell r="D34">
            <v>1029168674.9146742</v>
          </cell>
          <cell r="E34">
            <v>842100654.00033092</v>
          </cell>
          <cell r="F34">
            <v>595164531.43346286</v>
          </cell>
          <cell r="G34">
            <v>666969734.71653485</v>
          </cell>
          <cell r="H34">
            <v>1779735294.0776665</v>
          </cell>
        </row>
        <row r="35">
          <cell r="B35" t="str">
            <v>SOCOEPA</v>
          </cell>
          <cell r="C35">
            <v>20638631.322789725</v>
          </cell>
          <cell r="D35">
            <v>20217205.939002674</v>
          </cell>
          <cell r="E35">
            <v>-1566067.0243655408</v>
          </cell>
          <cell r="F35">
            <v>-1472716.2190705261</v>
          </cell>
          <cell r="G35">
            <v>10725447.526937634</v>
          </cell>
          <cell r="H35">
            <v>11154931.929733178</v>
          </cell>
        </row>
        <row r="36">
          <cell r="B36" t="str">
            <v>TIL-TIL</v>
          </cell>
          <cell r="C36">
            <v>14901397.325841976</v>
          </cell>
          <cell r="D36">
            <v>12580813.730907487</v>
          </cell>
          <cell r="E36">
            <v>9693911.5559800714</v>
          </cell>
          <cell r="F36">
            <v>6386838.7365411092</v>
          </cell>
          <cell r="G36">
            <v>4810369.1794376345</v>
          </cell>
          <cell r="H36">
            <v>3546353.2960744607</v>
          </cell>
        </row>
        <row r="37">
          <cell r="B37" t="str">
            <v>MATAQUITO</v>
          </cell>
          <cell r="C37">
            <v>0</v>
          </cell>
          <cell r="D37">
            <v>0</v>
          </cell>
          <cell r="E37">
            <v>263071.34036750486</v>
          </cell>
          <cell r="F37">
            <v>300432.44109882374</v>
          </cell>
          <cell r="G37">
            <v>267089.34068326507</v>
          </cell>
          <cell r="H37">
            <v>98586.997019999995</v>
          </cell>
        </row>
      </sheetData>
      <sheetData sheetId="8"/>
      <sheetData sheetId="9">
        <row r="3">
          <cell r="B3" t="str">
            <v>Nombre Empresa Distribuidora</v>
          </cell>
          <cell r="C3">
            <v>44197</v>
          </cell>
          <cell r="D3">
            <v>44228</v>
          </cell>
          <cell r="E3">
            <v>44256</v>
          </cell>
          <cell r="F3">
            <v>44287</v>
          </cell>
          <cell r="G3">
            <v>44317</v>
          </cell>
          <cell r="H3">
            <v>44348</v>
          </cell>
        </row>
        <row r="4">
          <cell r="B4" t="str">
            <v>CEC</v>
          </cell>
          <cell r="C4">
            <v>-46996663.141507581</v>
          </cell>
          <cell r="D4">
            <v>-19419235.017225873</v>
          </cell>
          <cell r="E4">
            <v>-14294276.923219347</v>
          </cell>
          <cell r="F4">
            <v>-16530713.516432794</v>
          </cell>
          <cell r="G4">
            <v>-13159407.448136056</v>
          </cell>
          <cell r="H4">
            <v>-11118333.98059357</v>
          </cell>
        </row>
        <row r="5">
          <cell r="B5" t="str">
            <v>CGED</v>
          </cell>
          <cell r="C5">
            <v>-3394256480.6220975</v>
          </cell>
          <cell r="D5">
            <v>-2670755926.6620741</v>
          </cell>
          <cell r="E5">
            <v>-2781952991.7689357</v>
          </cell>
          <cell r="F5">
            <v>-2804667019.1822739</v>
          </cell>
          <cell r="G5">
            <v>-2986309262.6822486</v>
          </cell>
          <cell r="H5">
            <v>-2836730306.1982422</v>
          </cell>
        </row>
        <row r="6">
          <cell r="B6" t="str">
            <v>CHILQUINTA</v>
          </cell>
          <cell r="C6">
            <v>-31527475.629573327</v>
          </cell>
          <cell r="D6">
            <v>-191969610.88515452</v>
          </cell>
          <cell r="E6">
            <v>-205715885.68494612</v>
          </cell>
          <cell r="F6">
            <v>-213066602.48347241</v>
          </cell>
          <cell r="G6">
            <v>-202461691.72112221</v>
          </cell>
          <cell r="H6">
            <v>-216538225.35116899</v>
          </cell>
        </row>
        <row r="7">
          <cell r="B7" t="str">
            <v>CODINER</v>
          </cell>
          <cell r="C7">
            <v>13671622.08760244</v>
          </cell>
          <cell r="D7">
            <v>28108911.507697619</v>
          </cell>
          <cell r="E7">
            <v>23108505.91700045</v>
          </cell>
          <cell r="F7">
            <v>23267070.645084061</v>
          </cell>
          <cell r="G7">
            <v>21141429.66800268</v>
          </cell>
          <cell r="H7">
            <v>21790697.516644504</v>
          </cell>
        </row>
        <row r="8">
          <cell r="B8" t="str">
            <v>COELCHA</v>
          </cell>
          <cell r="C8">
            <v>-22736815.189709205</v>
          </cell>
          <cell r="D8">
            <v>-11508180.180296434</v>
          </cell>
          <cell r="E8">
            <v>-10684291.957285859</v>
          </cell>
          <cell r="F8">
            <v>-10707257.690990271</v>
          </cell>
          <cell r="G8">
            <v>-9663817.7966513857</v>
          </cell>
          <cell r="H8">
            <v>-9297849.7954052892</v>
          </cell>
        </row>
        <row r="9">
          <cell r="B9" t="str">
            <v>CONAFE A</v>
          </cell>
          <cell r="C9">
            <v>-121451550.68248746</v>
          </cell>
          <cell r="D9">
            <v>243986857.4461557</v>
          </cell>
          <cell r="E9">
            <v>275704652.37750041</v>
          </cell>
          <cell r="F9">
            <v>251410933.98234195</v>
          </cell>
          <cell r="G9">
            <v>282282775.74464548</v>
          </cell>
          <cell r="H9">
            <v>254732009.57692122</v>
          </cell>
        </row>
        <row r="10">
          <cell r="B10" t="str">
            <v>CONAFE B</v>
          </cell>
          <cell r="C10">
            <v>-25878890.48762371</v>
          </cell>
          <cell r="D10">
            <v>44803640.927211232</v>
          </cell>
          <cell r="E10">
            <v>57595758.063547447</v>
          </cell>
          <cell r="F10">
            <v>53397075.523573071</v>
          </cell>
          <cell r="G10">
            <v>56985375.744944111</v>
          </cell>
          <cell r="H10">
            <v>58447704.861118801</v>
          </cell>
        </row>
        <row r="11">
          <cell r="B11" t="str">
            <v>COOPELAN</v>
          </cell>
          <cell r="C11">
            <v>-42927242.793439597</v>
          </cell>
          <cell r="D11">
            <v>49170197.14049314</v>
          </cell>
          <cell r="E11">
            <v>46501149.028845951</v>
          </cell>
          <cell r="F11">
            <v>38446803.077913389</v>
          </cell>
          <cell r="G11">
            <v>30581247.857865807</v>
          </cell>
          <cell r="H11">
            <v>31139120.933449548</v>
          </cell>
        </row>
        <row r="12">
          <cell r="B12" t="str">
            <v>COOPERSOL</v>
          </cell>
          <cell r="C12">
            <v>1335036.1955371846</v>
          </cell>
          <cell r="D12">
            <v>858307.17407097609</v>
          </cell>
          <cell r="E12">
            <v>1029251.309592173</v>
          </cell>
          <cell r="F12">
            <v>1153290.168311232</v>
          </cell>
          <cell r="G12">
            <v>1226259.7954817279</v>
          </cell>
          <cell r="H12">
            <v>1322022.8636923393</v>
          </cell>
        </row>
        <row r="13">
          <cell r="B13" t="str">
            <v>COOPREL</v>
          </cell>
          <cell r="C13">
            <v>34476352.014649883</v>
          </cell>
          <cell r="D13">
            <v>36063529.543512553</v>
          </cell>
          <cell r="E13">
            <v>31162327.643731058</v>
          </cell>
          <cell r="F13">
            <v>21963825.500413202</v>
          </cell>
          <cell r="G13">
            <v>20770796.500783652</v>
          </cell>
          <cell r="H13">
            <v>21315764.712776117</v>
          </cell>
        </row>
        <row r="14">
          <cell r="B14" t="str">
            <v>COPELEC</v>
          </cell>
          <cell r="C14">
            <v>10354227.698839329</v>
          </cell>
          <cell r="D14">
            <v>38857014.624946773</v>
          </cell>
          <cell r="E14">
            <v>45674090.479562566</v>
          </cell>
          <cell r="F14">
            <v>37759053.210676223</v>
          </cell>
          <cell r="G14">
            <v>35783987.181553692</v>
          </cell>
          <cell r="H14">
            <v>35646672.278897718</v>
          </cell>
        </row>
        <row r="15">
          <cell r="B15" t="str">
            <v>CRELL</v>
          </cell>
          <cell r="C15">
            <v>55690779.158546478</v>
          </cell>
          <cell r="D15">
            <v>62236333.102218971</v>
          </cell>
          <cell r="E15">
            <v>64166299.395140469</v>
          </cell>
          <cell r="F15">
            <v>67776472.140978932</v>
          </cell>
          <cell r="G15">
            <v>73818014.110727385</v>
          </cell>
          <cell r="H15">
            <v>76783866.314077377</v>
          </cell>
        </row>
        <row r="16">
          <cell r="B16" t="str">
            <v>EDECSA</v>
          </cell>
          <cell r="C16">
            <v>6310010.2179957498</v>
          </cell>
          <cell r="D16">
            <v>-955157.14549130155</v>
          </cell>
          <cell r="E16">
            <v>-894631.10007244034</v>
          </cell>
          <cell r="F16">
            <v>-878181.82634919835</v>
          </cell>
          <cell r="G16">
            <v>-755437.89006529748</v>
          </cell>
          <cell r="H16">
            <v>-701035.78544688004</v>
          </cell>
        </row>
        <row r="17">
          <cell r="B17" t="str">
            <v>EEC</v>
          </cell>
          <cell r="C17">
            <v>35476162.037607759</v>
          </cell>
          <cell r="D17">
            <v>29474014.692447718</v>
          </cell>
          <cell r="E17">
            <v>30193249.119646132</v>
          </cell>
          <cell r="F17">
            <v>28432737.427842531</v>
          </cell>
          <cell r="G17">
            <v>26904454.594025891</v>
          </cell>
          <cell r="H17">
            <v>29154347.00489907</v>
          </cell>
        </row>
        <row r="18">
          <cell r="B18" t="str">
            <v>EEPA</v>
          </cell>
          <cell r="C18">
            <v>75197141.517327398</v>
          </cell>
          <cell r="D18">
            <v>22492875.131359767</v>
          </cell>
          <cell r="E18">
            <v>24295977.068251774</v>
          </cell>
          <cell r="F18">
            <v>25493392.131709244</v>
          </cell>
          <cell r="G18">
            <v>25292234.732757572</v>
          </cell>
          <cell r="H18">
            <v>21515502.856592137</v>
          </cell>
        </row>
        <row r="19">
          <cell r="B19" t="str">
            <v>ELECDA SIC</v>
          </cell>
          <cell r="C19">
            <v>10467415.381518001</v>
          </cell>
          <cell r="D19">
            <v>9449842.1675354149</v>
          </cell>
          <cell r="E19">
            <v>11841402.770945283</v>
          </cell>
          <cell r="F19">
            <v>10809632.339665849</v>
          </cell>
          <cell r="G19">
            <v>9265012.224659048</v>
          </cell>
          <cell r="H19">
            <v>9552779.4499657713</v>
          </cell>
        </row>
        <row r="20">
          <cell r="B20" t="str">
            <v>ELECDA SING</v>
          </cell>
          <cell r="C20">
            <v>567398193.77912951</v>
          </cell>
          <cell r="D20">
            <v>577153901.34967005</v>
          </cell>
          <cell r="E20">
            <v>623271094.54416728</v>
          </cell>
          <cell r="F20">
            <v>587222741.75190568</v>
          </cell>
          <cell r="G20">
            <v>677608789.54695129</v>
          </cell>
          <cell r="H20">
            <v>629318038.0987252</v>
          </cell>
        </row>
        <row r="21">
          <cell r="B21" t="str">
            <v>ELIQSA</v>
          </cell>
          <cell r="C21">
            <v>255863719.22333926</v>
          </cell>
          <cell r="D21">
            <v>277550122.75202423</v>
          </cell>
          <cell r="E21">
            <v>304445570.50015765</v>
          </cell>
          <cell r="F21">
            <v>287291444.05385166</v>
          </cell>
          <cell r="G21">
            <v>305700009.1540063</v>
          </cell>
          <cell r="H21">
            <v>274348221.38657284</v>
          </cell>
        </row>
        <row r="22">
          <cell r="B22" t="str">
            <v>EMELARI</v>
          </cell>
          <cell r="C22">
            <v>202375615.10620564</v>
          </cell>
          <cell r="D22">
            <v>225928006.27950141</v>
          </cell>
          <cell r="E22">
            <v>232973671.11157477</v>
          </cell>
          <cell r="F22">
            <v>241746349.97138914</v>
          </cell>
          <cell r="G22">
            <v>249049219.02213231</v>
          </cell>
          <cell r="H22">
            <v>225268594.30427876</v>
          </cell>
        </row>
        <row r="23">
          <cell r="B23" t="str">
            <v>EMELAT</v>
          </cell>
          <cell r="C23">
            <v>81702607.897947073</v>
          </cell>
          <cell r="D23">
            <v>131245483.97245847</v>
          </cell>
          <cell r="E23">
            <v>141256636.19076356</v>
          </cell>
          <cell r="F23">
            <v>125246719.54128686</v>
          </cell>
          <cell r="G23">
            <v>151082814.10954794</v>
          </cell>
          <cell r="H23">
            <v>130610969.25332673</v>
          </cell>
        </row>
        <row r="24">
          <cell r="B24" t="str">
            <v>EMELCA</v>
          </cell>
          <cell r="C24">
            <v>-10951011.803800588</v>
          </cell>
          <cell r="D24">
            <v>-11376323.239555206</v>
          </cell>
          <cell r="E24">
            <v>-10405083.684304431</v>
          </cell>
          <cell r="F24">
            <v>-10272564.25945225</v>
          </cell>
          <cell r="G24">
            <v>-11063437.557294158</v>
          </cell>
          <cell r="H24">
            <v>-11654146.191311389</v>
          </cell>
        </row>
        <row r="25">
          <cell r="B25" t="str">
            <v>EMELECTRIC</v>
          </cell>
          <cell r="C25">
            <v>-719810130.71930408</v>
          </cell>
          <cell r="D25">
            <v>-523033696.19733739</v>
          </cell>
          <cell r="E25">
            <v>-517897503.94977921</v>
          </cell>
          <cell r="F25">
            <v>-480044519.30168754</v>
          </cell>
          <cell r="G25">
            <v>-496404174.05161566</v>
          </cell>
          <cell r="H25">
            <v>-456344683.71524554</v>
          </cell>
        </row>
        <row r="26">
          <cell r="B26" t="str">
            <v>EMETAL</v>
          </cell>
          <cell r="C26">
            <v>-93277257.514429271</v>
          </cell>
          <cell r="D26">
            <v>-68494964.215657488</v>
          </cell>
          <cell r="E26">
            <v>-72217375.444145501</v>
          </cell>
          <cell r="F26">
            <v>-55912208.756194934</v>
          </cell>
          <cell r="G26">
            <v>-59219851.072417252</v>
          </cell>
          <cell r="H26">
            <v>-45834456.261878073</v>
          </cell>
        </row>
        <row r="27">
          <cell r="B27" t="str">
            <v>ENEL DISTRIBUCIÓN</v>
          </cell>
          <cell r="C27">
            <v>3452227399.2930932</v>
          </cell>
          <cell r="D27">
            <v>2364780701.2018728</v>
          </cell>
          <cell r="E27">
            <v>2351264297.2237878</v>
          </cell>
          <cell r="F27">
            <v>2406399971.3459034</v>
          </cell>
          <cell r="G27">
            <v>2385853411.0395145</v>
          </cell>
          <cell r="H27">
            <v>2516088632.1543221</v>
          </cell>
        </row>
        <row r="28">
          <cell r="B28" t="str">
            <v>ENELSA</v>
          </cell>
          <cell r="C28">
            <v>-18323727.030159071</v>
          </cell>
          <cell r="D28">
            <v>2275744.7233617036</v>
          </cell>
          <cell r="E28">
            <v>12246418.570334459</v>
          </cell>
          <cell r="F28">
            <v>12378382.5180314</v>
          </cell>
          <cell r="G28">
            <v>12310694.47154594</v>
          </cell>
          <cell r="H28">
            <v>9903768.3129165545</v>
          </cell>
        </row>
        <row r="29">
          <cell r="B29" t="str">
            <v>FRONTEL</v>
          </cell>
          <cell r="C29">
            <v>-44872531.19390808</v>
          </cell>
          <cell r="D29">
            <v>341824082.0200426</v>
          </cell>
          <cell r="E29">
            <v>342488193.37438148</v>
          </cell>
          <cell r="F29">
            <v>390099984.56518185</v>
          </cell>
          <cell r="G29">
            <v>367346653.29899371</v>
          </cell>
          <cell r="H29">
            <v>370133373.43807626</v>
          </cell>
        </row>
        <row r="30">
          <cell r="B30" t="str">
            <v>LITORAL</v>
          </cell>
          <cell r="C30">
            <v>26520874.81454923</v>
          </cell>
          <cell r="D30">
            <v>27192463.347559359</v>
          </cell>
          <cell r="E30">
            <v>24896965.259313408</v>
          </cell>
          <cell r="F30">
            <v>21343761.180824734</v>
          </cell>
          <cell r="G30">
            <v>19314566.489597365</v>
          </cell>
          <cell r="H30">
            <v>23790289.627604779</v>
          </cell>
        </row>
        <row r="31">
          <cell r="B31" t="str">
            <v>LUZ OSORNO</v>
          </cell>
          <cell r="C31">
            <v>109614853.76008207</v>
          </cell>
          <cell r="D31">
            <v>189813830.76768428</v>
          </cell>
          <cell r="E31">
            <v>139989827.05752033</v>
          </cell>
          <cell r="F31">
            <v>178159718.58010137</v>
          </cell>
          <cell r="G31">
            <v>106049784.00782347</v>
          </cell>
          <cell r="H31">
            <v>163015661.9645136</v>
          </cell>
        </row>
        <row r="32">
          <cell r="B32" t="str">
            <v>LUZLINARES</v>
          </cell>
          <cell r="C32">
            <v>-58978.5133464393</v>
          </cell>
          <cell r="D32">
            <v>4373677.6269632829</v>
          </cell>
          <cell r="E32">
            <v>4420363.8945847973</v>
          </cell>
          <cell r="F32">
            <v>3770191.6596823935</v>
          </cell>
          <cell r="G32">
            <v>3192047.0240467805</v>
          </cell>
          <cell r="H32">
            <v>3332349.1299468474</v>
          </cell>
        </row>
        <row r="33">
          <cell r="B33" t="str">
            <v>LUZPARRAL</v>
          </cell>
          <cell r="C33">
            <v>-8520547.5025870558</v>
          </cell>
          <cell r="D33">
            <v>3688222.251612273</v>
          </cell>
          <cell r="E33">
            <v>4394326.4914283119</v>
          </cell>
          <cell r="F33">
            <v>8431926.1549625061</v>
          </cell>
          <cell r="G33">
            <v>2605388.6722279806</v>
          </cell>
          <cell r="H33">
            <v>3310235.8662494603</v>
          </cell>
        </row>
        <row r="34">
          <cell r="B34" t="str">
            <v>SAESA</v>
          </cell>
          <cell r="C34">
            <v>822708285.37098682</v>
          </cell>
          <cell r="D34">
            <v>1520357100.1275799</v>
          </cell>
          <cell r="E34">
            <v>1430900912.2777576</v>
          </cell>
          <cell r="F34">
            <v>1648662336.4254522</v>
          </cell>
          <cell r="G34">
            <v>1542222423.3200064</v>
          </cell>
          <cell r="H34">
            <v>1779735294.0776665</v>
          </cell>
        </row>
        <row r="35">
          <cell r="B35" t="str">
            <v>SOCOEPA</v>
          </cell>
          <cell r="C35">
            <v>15624775.716747174</v>
          </cell>
          <cell r="D35">
            <v>15305729.506752338</v>
          </cell>
          <cell r="E35">
            <v>13044502.592743134</v>
          </cell>
          <cell r="F35">
            <v>12266940.200610647</v>
          </cell>
          <cell r="G35">
            <v>10725447.526937634</v>
          </cell>
          <cell r="H35">
            <v>11154931.929733178</v>
          </cell>
        </row>
        <row r="36">
          <cell r="B36" t="str">
            <v>TIL-TIL</v>
          </cell>
          <cell r="C36">
            <v>4906299.7660198379</v>
          </cell>
          <cell r="D36">
            <v>3026815.8762757629</v>
          </cell>
          <cell r="E36">
            <v>3253136.6703976314</v>
          </cell>
          <cell r="F36">
            <v>3271919.0387568576</v>
          </cell>
          <cell r="G36">
            <v>3226601.0797436545</v>
          </cell>
          <cell r="H36">
            <v>3546353.2960744607</v>
          </cell>
        </row>
        <row r="37">
          <cell r="B37" t="str">
            <v>MATAQUITO</v>
          </cell>
          <cell r="C37">
            <v>350627.65541502496</v>
          </cell>
          <cell r="D37">
            <v>0</v>
          </cell>
          <cell r="E37">
            <v>549137.17695679434</v>
          </cell>
          <cell r="F37">
            <v>247533.43329772525</v>
          </cell>
          <cell r="G37">
            <v>241443.56374582503</v>
          </cell>
          <cell r="H37">
            <v>98586.997019999995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D3BA-D1F2-4578-94EB-3A072ACC448F}">
  <sheetPr codeName="Hoja1"/>
  <dimension ref="A2:M65"/>
  <sheetViews>
    <sheetView tabSelected="1" zoomScale="85" zoomScaleNormal="85" workbookViewId="0"/>
  </sheetViews>
  <sheetFormatPr baseColWidth="10" defaultRowHeight="12.75" x14ac:dyDescent="0.2"/>
  <cols>
    <col min="1" max="1" width="11.42578125" style="70"/>
    <col min="2" max="2" width="18.7109375" style="70" customWidth="1"/>
    <col min="3" max="3" width="14.28515625" style="70" bestFit="1" customWidth="1"/>
    <col min="4" max="5" width="13.28515625" style="70" customWidth="1"/>
    <col min="6" max="6" width="14.28515625" style="70" bestFit="1" customWidth="1"/>
    <col min="7" max="7" width="12.42578125" style="70" customWidth="1"/>
    <col min="8" max="8" width="13.28515625" style="70" bestFit="1" customWidth="1"/>
    <col min="9" max="9" width="13.7109375" style="70" bestFit="1" customWidth="1"/>
    <col min="10" max="10" width="12.7109375" style="70" bestFit="1" customWidth="1"/>
    <col min="11" max="11" width="13.85546875" style="70" customWidth="1"/>
    <col min="12" max="13" width="13.7109375" style="70" bestFit="1" customWidth="1"/>
    <col min="14" max="14" width="12.85546875" style="70" customWidth="1"/>
    <col min="15" max="15" width="13.140625" style="70" customWidth="1"/>
    <col min="16" max="254" width="11.42578125" style="70"/>
    <col min="255" max="255" width="18.7109375" style="70" customWidth="1"/>
    <col min="256" max="256" width="13.140625" style="70" customWidth="1"/>
    <col min="257" max="258" width="13.28515625" style="70" customWidth="1"/>
    <col min="259" max="259" width="12.7109375" style="70" customWidth="1"/>
    <col min="260" max="260" width="16.28515625" style="70" customWidth="1"/>
    <col min="261" max="261" width="13.28515625" style="70" bestFit="1" customWidth="1"/>
    <col min="262" max="262" width="13.28515625" style="70" customWidth="1"/>
    <col min="263" max="263" width="11.140625" style="70" customWidth="1"/>
    <col min="264" max="264" width="12.7109375" style="70" bestFit="1" customWidth="1"/>
    <col min="265" max="267" width="10.85546875" style="70" bestFit="1" customWidth="1"/>
    <col min="268" max="268" width="13.140625" style="70" customWidth="1"/>
    <col min="269" max="269" width="13" style="70" customWidth="1"/>
    <col min="270" max="270" width="12.85546875" style="70" customWidth="1"/>
    <col min="271" max="271" width="13.140625" style="70" customWidth="1"/>
    <col min="272" max="510" width="11.42578125" style="70"/>
    <col min="511" max="511" width="18.7109375" style="70" customWidth="1"/>
    <col min="512" max="512" width="13.140625" style="70" customWidth="1"/>
    <col min="513" max="514" width="13.28515625" style="70" customWidth="1"/>
    <col min="515" max="515" width="12.7109375" style="70" customWidth="1"/>
    <col min="516" max="516" width="16.28515625" style="70" customWidth="1"/>
    <col min="517" max="517" width="13.28515625" style="70" bestFit="1" customWidth="1"/>
    <col min="518" max="518" width="13.28515625" style="70" customWidth="1"/>
    <col min="519" max="519" width="11.140625" style="70" customWidth="1"/>
    <col min="520" max="520" width="12.7109375" style="70" bestFit="1" customWidth="1"/>
    <col min="521" max="523" width="10.85546875" style="70" bestFit="1" customWidth="1"/>
    <col min="524" max="524" width="13.140625" style="70" customWidth="1"/>
    <col min="525" max="525" width="13" style="70" customWidth="1"/>
    <col min="526" max="526" width="12.85546875" style="70" customWidth="1"/>
    <col min="527" max="527" width="13.140625" style="70" customWidth="1"/>
    <col min="528" max="766" width="11.42578125" style="70"/>
    <col min="767" max="767" width="18.7109375" style="70" customWidth="1"/>
    <col min="768" max="768" width="13.140625" style="70" customWidth="1"/>
    <col min="769" max="770" width="13.28515625" style="70" customWidth="1"/>
    <col min="771" max="771" width="12.7109375" style="70" customWidth="1"/>
    <col min="772" max="772" width="16.28515625" style="70" customWidth="1"/>
    <col min="773" max="773" width="13.28515625" style="70" bestFit="1" customWidth="1"/>
    <col min="774" max="774" width="13.28515625" style="70" customWidth="1"/>
    <col min="775" max="775" width="11.140625" style="70" customWidth="1"/>
    <col min="776" max="776" width="12.7109375" style="70" bestFit="1" customWidth="1"/>
    <col min="777" max="779" width="10.85546875" style="70" bestFit="1" customWidth="1"/>
    <col min="780" max="780" width="13.140625" style="70" customWidth="1"/>
    <col min="781" max="781" width="13" style="70" customWidth="1"/>
    <col min="782" max="782" width="12.85546875" style="70" customWidth="1"/>
    <col min="783" max="783" width="13.140625" style="70" customWidth="1"/>
    <col min="784" max="1022" width="11.42578125" style="70"/>
    <col min="1023" max="1023" width="18.7109375" style="70" customWidth="1"/>
    <col min="1024" max="1024" width="13.140625" style="70" customWidth="1"/>
    <col min="1025" max="1026" width="13.28515625" style="70" customWidth="1"/>
    <col min="1027" max="1027" width="12.7109375" style="70" customWidth="1"/>
    <col min="1028" max="1028" width="16.28515625" style="70" customWidth="1"/>
    <col min="1029" max="1029" width="13.28515625" style="70" bestFit="1" customWidth="1"/>
    <col min="1030" max="1030" width="13.28515625" style="70" customWidth="1"/>
    <col min="1031" max="1031" width="11.140625" style="70" customWidth="1"/>
    <col min="1032" max="1032" width="12.7109375" style="70" bestFit="1" customWidth="1"/>
    <col min="1033" max="1035" width="10.85546875" style="70" bestFit="1" customWidth="1"/>
    <col min="1036" max="1036" width="13.140625" style="70" customWidth="1"/>
    <col min="1037" max="1037" width="13" style="70" customWidth="1"/>
    <col min="1038" max="1038" width="12.85546875" style="70" customWidth="1"/>
    <col min="1039" max="1039" width="13.140625" style="70" customWidth="1"/>
    <col min="1040" max="1278" width="11.42578125" style="70"/>
    <col min="1279" max="1279" width="18.7109375" style="70" customWidth="1"/>
    <col min="1280" max="1280" width="13.140625" style="70" customWidth="1"/>
    <col min="1281" max="1282" width="13.28515625" style="70" customWidth="1"/>
    <col min="1283" max="1283" width="12.7109375" style="70" customWidth="1"/>
    <col min="1284" max="1284" width="16.28515625" style="70" customWidth="1"/>
    <col min="1285" max="1285" width="13.28515625" style="70" bestFit="1" customWidth="1"/>
    <col min="1286" max="1286" width="13.28515625" style="70" customWidth="1"/>
    <col min="1287" max="1287" width="11.140625" style="70" customWidth="1"/>
    <col min="1288" max="1288" width="12.7109375" style="70" bestFit="1" customWidth="1"/>
    <col min="1289" max="1291" width="10.85546875" style="70" bestFit="1" customWidth="1"/>
    <col min="1292" max="1292" width="13.140625" style="70" customWidth="1"/>
    <col min="1293" max="1293" width="13" style="70" customWidth="1"/>
    <col min="1294" max="1294" width="12.85546875" style="70" customWidth="1"/>
    <col min="1295" max="1295" width="13.140625" style="70" customWidth="1"/>
    <col min="1296" max="1534" width="11.42578125" style="70"/>
    <col min="1535" max="1535" width="18.7109375" style="70" customWidth="1"/>
    <col min="1536" max="1536" width="13.140625" style="70" customWidth="1"/>
    <col min="1537" max="1538" width="13.28515625" style="70" customWidth="1"/>
    <col min="1539" max="1539" width="12.7109375" style="70" customWidth="1"/>
    <col min="1540" max="1540" width="16.28515625" style="70" customWidth="1"/>
    <col min="1541" max="1541" width="13.28515625" style="70" bestFit="1" customWidth="1"/>
    <col min="1542" max="1542" width="13.28515625" style="70" customWidth="1"/>
    <col min="1543" max="1543" width="11.140625" style="70" customWidth="1"/>
    <col min="1544" max="1544" width="12.7109375" style="70" bestFit="1" customWidth="1"/>
    <col min="1545" max="1547" width="10.85546875" style="70" bestFit="1" customWidth="1"/>
    <col min="1548" max="1548" width="13.140625" style="70" customWidth="1"/>
    <col min="1549" max="1549" width="13" style="70" customWidth="1"/>
    <col min="1550" max="1550" width="12.85546875" style="70" customWidth="1"/>
    <col min="1551" max="1551" width="13.140625" style="70" customWidth="1"/>
    <col min="1552" max="1790" width="11.42578125" style="70"/>
    <col min="1791" max="1791" width="18.7109375" style="70" customWidth="1"/>
    <col min="1792" max="1792" width="13.140625" style="70" customWidth="1"/>
    <col min="1793" max="1794" width="13.28515625" style="70" customWidth="1"/>
    <col min="1795" max="1795" width="12.7109375" style="70" customWidth="1"/>
    <col min="1796" max="1796" width="16.28515625" style="70" customWidth="1"/>
    <col min="1797" max="1797" width="13.28515625" style="70" bestFit="1" customWidth="1"/>
    <col min="1798" max="1798" width="13.28515625" style="70" customWidth="1"/>
    <col min="1799" max="1799" width="11.140625" style="70" customWidth="1"/>
    <col min="1800" max="1800" width="12.7109375" style="70" bestFit="1" customWidth="1"/>
    <col min="1801" max="1803" width="10.85546875" style="70" bestFit="1" customWidth="1"/>
    <col min="1804" max="1804" width="13.140625" style="70" customWidth="1"/>
    <col min="1805" max="1805" width="13" style="70" customWidth="1"/>
    <col min="1806" max="1806" width="12.85546875" style="70" customWidth="1"/>
    <col min="1807" max="1807" width="13.140625" style="70" customWidth="1"/>
    <col min="1808" max="2046" width="11.42578125" style="70"/>
    <col min="2047" max="2047" width="18.7109375" style="70" customWidth="1"/>
    <col min="2048" max="2048" width="13.140625" style="70" customWidth="1"/>
    <col min="2049" max="2050" width="13.28515625" style="70" customWidth="1"/>
    <col min="2051" max="2051" width="12.7109375" style="70" customWidth="1"/>
    <col min="2052" max="2052" width="16.28515625" style="70" customWidth="1"/>
    <col min="2053" max="2053" width="13.28515625" style="70" bestFit="1" customWidth="1"/>
    <col min="2054" max="2054" width="13.28515625" style="70" customWidth="1"/>
    <col min="2055" max="2055" width="11.140625" style="70" customWidth="1"/>
    <col min="2056" max="2056" width="12.7109375" style="70" bestFit="1" customWidth="1"/>
    <col min="2057" max="2059" width="10.85546875" style="70" bestFit="1" customWidth="1"/>
    <col min="2060" max="2060" width="13.140625" style="70" customWidth="1"/>
    <col min="2061" max="2061" width="13" style="70" customWidth="1"/>
    <col min="2062" max="2062" width="12.85546875" style="70" customWidth="1"/>
    <col min="2063" max="2063" width="13.140625" style="70" customWidth="1"/>
    <col min="2064" max="2302" width="11.42578125" style="70"/>
    <col min="2303" max="2303" width="18.7109375" style="70" customWidth="1"/>
    <col min="2304" max="2304" width="13.140625" style="70" customWidth="1"/>
    <col min="2305" max="2306" width="13.28515625" style="70" customWidth="1"/>
    <col min="2307" max="2307" width="12.7109375" style="70" customWidth="1"/>
    <col min="2308" max="2308" width="16.28515625" style="70" customWidth="1"/>
    <col min="2309" max="2309" width="13.28515625" style="70" bestFit="1" customWidth="1"/>
    <col min="2310" max="2310" width="13.28515625" style="70" customWidth="1"/>
    <col min="2311" max="2311" width="11.140625" style="70" customWidth="1"/>
    <col min="2312" max="2312" width="12.7109375" style="70" bestFit="1" customWidth="1"/>
    <col min="2313" max="2315" width="10.85546875" style="70" bestFit="1" customWidth="1"/>
    <col min="2316" max="2316" width="13.140625" style="70" customWidth="1"/>
    <col min="2317" max="2317" width="13" style="70" customWidth="1"/>
    <col min="2318" max="2318" width="12.85546875" style="70" customWidth="1"/>
    <col min="2319" max="2319" width="13.140625" style="70" customWidth="1"/>
    <col min="2320" max="2558" width="11.42578125" style="70"/>
    <col min="2559" max="2559" width="18.7109375" style="70" customWidth="1"/>
    <col min="2560" max="2560" width="13.140625" style="70" customWidth="1"/>
    <col min="2561" max="2562" width="13.28515625" style="70" customWidth="1"/>
    <col min="2563" max="2563" width="12.7109375" style="70" customWidth="1"/>
    <col min="2564" max="2564" width="16.28515625" style="70" customWidth="1"/>
    <col min="2565" max="2565" width="13.28515625" style="70" bestFit="1" customWidth="1"/>
    <col min="2566" max="2566" width="13.28515625" style="70" customWidth="1"/>
    <col min="2567" max="2567" width="11.140625" style="70" customWidth="1"/>
    <col min="2568" max="2568" width="12.7109375" style="70" bestFit="1" customWidth="1"/>
    <col min="2569" max="2571" width="10.85546875" style="70" bestFit="1" customWidth="1"/>
    <col min="2572" max="2572" width="13.140625" style="70" customWidth="1"/>
    <col min="2573" max="2573" width="13" style="70" customWidth="1"/>
    <col min="2574" max="2574" width="12.85546875" style="70" customWidth="1"/>
    <col min="2575" max="2575" width="13.140625" style="70" customWidth="1"/>
    <col min="2576" max="2814" width="11.42578125" style="70"/>
    <col min="2815" max="2815" width="18.7109375" style="70" customWidth="1"/>
    <col min="2816" max="2816" width="13.140625" style="70" customWidth="1"/>
    <col min="2817" max="2818" width="13.28515625" style="70" customWidth="1"/>
    <col min="2819" max="2819" width="12.7109375" style="70" customWidth="1"/>
    <col min="2820" max="2820" width="16.28515625" style="70" customWidth="1"/>
    <col min="2821" max="2821" width="13.28515625" style="70" bestFit="1" customWidth="1"/>
    <col min="2822" max="2822" width="13.28515625" style="70" customWidth="1"/>
    <col min="2823" max="2823" width="11.140625" style="70" customWidth="1"/>
    <col min="2824" max="2824" width="12.7109375" style="70" bestFit="1" customWidth="1"/>
    <col min="2825" max="2827" width="10.85546875" style="70" bestFit="1" customWidth="1"/>
    <col min="2828" max="2828" width="13.140625" style="70" customWidth="1"/>
    <col min="2829" max="2829" width="13" style="70" customWidth="1"/>
    <col min="2830" max="2830" width="12.85546875" style="70" customWidth="1"/>
    <col min="2831" max="2831" width="13.140625" style="70" customWidth="1"/>
    <col min="2832" max="3070" width="11.42578125" style="70"/>
    <col min="3071" max="3071" width="18.7109375" style="70" customWidth="1"/>
    <col min="3072" max="3072" width="13.140625" style="70" customWidth="1"/>
    <col min="3073" max="3074" width="13.28515625" style="70" customWidth="1"/>
    <col min="3075" max="3075" width="12.7109375" style="70" customWidth="1"/>
    <col min="3076" max="3076" width="16.28515625" style="70" customWidth="1"/>
    <col min="3077" max="3077" width="13.28515625" style="70" bestFit="1" customWidth="1"/>
    <col min="3078" max="3078" width="13.28515625" style="70" customWidth="1"/>
    <col min="3079" max="3079" width="11.140625" style="70" customWidth="1"/>
    <col min="3080" max="3080" width="12.7109375" style="70" bestFit="1" customWidth="1"/>
    <col min="3081" max="3083" width="10.85546875" style="70" bestFit="1" customWidth="1"/>
    <col min="3084" max="3084" width="13.140625" style="70" customWidth="1"/>
    <col min="3085" max="3085" width="13" style="70" customWidth="1"/>
    <col min="3086" max="3086" width="12.85546875" style="70" customWidth="1"/>
    <col min="3087" max="3087" width="13.140625" style="70" customWidth="1"/>
    <col min="3088" max="3326" width="11.42578125" style="70"/>
    <col min="3327" max="3327" width="18.7109375" style="70" customWidth="1"/>
    <col min="3328" max="3328" width="13.140625" style="70" customWidth="1"/>
    <col min="3329" max="3330" width="13.28515625" style="70" customWidth="1"/>
    <col min="3331" max="3331" width="12.7109375" style="70" customWidth="1"/>
    <col min="3332" max="3332" width="16.28515625" style="70" customWidth="1"/>
    <col min="3333" max="3333" width="13.28515625" style="70" bestFit="1" customWidth="1"/>
    <col min="3334" max="3334" width="13.28515625" style="70" customWidth="1"/>
    <col min="3335" max="3335" width="11.140625" style="70" customWidth="1"/>
    <col min="3336" max="3336" width="12.7109375" style="70" bestFit="1" customWidth="1"/>
    <col min="3337" max="3339" width="10.85546875" style="70" bestFit="1" customWidth="1"/>
    <col min="3340" max="3340" width="13.140625" style="70" customWidth="1"/>
    <col min="3341" max="3341" width="13" style="70" customWidth="1"/>
    <col min="3342" max="3342" width="12.85546875" style="70" customWidth="1"/>
    <col min="3343" max="3343" width="13.140625" style="70" customWidth="1"/>
    <col min="3344" max="3582" width="11.42578125" style="70"/>
    <col min="3583" max="3583" width="18.7109375" style="70" customWidth="1"/>
    <col min="3584" max="3584" width="13.140625" style="70" customWidth="1"/>
    <col min="3585" max="3586" width="13.28515625" style="70" customWidth="1"/>
    <col min="3587" max="3587" width="12.7109375" style="70" customWidth="1"/>
    <col min="3588" max="3588" width="16.28515625" style="70" customWidth="1"/>
    <col min="3589" max="3589" width="13.28515625" style="70" bestFit="1" customWidth="1"/>
    <col min="3590" max="3590" width="13.28515625" style="70" customWidth="1"/>
    <col min="3591" max="3591" width="11.140625" style="70" customWidth="1"/>
    <col min="3592" max="3592" width="12.7109375" style="70" bestFit="1" customWidth="1"/>
    <col min="3593" max="3595" width="10.85546875" style="70" bestFit="1" customWidth="1"/>
    <col min="3596" max="3596" width="13.140625" style="70" customWidth="1"/>
    <col min="3597" max="3597" width="13" style="70" customWidth="1"/>
    <col min="3598" max="3598" width="12.85546875" style="70" customWidth="1"/>
    <col min="3599" max="3599" width="13.140625" style="70" customWidth="1"/>
    <col min="3600" max="3838" width="11.42578125" style="70"/>
    <col min="3839" max="3839" width="18.7109375" style="70" customWidth="1"/>
    <col min="3840" max="3840" width="13.140625" style="70" customWidth="1"/>
    <col min="3841" max="3842" width="13.28515625" style="70" customWidth="1"/>
    <col min="3843" max="3843" width="12.7109375" style="70" customWidth="1"/>
    <col min="3844" max="3844" width="16.28515625" style="70" customWidth="1"/>
    <col min="3845" max="3845" width="13.28515625" style="70" bestFit="1" customWidth="1"/>
    <col min="3846" max="3846" width="13.28515625" style="70" customWidth="1"/>
    <col min="3847" max="3847" width="11.140625" style="70" customWidth="1"/>
    <col min="3848" max="3848" width="12.7109375" style="70" bestFit="1" customWidth="1"/>
    <col min="3849" max="3851" width="10.85546875" style="70" bestFit="1" customWidth="1"/>
    <col min="3852" max="3852" width="13.140625" style="70" customWidth="1"/>
    <col min="3853" max="3853" width="13" style="70" customWidth="1"/>
    <col min="3854" max="3854" width="12.85546875" style="70" customWidth="1"/>
    <col min="3855" max="3855" width="13.140625" style="70" customWidth="1"/>
    <col min="3856" max="4094" width="11.42578125" style="70"/>
    <col min="4095" max="4095" width="18.7109375" style="70" customWidth="1"/>
    <col min="4096" max="4096" width="13.140625" style="70" customWidth="1"/>
    <col min="4097" max="4098" width="13.28515625" style="70" customWidth="1"/>
    <col min="4099" max="4099" width="12.7109375" style="70" customWidth="1"/>
    <col min="4100" max="4100" width="16.28515625" style="70" customWidth="1"/>
    <col min="4101" max="4101" width="13.28515625" style="70" bestFit="1" customWidth="1"/>
    <col min="4102" max="4102" width="13.28515625" style="70" customWidth="1"/>
    <col min="4103" max="4103" width="11.140625" style="70" customWidth="1"/>
    <col min="4104" max="4104" width="12.7109375" style="70" bestFit="1" customWidth="1"/>
    <col min="4105" max="4107" width="10.85546875" style="70" bestFit="1" customWidth="1"/>
    <col min="4108" max="4108" width="13.140625" style="70" customWidth="1"/>
    <col min="4109" max="4109" width="13" style="70" customWidth="1"/>
    <col min="4110" max="4110" width="12.85546875" style="70" customWidth="1"/>
    <col min="4111" max="4111" width="13.140625" style="70" customWidth="1"/>
    <col min="4112" max="4350" width="11.42578125" style="70"/>
    <col min="4351" max="4351" width="18.7109375" style="70" customWidth="1"/>
    <col min="4352" max="4352" width="13.140625" style="70" customWidth="1"/>
    <col min="4353" max="4354" width="13.28515625" style="70" customWidth="1"/>
    <col min="4355" max="4355" width="12.7109375" style="70" customWidth="1"/>
    <col min="4356" max="4356" width="16.28515625" style="70" customWidth="1"/>
    <col min="4357" max="4357" width="13.28515625" style="70" bestFit="1" customWidth="1"/>
    <col min="4358" max="4358" width="13.28515625" style="70" customWidth="1"/>
    <col min="4359" max="4359" width="11.140625" style="70" customWidth="1"/>
    <col min="4360" max="4360" width="12.7109375" style="70" bestFit="1" customWidth="1"/>
    <col min="4361" max="4363" width="10.85546875" style="70" bestFit="1" customWidth="1"/>
    <col min="4364" max="4364" width="13.140625" style="70" customWidth="1"/>
    <col min="4365" max="4365" width="13" style="70" customWidth="1"/>
    <col min="4366" max="4366" width="12.85546875" style="70" customWidth="1"/>
    <col min="4367" max="4367" width="13.140625" style="70" customWidth="1"/>
    <col min="4368" max="4606" width="11.42578125" style="70"/>
    <col min="4607" max="4607" width="18.7109375" style="70" customWidth="1"/>
    <col min="4608" max="4608" width="13.140625" style="70" customWidth="1"/>
    <col min="4609" max="4610" width="13.28515625" style="70" customWidth="1"/>
    <col min="4611" max="4611" width="12.7109375" style="70" customWidth="1"/>
    <col min="4612" max="4612" width="16.28515625" style="70" customWidth="1"/>
    <col min="4613" max="4613" width="13.28515625" style="70" bestFit="1" customWidth="1"/>
    <col min="4614" max="4614" width="13.28515625" style="70" customWidth="1"/>
    <col min="4615" max="4615" width="11.140625" style="70" customWidth="1"/>
    <col min="4616" max="4616" width="12.7109375" style="70" bestFit="1" customWidth="1"/>
    <col min="4617" max="4619" width="10.85546875" style="70" bestFit="1" customWidth="1"/>
    <col min="4620" max="4620" width="13.140625" style="70" customWidth="1"/>
    <col min="4621" max="4621" width="13" style="70" customWidth="1"/>
    <col min="4622" max="4622" width="12.85546875" style="70" customWidth="1"/>
    <col min="4623" max="4623" width="13.140625" style="70" customWidth="1"/>
    <col min="4624" max="4862" width="11.42578125" style="70"/>
    <col min="4863" max="4863" width="18.7109375" style="70" customWidth="1"/>
    <col min="4864" max="4864" width="13.140625" style="70" customWidth="1"/>
    <col min="4865" max="4866" width="13.28515625" style="70" customWidth="1"/>
    <col min="4867" max="4867" width="12.7109375" style="70" customWidth="1"/>
    <col min="4868" max="4868" width="16.28515625" style="70" customWidth="1"/>
    <col min="4869" max="4869" width="13.28515625" style="70" bestFit="1" customWidth="1"/>
    <col min="4870" max="4870" width="13.28515625" style="70" customWidth="1"/>
    <col min="4871" max="4871" width="11.140625" style="70" customWidth="1"/>
    <col min="4872" max="4872" width="12.7109375" style="70" bestFit="1" customWidth="1"/>
    <col min="4873" max="4875" width="10.85546875" style="70" bestFit="1" customWidth="1"/>
    <col min="4876" max="4876" width="13.140625" style="70" customWidth="1"/>
    <col min="4877" max="4877" width="13" style="70" customWidth="1"/>
    <col min="4878" max="4878" width="12.85546875" style="70" customWidth="1"/>
    <col min="4879" max="4879" width="13.140625" style="70" customWidth="1"/>
    <col min="4880" max="5118" width="11.42578125" style="70"/>
    <col min="5119" max="5119" width="18.7109375" style="70" customWidth="1"/>
    <col min="5120" max="5120" width="13.140625" style="70" customWidth="1"/>
    <col min="5121" max="5122" width="13.28515625" style="70" customWidth="1"/>
    <col min="5123" max="5123" width="12.7109375" style="70" customWidth="1"/>
    <col min="5124" max="5124" width="16.28515625" style="70" customWidth="1"/>
    <col min="5125" max="5125" width="13.28515625" style="70" bestFit="1" customWidth="1"/>
    <col min="5126" max="5126" width="13.28515625" style="70" customWidth="1"/>
    <col min="5127" max="5127" width="11.140625" style="70" customWidth="1"/>
    <col min="5128" max="5128" width="12.7109375" style="70" bestFit="1" customWidth="1"/>
    <col min="5129" max="5131" width="10.85546875" style="70" bestFit="1" customWidth="1"/>
    <col min="5132" max="5132" width="13.140625" style="70" customWidth="1"/>
    <col min="5133" max="5133" width="13" style="70" customWidth="1"/>
    <col min="5134" max="5134" width="12.85546875" style="70" customWidth="1"/>
    <col min="5135" max="5135" width="13.140625" style="70" customWidth="1"/>
    <col min="5136" max="5374" width="11.42578125" style="70"/>
    <col min="5375" max="5375" width="18.7109375" style="70" customWidth="1"/>
    <col min="5376" max="5376" width="13.140625" style="70" customWidth="1"/>
    <col min="5377" max="5378" width="13.28515625" style="70" customWidth="1"/>
    <col min="5379" max="5379" width="12.7109375" style="70" customWidth="1"/>
    <col min="5380" max="5380" width="16.28515625" style="70" customWidth="1"/>
    <col min="5381" max="5381" width="13.28515625" style="70" bestFit="1" customWidth="1"/>
    <col min="5382" max="5382" width="13.28515625" style="70" customWidth="1"/>
    <col min="5383" max="5383" width="11.140625" style="70" customWidth="1"/>
    <col min="5384" max="5384" width="12.7109375" style="70" bestFit="1" customWidth="1"/>
    <col min="5385" max="5387" width="10.85546875" style="70" bestFit="1" customWidth="1"/>
    <col min="5388" max="5388" width="13.140625" style="70" customWidth="1"/>
    <col min="5389" max="5389" width="13" style="70" customWidth="1"/>
    <col min="5390" max="5390" width="12.85546875" style="70" customWidth="1"/>
    <col min="5391" max="5391" width="13.140625" style="70" customWidth="1"/>
    <col min="5392" max="5630" width="11.42578125" style="70"/>
    <col min="5631" max="5631" width="18.7109375" style="70" customWidth="1"/>
    <col min="5632" max="5632" width="13.140625" style="70" customWidth="1"/>
    <col min="5633" max="5634" width="13.28515625" style="70" customWidth="1"/>
    <col min="5635" max="5635" width="12.7109375" style="70" customWidth="1"/>
    <col min="5636" max="5636" width="16.28515625" style="70" customWidth="1"/>
    <col min="5637" max="5637" width="13.28515625" style="70" bestFit="1" customWidth="1"/>
    <col min="5638" max="5638" width="13.28515625" style="70" customWidth="1"/>
    <col min="5639" max="5639" width="11.140625" style="70" customWidth="1"/>
    <col min="5640" max="5640" width="12.7109375" style="70" bestFit="1" customWidth="1"/>
    <col min="5641" max="5643" width="10.85546875" style="70" bestFit="1" customWidth="1"/>
    <col min="5644" max="5644" width="13.140625" style="70" customWidth="1"/>
    <col min="5645" max="5645" width="13" style="70" customWidth="1"/>
    <col min="5646" max="5646" width="12.85546875" style="70" customWidth="1"/>
    <col min="5647" max="5647" width="13.140625" style="70" customWidth="1"/>
    <col min="5648" max="5886" width="11.42578125" style="70"/>
    <col min="5887" max="5887" width="18.7109375" style="70" customWidth="1"/>
    <col min="5888" max="5888" width="13.140625" style="70" customWidth="1"/>
    <col min="5889" max="5890" width="13.28515625" style="70" customWidth="1"/>
    <col min="5891" max="5891" width="12.7109375" style="70" customWidth="1"/>
    <col min="5892" max="5892" width="16.28515625" style="70" customWidth="1"/>
    <col min="5893" max="5893" width="13.28515625" style="70" bestFit="1" customWidth="1"/>
    <col min="5894" max="5894" width="13.28515625" style="70" customWidth="1"/>
    <col min="5895" max="5895" width="11.140625" style="70" customWidth="1"/>
    <col min="5896" max="5896" width="12.7109375" style="70" bestFit="1" customWidth="1"/>
    <col min="5897" max="5899" width="10.85546875" style="70" bestFit="1" customWidth="1"/>
    <col min="5900" max="5900" width="13.140625" style="70" customWidth="1"/>
    <col min="5901" max="5901" width="13" style="70" customWidth="1"/>
    <col min="5902" max="5902" width="12.85546875" style="70" customWidth="1"/>
    <col min="5903" max="5903" width="13.140625" style="70" customWidth="1"/>
    <col min="5904" max="6142" width="11.42578125" style="70"/>
    <col min="6143" max="6143" width="18.7109375" style="70" customWidth="1"/>
    <col min="6144" max="6144" width="13.140625" style="70" customWidth="1"/>
    <col min="6145" max="6146" width="13.28515625" style="70" customWidth="1"/>
    <col min="6147" max="6147" width="12.7109375" style="70" customWidth="1"/>
    <col min="6148" max="6148" width="16.28515625" style="70" customWidth="1"/>
    <col min="6149" max="6149" width="13.28515625" style="70" bestFit="1" customWidth="1"/>
    <col min="6150" max="6150" width="13.28515625" style="70" customWidth="1"/>
    <col min="6151" max="6151" width="11.140625" style="70" customWidth="1"/>
    <col min="6152" max="6152" width="12.7109375" style="70" bestFit="1" customWidth="1"/>
    <col min="6153" max="6155" width="10.85546875" style="70" bestFit="1" customWidth="1"/>
    <col min="6156" max="6156" width="13.140625" style="70" customWidth="1"/>
    <col min="6157" max="6157" width="13" style="70" customWidth="1"/>
    <col min="6158" max="6158" width="12.85546875" style="70" customWidth="1"/>
    <col min="6159" max="6159" width="13.140625" style="70" customWidth="1"/>
    <col min="6160" max="6398" width="11.42578125" style="70"/>
    <col min="6399" max="6399" width="18.7109375" style="70" customWidth="1"/>
    <col min="6400" max="6400" width="13.140625" style="70" customWidth="1"/>
    <col min="6401" max="6402" width="13.28515625" style="70" customWidth="1"/>
    <col min="6403" max="6403" width="12.7109375" style="70" customWidth="1"/>
    <col min="6404" max="6404" width="16.28515625" style="70" customWidth="1"/>
    <col min="6405" max="6405" width="13.28515625" style="70" bestFit="1" customWidth="1"/>
    <col min="6406" max="6406" width="13.28515625" style="70" customWidth="1"/>
    <col min="6407" max="6407" width="11.140625" style="70" customWidth="1"/>
    <col min="6408" max="6408" width="12.7109375" style="70" bestFit="1" customWidth="1"/>
    <col min="6409" max="6411" width="10.85546875" style="70" bestFit="1" customWidth="1"/>
    <col min="6412" max="6412" width="13.140625" style="70" customWidth="1"/>
    <col min="6413" max="6413" width="13" style="70" customWidth="1"/>
    <col min="6414" max="6414" width="12.85546875" style="70" customWidth="1"/>
    <col min="6415" max="6415" width="13.140625" style="70" customWidth="1"/>
    <col min="6416" max="6654" width="11.42578125" style="70"/>
    <col min="6655" max="6655" width="18.7109375" style="70" customWidth="1"/>
    <col min="6656" max="6656" width="13.140625" style="70" customWidth="1"/>
    <col min="6657" max="6658" width="13.28515625" style="70" customWidth="1"/>
    <col min="6659" max="6659" width="12.7109375" style="70" customWidth="1"/>
    <col min="6660" max="6660" width="16.28515625" style="70" customWidth="1"/>
    <col min="6661" max="6661" width="13.28515625" style="70" bestFit="1" customWidth="1"/>
    <col min="6662" max="6662" width="13.28515625" style="70" customWidth="1"/>
    <col min="6663" max="6663" width="11.140625" style="70" customWidth="1"/>
    <col min="6664" max="6664" width="12.7109375" style="70" bestFit="1" customWidth="1"/>
    <col min="6665" max="6667" width="10.85546875" style="70" bestFit="1" customWidth="1"/>
    <col min="6668" max="6668" width="13.140625" style="70" customWidth="1"/>
    <col min="6669" max="6669" width="13" style="70" customWidth="1"/>
    <col min="6670" max="6670" width="12.85546875" style="70" customWidth="1"/>
    <col min="6671" max="6671" width="13.140625" style="70" customWidth="1"/>
    <col min="6672" max="6910" width="11.42578125" style="70"/>
    <col min="6911" max="6911" width="18.7109375" style="70" customWidth="1"/>
    <col min="6912" max="6912" width="13.140625" style="70" customWidth="1"/>
    <col min="6913" max="6914" width="13.28515625" style="70" customWidth="1"/>
    <col min="6915" max="6915" width="12.7109375" style="70" customWidth="1"/>
    <col min="6916" max="6916" width="16.28515625" style="70" customWidth="1"/>
    <col min="6917" max="6917" width="13.28515625" style="70" bestFit="1" customWidth="1"/>
    <col min="6918" max="6918" width="13.28515625" style="70" customWidth="1"/>
    <col min="6919" max="6919" width="11.140625" style="70" customWidth="1"/>
    <col min="6920" max="6920" width="12.7109375" style="70" bestFit="1" customWidth="1"/>
    <col min="6921" max="6923" width="10.85546875" style="70" bestFit="1" customWidth="1"/>
    <col min="6924" max="6924" width="13.140625" style="70" customWidth="1"/>
    <col min="6925" max="6925" width="13" style="70" customWidth="1"/>
    <col min="6926" max="6926" width="12.85546875" style="70" customWidth="1"/>
    <col min="6927" max="6927" width="13.140625" style="70" customWidth="1"/>
    <col min="6928" max="7166" width="11.42578125" style="70"/>
    <col min="7167" max="7167" width="18.7109375" style="70" customWidth="1"/>
    <col min="7168" max="7168" width="13.140625" style="70" customWidth="1"/>
    <col min="7169" max="7170" width="13.28515625" style="70" customWidth="1"/>
    <col min="7171" max="7171" width="12.7109375" style="70" customWidth="1"/>
    <col min="7172" max="7172" width="16.28515625" style="70" customWidth="1"/>
    <col min="7173" max="7173" width="13.28515625" style="70" bestFit="1" customWidth="1"/>
    <col min="7174" max="7174" width="13.28515625" style="70" customWidth="1"/>
    <col min="7175" max="7175" width="11.140625" style="70" customWidth="1"/>
    <col min="7176" max="7176" width="12.7109375" style="70" bestFit="1" customWidth="1"/>
    <col min="7177" max="7179" width="10.85546875" style="70" bestFit="1" customWidth="1"/>
    <col min="7180" max="7180" width="13.140625" style="70" customWidth="1"/>
    <col min="7181" max="7181" width="13" style="70" customWidth="1"/>
    <col min="7182" max="7182" width="12.85546875" style="70" customWidth="1"/>
    <col min="7183" max="7183" width="13.140625" style="70" customWidth="1"/>
    <col min="7184" max="7422" width="11.42578125" style="70"/>
    <col min="7423" max="7423" width="18.7109375" style="70" customWidth="1"/>
    <col min="7424" max="7424" width="13.140625" style="70" customWidth="1"/>
    <col min="7425" max="7426" width="13.28515625" style="70" customWidth="1"/>
    <col min="7427" max="7427" width="12.7109375" style="70" customWidth="1"/>
    <col min="7428" max="7428" width="16.28515625" style="70" customWidth="1"/>
    <col min="7429" max="7429" width="13.28515625" style="70" bestFit="1" customWidth="1"/>
    <col min="7430" max="7430" width="13.28515625" style="70" customWidth="1"/>
    <col min="7431" max="7431" width="11.140625" style="70" customWidth="1"/>
    <col min="7432" max="7432" width="12.7109375" style="70" bestFit="1" customWidth="1"/>
    <col min="7433" max="7435" width="10.85546875" style="70" bestFit="1" customWidth="1"/>
    <col min="7436" max="7436" width="13.140625" style="70" customWidth="1"/>
    <col min="7437" max="7437" width="13" style="70" customWidth="1"/>
    <col min="7438" max="7438" width="12.85546875" style="70" customWidth="1"/>
    <col min="7439" max="7439" width="13.140625" style="70" customWidth="1"/>
    <col min="7440" max="7678" width="11.42578125" style="70"/>
    <col min="7679" max="7679" width="18.7109375" style="70" customWidth="1"/>
    <col min="7680" max="7680" width="13.140625" style="70" customWidth="1"/>
    <col min="7681" max="7682" width="13.28515625" style="70" customWidth="1"/>
    <col min="7683" max="7683" width="12.7109375" style="70" customWidth="1"/>
    <col min="7684" max="7684" width="16.28515625" style="70" customWidth="1"/>
    <col min="7685" max="7685" width="13.28515625" style="70" bestFit="1" customWidth="1"/>
    <col min="7686" max="7686" width="13.28515625" style="70" customWidth="1"/>
    <col min="7687" max="7687" width="11.140625" style="70" customWidth="1"/>
    <col min="7688" max="7688" width="12.7109375" style="70" bestFit="1" customWidth="1"/>
    <col min="7689" max="7691" width="10.85546875" style="70" bestFit="1" customWidth="1"/>
    <col min="7692" max="7692" width="13.140625" style="70" customWidth="1"/>
    <col min="7693" max="7693" width="13" style="70" customWidth="1"/>
    <col min="7694" max="7694" width="12.85546875" style="70" customWidth="1"/>
    <col min="7695" max="7695" width="13.140625" style="70" customWidth="1"/>
    <col min="7696" max="7934" width="11.42578125" style="70"/>
    <col min="7935" max="7935" width="18.7109375" style="70" customWidth="1"/>
    <col min="7936" max="7936" width="13.140625" style="70" customWidth="1"/>
    <col min="7937" max="7938" width="13.28515625" style="70" customWidth="1"/>
    <col min="7939" max="7939" width="12.7109375" style="70" customWidth="1"/>
    <col min="7940" max="7940" width="16.28515625" style="70" customWidth="1"/>
    <col min="7941" max="7941" width="13.28515625" style="70" bestFit="1" customWidth="1"/>
    <col min="7942" max="7942" width="13.28515625" style="70" customWidth="1"/>
    <col min="7943" max="7943" width="11.140625" style="70" customWidth="1"/>
    <col min="7944" max="7944" width="12.7109375" style="70" bestFit="1" customWidth="1"/>
    <col min="7945" max="7947" width="10.85546875" style="70" bestFit="1" customWidth="1"/>
    <col min="7948" max="7948" width="13.140625" style="70" customWidth="1"/>
    <col min="7949" max="7949" width="13" style="70" customWidth="1"/>
    <col min="7950" max="7950" width="12.85546875" style="70" customWidth="1"/>
    <col min="7951" max="7951" width="13.140625" style="70" customWidth="1"/>
    <col min="7952" max="8190" width="11.42578125" style="70"/>
    <col min="8191" max="8191" width="18.7109375" style="70" customWidth="1"/>
    <col min="8192" max="8192" width="13.140625" style="70" customWidth="1"/>
    <col min="8193" max="8194" width="13.28515625" style="70" customWidth="1"/>
    <col min="8195" max="8195" width="12.7109375" style="70" customWidth="1"/>
    <col min="8196" max="8196" width="16.28515625" style="70" customWidth="1"/>
    <col min="8197" max="8197" width="13.28515625" style="70" bestFit="1" customWidth="1"/>
    <col min="8198" max="8198" width="13.28515625" style="70" customWidth="1"/>
    <col min="8199" max="8199" width="11.140625" style="70" customWidth="1"/>
    <col min="8200" max="8200" width="12.7109375" style="70" bestFit="1" customWidth="1"/>
    <col min="8201" max="8203" width="10.85546875" style="70" bestFit="1" customWidth="1"/>
    <col min="8204" max="8204" width="13.140625" style="70" customWidth="1"/>
    <col min="8205" max="8205" width="13" style="70" customWidth="1"/>
    <col min="8206" max="8206" width="12.85546875" style="70" customWidth="1"/>
    <col min="8207" max="8207" width="13.140625" style="70" customWidth="1"/>
    <col min="8208" max="8446" width="11.42578125" style="70"/>
    <col min="8447" max="8447" width="18.7109375" style="70" customWidth="1"/>
    <col min="8448" max="8448" width="13.140625" style="70" customWidth="1"/>
    <col min="8449" max="8450" width="13.28515625" style="70" customWidth="1"/>
    <col min="8451" max="8451" width="12.7109375" style="70" customWidth="1"/>
    <col min="8452" max="8452" width="16.28515625" style="70" customWidth="1"/>
    <col min="8453" max="8453" width="13.28515625" style="70" bestFit="1" customWidth="1"/>
    <col min="8454" max="8454" width="13.28515625" style="70" customWidth="1"/>
    <col min="8455" max="8455" width="11.140625" style="70" customWidth="1"/>
    <col min="8456" max="8456" width="12.7109375" style="70" bestFit="1" customWidth="1"/>
    <col min="8457" max="8459" width="10.85546875" style="70" bestFit="1" customWidth="1"/>
    <col min="8460" max="8460" width="13.140625" style="70" customWidth="1"/>
    <col min="8461" max="8461" width="13" style="70" customWidth="1"/>
    <col min="8462" max="8462" width="12.85546875" style="70" customWidth="1"/>
    <col min="8463" max="8463" width="13.140625" style="70" customWidth="1"/>
    <col min="8464" max="8702" width="11.42578125" style="70"/>
    <col min="8703" max="8703" width="18.7109375" style="70" customWidth="1"/>
    <col min="8704" max="8704" width="13.140625" style="70" customWidth="1"/>
    <col min="8705" max="8706" width="13.28515625" style="70" customWidth="1"/>
    <col min="8707" max="8707" width="12.7109375" style="70" customWidth="1"/>
    <col min="8708" max="8708" width="16.28515625" style="70" customWidth="1"/>
    <col min="8709" max="8709" width="13.28515625" style="70" bestFit="1" customWidth="1"/>
    <col min="8710" max="8710" width="13.28515625" style="70" customWidth="1"/>
    <col min="8711" max="8711" width="11.140625" style="70" customWidth="1"/>
    <col min="8712" max="8712" width="12.7109375" style="70" bestFit="1" customWidth="1"/>
    <col min="8713" max="8715" width="10.85546875" style="70" bestFit="1" customWidth="1"/>
    <col min="8716" max="8716" width="13.140625" style="70" customWidth="1"/>
    <col min="8717" max="8717" width="13" style="70" customWidth="1"/>
    <col min="8718" max="8718" width="12.85546875" style="70" customWidth="1"/>
    <col min="8719" max="8719" width="13.140625" style="70" customWidth="1"/>
    <col min="8720" max="8958" width="11.42578125" style="70"/>
    <col min="8959" max="8959" width="18.7109375" style="70" customWidth="1"/>
    <col min="8960" max="8960" width="13.140625" style="70" customWidth="1"/>
    <col min="8961" max="8962" width="13.28515625" style="70" customWidth="1"/>
    <col min="8963" max="8963" width="12.7109375" style="70" customWidth="1"/>
    <col min="8964" max="8964" width="16.28515625" style="70" customWidth="1"/>
    <col min="8965" max="8965" width="13.28515625" style="70" bestFit="1" customWidth="1"/>
    <col min="8966" max="8966" width="13.28515625" style="70" customWidth="1"/>
    <col min="8967" max="8967" width="11.140625" style="70" customWidth="1"/>
    <col min="8968" max="8968" width="12.7109375" style="70" bestFit="1" customWidth="1"/>
    <col min="8969" max="8971" width="10.85546875" style="70" bestFit="1" customWidth="1"/>
    <col min="8972" max="8972" width="13.140625" style="70" customWidth="1"/>
    <col min="8973" max="8973" width="13" style="70" customWidth="1"/>
    <col min="8974" max="8974" width="12.85546875" style="70" customWidth="1"/>
    <col min="8975" max="8975" width="13.140625" style="70" customWidth="1"/>
    <col min="8976" max="9214" width="11.42578125" style="70"/>
    <col min="9215" max="9215" width="18.7109375" style="70" customWidth="1"/>
    <col min="9216" max="9216" width="13.140625" style="70" customWidth="1"/>
    <col min="9217" max="9218" width="13.28515625" style="70" customWidth="1"/>
    <col min="9219" max="9219" width="12.7109375" style="70" customWidth="1"/>
    <col min="9220" max="9220" width="16.28515625" style="70" customWidth="1"/>
    <col min="9221" max="9221" width="13.28515625" style="70" bestFit="1" customWidth="1"/>
    <col min="9222" max="9222" width="13.28515625" style="70" customWidth="1"/>
    <col min="9223" max="9223" width="11.140625" style="70" customWidth="1"/>
    <col min="9224" max="9224" width="12.7109375" style="70" bestFit="1" customWidth="1"/>
    <col min="9225" max="9227" width="10.85546875" style="70" bestFit="1" customWidth="1"/>
    <col min="9228" max="9228" width="13.140625" style="70" customWidth="1"/>
    <col min="9229" max="9229" width="13" style="70" customWidth="1"/>
    <col min="9230" max="9230" width="12.85546875" style="70" customWidth="1"/>
    <col min="9231" max="9231" width="13.140625" style="70" customWidth="1"/>
    <col min="9232" max="9470" width="11.42578125" style="70"/>
    <col min="9471" max="9471" width="18.7109375" style="70" customWidth="1"/>
    <col min="9472" max="9472" width="13.140625" style="70" customWidth="1"/>
    <col min="9473" max="9474" width="13.28515625" style="70" customWidth="1"/>
    <col min="9475" max="9475" width="12.7109375" style="70" customWidth="1"/>
    <col min="9476" max="9476" width="16.28515625" style="70" customWidth="1"/>
    <col min="9477" max="9477" width="13.28515625" style="70" bestFit="1" customWidth="1"/>
    <col min="9478" max="9478" width="13.28515625" style="70" customWidth="1"/>
    <col min="9479" max="9479" width="11.140625" style="70" customWidth="1"/>
    <col min="9480" max="9480" width="12.7109375" style="70" bestFit="1" customWidth="1"/>
    <col min="9481" max="9483" width="10.85546875" style="70" bestFit="1" customWidth="1"/>
    <col min="9484" max="9484" width="13.140625" style="70" customWidth="1"/>
    <col min="9485" max="9485" width="13" style="70" customWidth="1"/>
    <col min="9486" max="9486" width="12.85546875" style="70" customWidth="1"/>
    <col min="9487" max="9487" width="13.140625" style="70" customWidth="1"/>
    <col min="9488" max="9726" width="11.42578125" style="70"/>
    <col min="9727" max="9727" width="18.7109375" style="70" customWidth="1"/>
    <col min="9728" max="9728" width="13.140625" style="70" customWidth="1"/>
    <col min="9729" max="9730" width="13.28515625" style="70" customWidth="1"/>
    <col min="9731" max="9731" width="12.7109375" style="70" customWidth="1"/>
    <col min="9732" max="9732" width="16.28515625" style="70" customWidth="1"/>
    <col min="9733" max="9733" width="13.28515625" style="70" bestFit="1" customWidth="1"/>
    <col min="9734" max="9734" width="13.28515625" style="70" customWidth="1"/>
    <col min="9735" max="9735" width="11.140625" style="70" customWidth="1"/>
    <col min="9736" max="9736" width="12.7109375" style="70" bestFit="1" customWidth="1"/>
    <col min="9737" max="9739" width="10.85546875" style="70" bestFit="1" customWidth="1"/>
    <col min="9740" max="9740" width="13.140625" style="70" customWidth="1"/>
    <col min="9741" max="9741" width="13" style="70" customWidth="1"/>
    <col min="9742" max="9742" width="12.85546875" style="70" customWidth="1"/>
    <col min="9743" max="9743" width="13.140625" style="70" customWidth="1"/>
    <col min="9744" max="9982" width="11.42578125" style="70"/>
    <col min="9983" max="9983" width="18.7109375" style="70" customWidth="1"/>
    <col min="9984" max="9984" width="13.140625" style="70" customWidth="1"/>
    <col min="9985" max="9986" width="13.28515625" style="70" customWidth="1"/>
    <col min="9987" max="9987" width="12.7109375" style="70" customWidth="1"/>
    <col min="9988" max="9988" width="16.28515625" style="70" customWidth="1"/>
    <col min="9989" max="9989" width="13.28515625" style="70" bestFit="1" customWidth="1"/>
    <col min="9990" max="9990" width="13.28515625" style="70" customWidth="1"/>
    <col min="9991" max="9991" width="11.140625" style="70" customWidth="1"/>
    <col min="9992" max="9992" width="12.7109375" style="70" bestFit="1" customWidth="1"/>
    <col min="9993" max="9995" width="10.85546875" style="70" bestFit="1" customWidth="1"/>
    <col min="9996" max="9996" width="13.140625" style="70" customWidth="1"/>
    <col min="9997" max="9997" width="13" style="70" customWidth="1"/>
    <col min="9998" max="9998" width="12.85546875" style="70" customWidth="1"/>
    <col min="9999" max="9999" width="13.140625" style="70" customWidth="1"/>
    <col min="10000" max="10238" width="11.42578125" style="70"/>
    <col min="10239" max="10239" width="18.7109375" style="70" customWidth="1"/>
    <col min="10240" max="10240" width="13.140625" style="70" customWidth="1"/>
    <col min="10241" max="10242" width="13.28515625" style="70" customWidth="1"/>
    <col min="10243" max="10243" width="12.7109375" style="70" customWidth="1"/>
    <col min="10244" max="10244" width="16.28515625" style="70" customWidth="1"/>
    <col min="10245" max="10245" width="13.28515625" style="70" bestFit="1" customWidth="1"/>
    <col min="10246" max="10246" width="13.28515625" style="70" customWidth="1"/>
    <col min="10247" max="10247" width="11.140625" style="70" customWidth="1"/>
    <col min="10248" max="10248" width="12.7109375" style="70" bestFit="1" customWidth="1"/>
    <col min="10249" max="10251" width="10.85546875" style="70" bestFit="1" customWidth="1"/>
    <col min="10252" max="10252" width="13.140625" style="70" customWidth="1"/>
    <col min="10253" max="10253" width="13" style="70" customWidth="1"/>
    <col min="10254" max="10254" width="12.85546875" style="70" customWidth="1"/>
    <col min="10255" max="10255" width="13.140625" style="70" customWidth="1"/>
    <col min="10256" max="10494" width="11.42578125" style="70"/>
    <col min="10495" max="10495" width="18.7109375" style="70" customWidth="1"/>
    <col min="10496" max="10496" width="13.140625" style="70" customWidth="1"/>
    <col min="10497" max="10498" width="13.28515625" style="70" customWidth="1"/>
    <col min="10499" max="10499" width="12.7109375" style="70" customWidth="1"/>
    <col min="10500" max="10500" width="16.28515625" style="70" customWidth="1"/>
    <col min="10501" max="10501" width="13.28515625" style="70" bestFit="1" customWidth="1"/>
    <col min="10502" max="10502" width="13.28515625" style="70" customWidth="1"/>
    <col min="10503" max="10503" width="11.140625" style="70" customWidth="1"/>
    <col min="10504" max="10504" width="12.7109375" style="70" bestFit="1" customWidth="1"/>
    <col min="10505" max="10507" width="10.85546875" style="70" bestFit="1" customWidth="1"/>
    <col min="10508" max="10508" width="13.140625" style="70" customWidth="1"/>
    <col min="10509" max="10509" width="13" style="70" customWidth="1"/>
    <col min="10510" max="10510" width="12.85546875" style="70" customWidth="1"/>
    <col min="10511" max="10511" width="13.140625" style="70" customWidth="1"/>
    <col min="10512" max="10750" width="11.42578125" style="70"/>
    <col min="10751" max="10751" width="18.7109375" style="70" customWidth="1"/>
    <col min="10752" max="10752" width="13.140625" style="70" customWidth="1"/>
    <col min="10753" max="10754" width="13.28515625" style="70" customWidth="1"/>
    <col min="10755" max="10755" width="12.7109375" style="70" customWidth="1"/>
    <col min="10756" max="10756" width="16.28515625" style="70" customWidth="1"/>
    <col min="10757" max="10757" width="13.28515625" style="70" bestFit="1" customWidth="1"/>
    <col min="10758" max="10758" width="13.28515625" style="70" customWidth="1"/>
    <col min="10759" max="10759" width="11.140625" style="70" customWidth="1"/>
    <col min="10760" max="10760" width="12.7109375" style="70" bestFit="1" customWidth="1"/>
    <col min="10761" max="10763" width="10.85546875" style="70" bestFit="1" customWidth="1"/>
    <col min="10764" max="10764" width="13.140625" style="70" customWidth="1"/>
    <col min="10765" max="10765" width="13" style="70" customWidth="1"/>
    <col min="10766" max="10766" width="12.85546875" style="70" customWidth="1"/>
    <col min="10767" max="10767" width="13.140625" style="70" customWidth="1"/>
    <col min="10768" max="11006" width="11.42578125" style="70"/>
    <col min="11007" max="11007" width="18.7109375" style="70" customWidth="1"/>
    <col min="11008" max="11008" width="13.140625" style="70" customWidth="1"/>
    <col min="11009" max="11010" width="13.28515625" style="70" customWidth="1"/>
    <col min="11011" max="11011" width="12.7109375" style="70" customWidth="1"/>
    <col min="11012" max="11012" width="16.28515625" style="70" customWidth="1"/>
    <col min="11013" max="11013" width="13.28515625" style="70" bestFit="1" customWidth="1"/>
    <col min="11014" max="11014" width="13.28515625" style="70" customWidth="1"/>
    <col min="11015" max="11015" width="11.140625" style="70" customWidth="1"/>
    <col min="11016" max="11016" width="12.7109375" style="70" bestFit="1" customWidth="1"/>
    <col min="11017" max="11019" width="10.85546875" style="70" bestFit="1" customWidth="1"/>
    <col min="11020" max="11020" width="13.140625" style="70" customWidth="1"/>
    <col min="11021" max="11021" width="13" style="70" customWidth="1"/>
    <col min="11022" max="11022" width="12.85546875" style="70" customWidth="1"/>
    <col min="11023" max="11023" width="13.140625" style="70" customWidth="1"/>
    <col min="11024" max="11262" width="11.42578125" style="70"/>
    <col min="11263" max="11263" width="18.7109375" style="70" customWidth="1"/>
    <col min="11264" max="11264" width="13.140625" style="70" customWidth="1"/>
    <col min="11265" max="11266" width="13.28515625" style="70" customWidth="1"/>
    <col min="11267" max="11267" width="12.7109375" style="70" customWidth="1"/>
    <col min="11268" max="11268" width="16.28515625" style="70" customWidth="1"/>
    <col min="11269" max="11269" width="13.28515625" style="70" bestFit="1" customWidth="1"/>
    <col min="11270" max="11270" width="13.28515625" style="70" customWidth="1"/>
    <col min="11271" max="11271" width="11.140625" style="70" customWidth="1"/>
    <col min="11272" max="11272" width="12.7109375" style="70" bestFit="1" customWidth="1"/>
    <col min="11273" max="11275" width="10.85546875" style="70" bestFit="1" customWidth="1"/>
    <col min="11276" max="11276" width="13.140625" style="70" customWidth="1"/>
    <col min="11277" max="11277" width="13" style="70" customWidth="1"/>
    <col min="11278" max="11278" width="12.85546875" style="70" customWidth="1"/>
    <col min="11279" max="11279" width="13.140625" style="70" customWidth="1"/>
    <col min="11280" max="11518" width="11.42578125" style="70"/>
    <col min="11519" max="11519" width="18.7109375" style="70" customWidth="1"/>
    <col min="11520" max="11520" width="13.140625" style="70" customWidth="1"/>
    <col min="11521" max="11522" width="13.28515625" style="70" customWidth="1"/>
    <col min="11523" max="11523" width="12.7109375" style="70" customWidth="1"/>
    <col min="11524" max="11524" width="16.28515625" style="70" customWidth="1"/>
    <col min="11525" max="11525" width="13.28515625" style="70" bestFit="1" customWidth="1"/>
    <col min="11526" max="11526" width="13.28515625" style="70" customWidth="1"/>
    <col min="11527" max="11527" width="11.140625" style="70" customWidth="1"/>
    <col min="11528" max="11528" width="12.7109375" style="70" bestFit="1" customWidth="1"/>
    <col min="11529" max="11531" width="10.85546875" style="70" bestFit="1" customWidth="1"/>
    <col min="11532" max="11532" width="13.140625" style="70" customWidth="1"/>
    <col min="11533" max="11533" width="13" style="70" customWidth="1"/>
    <col min="11534" max="11534" width="12.85546875" style="70" customWidth="1"/>
    <col min="11535" max="11535" width="13.140625" style="70" customWidth="1"/>
    <col min="11536" max="11774" width="11.42578125" style="70"/>
    <col min="11775" max="11775" width="18.7109375" style="70" customWidth="1"/>
    <col min="11776" max="11776" width="13.140625" style="70" customWidth="1"/>
    <col min="11777" max="11778" width="13.28515625" style="70" customWidth="1"/>
    <col min="11779" max="11779" width="12.7109375" style="70" customWidth="1"/>
    <col min="11780" max="11780" width="16.28515625" style="70" customWidth="1"/>
    <col min="11781" max="11781" width="13.28515625" style="70" bestFit="1" customWidth="1"/>
    <col min="11782" max="11782" width="13.28515625" style="70" customWidth="1"/>
    <col min="11783" max="11783" width="11.140625" style="70" customWidth="1"/>
    <col min="11784" max="11784" width="12.7109375" style="70" bestFit="1" customWidth="1"/>
    <col min="11785" max="11787" width="10.85546875" style="70" bestFit="1" customWidth="1"/>
    <col min="11788" max="11788" width="13.140625" style="70" customWidth="1"/>
    <col min="11789" max="11789" width="13" style="70" customWidth="1"/>
    <col min="11790" max="11790" width="12.85546875" style="70" customWidth="1"/>
    <col min="11791" max="11791" width="13.140625" style="70" customWidth="1"/>
    <col min="11792" max="12030" width="11.42578125" style="70"/>
    <col min="12031" max="12031" width="18.7109375" style="70" customWidth="1"/>
    <col min="12032" max="12032" width="13.140625" style="70" customWidth="1"/>
    <col min="12033" max="12034" width="13.28515625" style="70" customWidth="1"/>
    <col min="12035" max="12035" width="12.7109375" style="70" customWidth="1"/>
    <col min="12036" max="12036" width="16.28515625" style="70" customWidth="1"/>
    <col min="12037" max="12037" width="13.28515625" style="70" bestFit="1" customWidth="1"/>
    <col min="12038" max="12038" width="13.28515625" style="70" customWidth="1"/>
    <col min="12039" max="12039" width="11.140625" style="70" customWidth="1"/>
    <col min="12040" max="12040" width="12.7109375" style="70" bestFit="1" customWidth="1"/>
    <col min="12041" max="12043" width="10.85546875" style="70" bestFit="1" customWidth="1"/>
    <col min="12044" max="12044" width="13.140625" style="70" customWidth="1"/>
    <col min="12045" max="12045" width="13" style="70" customWidth="1"/>
    <col min="12046" max="12046" width="12.85546875" style="70" customWidth="1"/>
    <col min="12047" max="12047" width="13.140625" style="70" customWidth="1"/>
    <col min="12048" max="12286" width="11.42578125" style="70"/>
    <col min="12287" max="12287" width="18.7109375" style="70" customWidth="1"/>
    <col min="12288" max="12288" width="13.140625" style="70" customWidth="1"/>
    <col min="12289" max="12290" width="13.28515625" style="70" customWidth="1"/>
    <col min="12291" max="12291" width="12.7109375" style="70" customWidth="1"/>
    <col min="12292" max="12292" width="16.28515625" style="70" customWidth="1"/>
    <col min="12293" max="12293" width="13.28515625" style="70" bestFit="1" customWidth="1"/>
    <col min="12294" max="12294" width="13.28515625" style="70" customWidth="1"/>
    <col min="12295" max="12295" width="11.140625" style="70" customWidth="1"/>
    <col min="12296" max="12296" width="12.7109375" style="70" bestFit="1" customWidth="1"/>
    <col min="12297" max="12299" width="10.85546875" style="70" bestFit="1" customWidth="1"/>
    <col min="12300" max="12300" width="13.140625" style="70" customWidth="1"/>
    <col min="12301" max="12301" width="13" style="70" customWidth="1"/>
    <col min="12302" max="12302" width="12.85546875" style="70" customWidth="1"/>
    <col min="12303" max="12303" width="13.140625" style="70" customWidth="1"/>
    <col min="12304" max="12542" width="11.42578125" style="70"/>
    <col min="12543" max="12543" width="18.7109375" style="70" customWidth="1"/>
    <col min="12544" max="12544" width="13.140625" style="70" customWidth="1"/>
    <col min="12545" max="12546" width="13.28515625" style="70" customWidth="1"/>
    <col min="12547" max="12547" width="12.7109375" style="70" customWidth="1"/>
    <col min="12548" max="12548" width="16.28515625" style="70" customWidth="1"/>
    <col min="12549" max="12549" width="13.28515625" style="70" bestFit="1" customWidth="1"/>
    <col min="12550" max="12550" width="13.28515625" style="70" customWidth="1"/>
    <col min="12551" max="12551" width="11.140625" style="70" customWidth="1"/>
    <col min="12552" max="12552" width="12.7109375" style="70" bestFit="1" customWidth="1"/>
    <col min="12553" max="12555" width="10.85546875" style="70" bestFit="1" customWidth="1"/>
    <col min="12556" max="12556" width="13.140625" style="70" customWidth="1"/>
    <col min="12557" max="12557" width="13" style="70" customWidth="1"/>
    <col min="12558" max="12558" width="12.85546875" style="70" customWidth="1"/>
    <col min="12559" max="12559" width="13.140625" style="70" customWidth="1"/>
    <col min="12560" max="12798" width="11.42578125" style="70"/>
    <col min="12799" max="12799" width="18.7109375" style="70" customWidth="1"/>
    <col min="12800" max="12800" width="13.140625" style="70" customWidth="1"/>
    <col min="12801" max="12802" width="13.28515625" style="70" customWidth="1"/>
    <col min="12803" max="12803" width="12.7109375" style="70" customWidth="1"/>
    <col min="12804" max="12804" width="16.28515625" style="70" customWidth="1"/>
    <col min="12805" max="12805" width="13.28515625" style="70" bestFit="1" customWidth="1"/>
    <col min="12806" max="12806" width="13.28515625" style="70" customWidth="1"/>
    <col min="12807" max="12807" width="11.140625" style="70" customWidth="1"/>
    <col min="12808" max="12808" width="12.7109375" style="70" bestFit="1" customWidth="1"/>
    <col min="12809" max="12811" width="10.85546875" style="70" bestFit="1" customWidth="1"/>
    <col min="12812" max="12812" width="13.140625" style="70" customWidth="1"/>
    <col min="12813" max="12813" width="13" style="70" customWidth="1"/>
    <col min="12814" max="12814" width="12.85546875" style="70" customWidth="1"/>
    <col min="12815" max="12815" width="13.140625" style="70" customWidth="1"/>
    <col min="12816" max="13054" width="11.42578125" style="70"/>
    <col min="13055" max="13055" width="18.7109375" style="70" customWidth="1"/>
    <col min="13056" max="13056" width="13.140625" style="70" customWidth="1"/>
    <col min="13057" max="13058" width="13.28515625" style="70" customWidth="1"/>
    <col min="13059" max="13059" width="12.7109375" style="70" customWidth="1"/>
    <col min="13060" max="13060" width="16.28515625" style="70" customWidth="1"/>
    <col min="13061" max="13061" width="13.28515625" style="70" bestFit="1" customWidth="1"/>
    <col min="13062" max="13062" width="13.28515625" style="70" customWidth="1"/>
    <col min="13063" max="13063" width="11.140625" style="70" customWidth="1"/>
    <col min="13064" max="13064" width="12.7109375" style="70" bestFit="1" customWidth="1"/>
    <col min="13065" max="13067" width="10.85546875" style="70" bestFit="1" customWidth="1"/>
    <col min="13068" max="13068" width="13.140625" style="70" customWidth="1"/>
    <col min="13069" max="13069" width="13" style="70" customWidth="1"/>
    <col min="13070" max="13070" width="12.85546875" style="70" customWidth="1"/>
    <col min="13071" max="13071" width="13.140625" style="70" customWidth="1"/>
    <col min="13072" max="13310" width="11.42578125" style="70"/>
    <col min="13311" max="13311" width="18.7109375" style="70" customWidth="1"/>
    <col min="13312" max="13312" width="13.140625" style="70" customWidth="1"/>
    <col min="13313" max="13314" width="13.28515625" style="70" customWidth="1"/>
    <col min="13315" max="13315" width="12.7109375" style="70" customWidth="1"/>
    <col min="13316" max="13316" width="16.28515625" style="70" customWidth="1"/>
    <col min="13317" max="13317" width="13.28515625" style="70" bestFit="1" customWidth="1"/>
    <col min="13318" max="13318" width="13.28515625" style="70" customWidth="1"/>
    <col min="13319" max="13319" width="11.140625" style="70" customWidth="1"/>
    <col min="13320" max="13320" width="12.7109375" style="70" bestFit="1" customWidth="1"/>
    <col min="13321" max="13323" width="10.85546875" style="70" bestFit="1" customWidth="1"/>
    <col min="13324" max="13324" width="13.140625" style="70" customWidth="1"/>
    <col min="13325" max="13325" width="13" style="70" customWidth="1"/>
    <col min="13326" max="13326" width="12.85546875" style="70" customWidth="1"/>
    <col min="13327" max="13327" width="13.140625" style="70" customWidth="1"/>
    <col min="13328" max="13566" width="11.42578125" style="70"/>
    <col min="13567" max="13567" width="18.7109375" style="70" customWidth="1"/>
    <col min="13568" max="13568" width="13.140625" style="70" customWidth="1"/>
    <col min="13569" max="13570" width="13.28515625" style="70" customWidth="1"/>
    <col min="13571" max="13571" width="12.7109375" style="70" customWidth="1"/>
    <col min="13572" max="13572" width="16.28515625" style="70" customWidth="1"/>
    <col min="13573" max="13573" width="13.28515625" style="70" bestFit="1" customWidth="1"/>
    <col min="13574" max="13574" width="13.28515625" style="70" customWidth="1"/>
    <col min="13575" max="13575" width="11.140625" style="70" customWidth="1"/>
    <col min="13576" max="13576" width="12.7109375" style="70" bestFit="1" customWidth="1"/>
    <col min="13577" max="13579" width="10.85546875" style="70" bestFit="1" customWidth="1"/>
    <col min="13580" max="13580" width="13.140625" style="70" customWidth="1"/>
    <col min="13581" max="13581" width="13" style="70" customWidth="1"/>
    <col min="13582" max="13582" width="12.85546875" style="70" customWidth="1"/>
    <col min="13583" max="13583" width="13.140625" style="70" customWidth="1"/>
    <col min="13584" max="13822" width="11.42578125" style="70"/>
    <col min="13823" max="13823" width="18.7109375" style="70" customWidth="1"/>
    <col min="13824" max="13824" width="13.140625" style="70" customWidth="1"/>
    <col min="13825" max="13826" width="13.28515625" style="70" customWidth="1"/>
    <col min="13827" max="13827" width="12.7109375" style="70" customWidth="1"/>
    <col min="13828" max="13828" width="16.28515625" style="70" customWidth="1"/>
    <col min="13829" max="13829" width="13.28515625" style="70" bestFit="1" customWidth="1"/>
    <col min="13830" max="13830" width="13.28515625" style="70" customWidth="1"/>
    <col min="13831" max="13831" width="11.140625" style="70" customWidth="1"/>
    <col min="13832" max="13832" width="12.7109375" style="70" bestFit="1" customWidth="1"/>
    <col min="13833" max="13835" width="10.85546875" style="70" bestFit="1" customWidth="1"/>
    <col min="13836" max="13836" width="13.140625" style="70" customWidth="1"/>
    <col min="13837" max="13837" width="13" style="70" customWidth="1"/>
    <col min="13838" max="13838" width="12.85546875" style="70" customWidth="1"/>
    <col min="13839" max="13839" width="13.140625" style="70" customWidth="1"/>
    <col min="13840" max="14078" width="11.42578125" style="70"/>
    <col min="14079" max="14079" width="18.7109375" style="70" customWidth="1"/>
    <col min="14080" max="14080" width="13.140625" style="70" customWidth="1"/>
    <col min="14081" max="14082" width="13.28515625" style="70" customWidth="1"/>
    <col min="14083" max="14083" width="12.7109375" style="70" customWidth="1"/>
    <col min="14084" max="14084" width="16.28515625" style="70" customWidth="1"/>
    <col min="14085" max="14085" width="13.28515625" style="70" bestFit="1" customWidth="1"/>
    <col min="14086" max="14086" width="13.28515625" style="70" customWidth="1"/>
    <col min="14087" max="14087" width="11.140625" style="70" customWidth="1"/>
    <col min="14088" max="14088" width="12.7109375" style="70" bestFit="1" customWidth="1"/>
    <col min="14089" max="14091" width="10.85546875" style="70" bestFit="1" customWidth="1"/>
    <col min="14092" max="14092" width="13.140625" style="70" customWidth="1"/>
    <col min="14093" max="14093" width="13" style="70" customWidth="1"/>
    <col min="14094" max="14094" width="12.85546875" style="70" customWidth="1"/>
    <col min="14095" max="14095" width="13.140625" style="70" customWidth="1"/>
    <col min="14096" max="14334" width="11.42578125" style="70"/>
    <col min="14335" max="14335" width="18.7109375" style="70" customWidth="1"/>
    <col min="14336" max="14336" width="13.140625" style="70" customWidth="1"/>
    <col min="14337" max="14338" width="13.28515625" style="70" customWidth="1"/>
    <col min="14339" max="14339" width="12.7109375" style="70" customWidth="1"/>
    <col min="14340" max="14340" width="16.28515625" style="70" customWidth="1"/>
    <col min="14341" max="14341" width="13.28515625" style="70" bestFit="1" customWidth="1"/>
    <col min="14342" max="14342" width="13.28515625" style="70" customWidth="1"/>
    <col min="14343" max="14343" width="11.140625" style="70" customWidth="1"/>
    <col min="14344" max="14344" width="12.7109375" style="70" bestFit="1" customWidth="1"/>
    <col min="14345" max="14347" width="10.85546875" style="70" bestFit="1" customWidth="1"/>
    <col min="14348" max="14348" width="13.140625" style="70" customWidth="1"/>
    <col min="14349" max="14349" width="13" style="70" customWidth="1"/>
    <col min="14350" max="14350" width="12.85546875" style="70" customWidth="1"/>
    <col min="14351" max="14351" width="13.140625" style="70" customWidth="1"/>
    <col min="14352" max="14590" width="11.42578125" style="70"/>
    <col min="14591" max="14591" width="18.7109375" style="70" customWidth="1"/>
    <col min="14592" max="14592" width="13.140625" style="70" customWidth="1"/>
    <col min="14593" max="14594" width="13.28515625" style="70" customWidth="1"/>
    <col min="14595" max="14595" width="12.7109375" style="70" customWidth="1"/>
    <col min="14596" max="14596" width="16.28515625" style="70" customWidth="1"/>
    <col min="14597" max="14597" width="13.28515625" style="70" bestFit="1" customWidth="1"/>
    <col min="14598" max="14598" width="13.28515625" style="70" customWidth="1"/>
    <col min="14599" max="14599" width="11.140625" style="70" customWidth="1"/>
    <col min="14600" max="14600" width="12.7109375" style="70" bestFit="1" customWidth="1"/>
    <col min="14601" max="14603" width="10.85546875" style="70" bestFit="1" customWidth="1"/>
    <col min="14604" max="14604" width="13.140625" style="70" customWidth="1"/>
    <col min="14605" max="14605" width="13" style="70" customWidth="1"/>
    <col min="14606" max="14606" width="12.85546875" style="70" customWidth="1"/>
    <col min="14607" max="14607" width="13.140625" style="70" customWidth="1"/>
    <col min="14608" max="14846" width="11.42578125" style="70"/>
    <col min="14847" max="14847" width="18.7109375" style="70" customWidth="1"/>
    <col min="14848" max="14848" width="13.140625" style="70" customWidth="1"/>
    <col min="14849" max="14850" width="13.28515625" style="70" customWidth="1"/>
    <col min="14851" max="14851" width="12.7109375" style="70" customWidth="1"/>
    <col min="14852" max="14852" width="16.28515625" style="70" customWidth="1"/>
    <col min="14853" max="14853" width="13.28515625" style="70" bestFit="1" customWidth="1"/>
    <col min="14854" max="14854" width="13.28515625" style="70" customWidth="1"/>
    <col min="14855" max="14855" width="11.140625" style="70" customWidth="1"/>
    <col min="14856" max="14856" width="12.7109375" style="70" bestFit="1" customWidth="1"/>
    <col min="14857" max="14859" width="10.85546875" style="70" bestFit="1" customWidth="1"/>
    <col min="14860" max="14860" width="13.140625" style="70" customWidth="1"/>
    <col min="14861" max="14861" width="13" style="70" customWidth="1"/>
    <col min="14862" max="14862" width="12.85546875" style="70" customWidth="1"/>
    <col min="14863" max="14863" width="13.140625" style="70" customWidth="1"/>
    <col min="14864" max="15102" width="11.42578125" style="70"/>
    <col min="15103" max="15103" width="18.7109375" style="70" customWidth="1"/>
    <col min="15104" max="15104" width="13.140625" style="70" customWidth="1"/>
    <col min="15105" max="15106" width="13.28515625" style="70" customWidth="1"/>
    <col min="15107" max="15107" width="12.7109375" style="70" customWidth="1"/>
    <col min="15108" max="15108" width="16.28515625" style="70" customWidth="1"/>
    <col min="15109" max="15109" width="13.28515625" style="70" bestFit="1" customWidth="1"/>
    <col min="15110" max="15110" width="13.28515625" style="70" customWidth="1"/>
    <col min="15111" max="15111" width="11.140625" style="70" customWidth="1"/>
    <col min="15112" max="15112" width="12.7109375" style="70" bestFit="1" customWidth="1"/>
    <col min="15113" max="15115" width="10.85546875" style="70" bestFit="1" customWidth="1"/>
    <col min="15116" max="15116" width="13.140625" style="70" customWidth="1"/>
    <col min="15117" max="15117" width="13" style="70" customWidth="1"/>
    <col min="15118" max="15118" width="12.85546875" style="70" customWidth="1"/>
    <col min="15119" max="15119" width="13.140625" style="70" customWidth="1"/>
    <col min="15120" max="15358" width="11.42578125" style="70"/>
    <col min="15359" max="15359" width="18.7109375" style="70" customWidth="1"/>
    <col min="15360" max="15360" width="13.140625" style="70" customWidth="1"/>
    <col min="15361" max="15362" width="13.28515625" style="70" customWidth="1"/>
    <col min="15363" max="15363" width="12.7109375" style="70" customWidth="1"/>
    <col min="15364" max="15364" width="16.28515625" style="70" customWidth="1"/>
    <col min="15365" max="15365" width="13.28515625" style="70" bestFit="1" customWidth="1"/>
    <col min="15366" max="15366" width="13.28515625" style="70" customWidth="1"/>
    <col min="15367" max="15367" width="11.140625" style="70" customWidth="1"/>
    <col min="15368" max="15368" width="12.7109375" style="70" bestFit="1" customWidth="1"/>
    <col min="15369" max="15371" width="10.85546875" style="70" bestFit="1" customWidth="1"/>
    <col min="15372" max="15372" width="13.140625" style="70" customWidth="1"/>
    <col min="15373" max="15373" width="13" style="70" customWidth="1"/>
    <col min="15374" max="15374" width="12.85546875" style="70" customWidth="1"/>
    <col min="15375" max="15375" width="13.140625" style="70" customWidth="1"/>
    <col min="15376" max="15614" width="11.42578125" style="70"/>
    <col min="15615" max="15615" width="18.7109375" style="70" customWidth="1"/>
    <col min="15616" max="15616" width="13.140625" style="70" customWidth="1"/>
    <col min="15617" max="15618" width="13.28515625" style="70" customWidth="1"/>
    <col min="15619" max="15619" width="12.7109375" style="70" customWidth="1"/>
    <col min="15620" max="15620" width="16.28515625" style="70" customWidth="1"/>
    <col min="15621" max="15621" width="13.28515625" style="70" bestFit="1" customWidth="1"/>
    <col min="15622" max="15622" width="13.28515625" style="70" customWidth="1"/>
    <col min="15623" max="15623" width="11.140625" style="70" customWidth="1"/>
    <col min="15624" max="15624" width="12.7109375" style="70" bestFit="1" customWidth="1"/>
    <col min="15625" max="15627" width="10.85546875" style="70" bestFit="1" customWidth="1"/>
    <col min="15628" max="15628" width="13.140625" style="70" customWidth="1"/>
    <col min="15629" max="15629" width="13" style="70" customWidth="1"/>
    <col min="15630" max="15630" width="12.85546875" style="70" customWidth="1"/>
    <col min="15631" max="15631" width="13.140625" style="70" customWidth="1"/>
    <col min="15632" max="15870" width="11.42578125" style="70"/>
    <col min="15871" max="15871" width="18.7109375" style="70" customWidth="1"/>
    <col min="15872" max="15872" width="13.140625" style="70" customWidth="1"/>
    <col min="15873" max="15874" width="13.28515625" style="70" customWidth="1"/>
    <col min="15875" max="15875" width="12.7109375" style="70" customWidth="1"/>
    <col min="15876" max="15876" width="16.28515625" style="70" customWidth="1"/>
    <col min="15877" max="15877" width="13.28515625" style="70" bestFit="1" customWidth="1"/>
    <col min="15878" max="15878" width="13.28515625" style="70" customWidth="1"/>
    <col min="15879" max="15879" width="11.140625" style="70" customWidth="1"/>
    <col min="15880" max="15880" width="12.7109375" style="70" bestFit="1" customWidth="1"/>
    <col min="15881" max="15883" width="10.85546875" style="70" bestFit="1" customWidth="1"/>
    <col min="15884" max="15884" width="13.140625" style="70" customWidth="1"/>
    <col min="15885" max="15885" width="13" style="70" customWidth="1"/>
    <col min="15886" max="15886" width="12.85546875" style="70" customWidth="1"/>
    <col min="15887" max="15887" width="13.140625" style="70" customWidth="1"/>
    <col min="15888" max="16126" width="11.42578125" style="70"/>
    <col min="16127" max="16127" width="18.7109375" style="70" customWidth="1"/>
    <col min="16128" max="16128" width="13.140625" style="70" customWidth="1"/>
    <col min="16129" max="16130" width="13.28515625" style="70" customWidth="1"/>
    <col min="16131" max="16131" width="12.7109375" style="70" customWidth="1"/>
    <col min="16132" max="16132" width="16.28515625" style="70" customWidth="1"/>
    <col min="16133" max="16133" width="13.28515625" style="70" bestFit="1" customWidth="1"/>
    <col min="16134" max="16134" width="13.28515625" style="70" customWidth="1"/>
    <col min="16135" max="16135" width="11.140625" style="70" customWidth="1"/>
    <col min="16136" max="16136" width="12.7109375" style="70" bestFit="1" customWidth="1"/>
    <col min="16137" max="16139" width="10.85546875" style="70" bestFit="1" customWidth="1"/>
    <col min="16140" max="16140" width="13.140625" style="70" customWidth="1"/>
    <col min="16141" max="16141" width="13" style="70" customWidth="1"/>
    <col min="16142" max="16142" width="12.85546875" style="70" customWidth="1"/>
    <col min="16143" max="16143" width="13.140625" style="70" customWidth="1"/>
    <col min="16144" max="16384" width="11.42578125" style="70"/>
  </cols>
  <sheetData>
    <row r="2" spans="1:11" x14ac:dyDescent="0.2">
      <c r="B2" s="71" t="s">
        <v>106</v>
      </c>
      <c r="C2" s="71"/>
      <c r="D2" s="71"/>
      <c r="E2" s="71"/>
      <c r="F2" s="71"/>
      <c r="G2" s="71"/>
    </row>
    <row r="4" spans="1:11" ht="38.25" x14ac:dyDescent="0.2">
      <c r="B4" s="103" t="s">
        <v>79</v>
      </c>
      <c r="C4" s="104" t="s">
        <v>80</v>
      </c>
      <c r="E4" s="103" t="s">
        <v>79</v>
      </c>
      <c r="F4" s="104" t="s">
        <v>81</v>
      </c>
      <c r="H4" s="103" t="s">
        <v>82</v>
      </c>
      <c r="I4" s="105">
        <f>SUMPRODUCT(($F$5:$F$28&gt;0)*($F$5:$F$28))</f>
        <v>10567225079.461855</v>
      </c>
      <c r="J4" s="74"/>
      <c r="K4" s="91"/>
    </row>
    <row r="5" spans="1:11" x14ac:dyDescent="0.2">
      <c r="B5" s="92" t="s">
        <v>3</v>
      </c>
      <c r="C5" s="93">
        <f>VLOOKUP(B5,'Diferencia de Pagos TD'!$C$89:$D$122,2,0)</f>
        <v>-35756825.748590596</v>
      </c>
      <c r="E5" s="92" t="s">
        <v>3</v>
      </c>
      <c r="F5" s="75">
        <f>VLOOKUP(E5,$B$5:$C$38,2,0)</f>
        <v>-35756825.748590596</v>
      </c>
      <c r="G5" s="76"/>
      <c r="I5" s="91"/>
      <c r="J5" s="91"/>
    </row>
    <row r="6" spans="1:11" x14ac:dyDescent="0.2">
      <c r="B6" s="94" t="s">
        <v>4</v>
      </c>
      <c r="C6" s="95">
        <f>VLOOKUP(B6,'Diferencia de Pagos TD'!$C$89:$D$122,2,0)</f>
        <v>-17326510.53585954</v>
      </c>
      <c r="E6" s="94" t="s">
        <v>4</v>
      </c>
      <c r="F6" s="75">
        <f>VLOOKUP(E6,$B$5:$C$38,2,0)</f>
        <v>-17326510.53585954</v>
      </c>
      <c r="G6" s="76"/>
      <c r="I6" s="91"/>
      <c r="J6" s="91"/>
    </row>
    <row r="7" spans="1:11" x14ac:dyDescent="0.2">
      <c r="B7" s="94" t="s">
        <v>5</v>
      </c>
      <c r="C7" s="95">
        <f>VLOOKUP(B7,'Diferencia de Pagos TD'!$C$89:$D$122,2,0)</f>
        <v>51956088.02869574</v>
      </c>
      <c r="E7" s="94" t="s">
        <v>5</v>
      </c>
      <c r="F7" s="75">
        <f>VLOOKUP(E7,$B$5:$C$38,2,0)</f>
        <v>51956088.02869574</v>
      </c>
      <c r="G7" s="76"/>
      <c r="I7" s="91"/>
      <c r="J7" s="91"/>
    </row>
    <row r="8" spans="1:11" x14ac:dyDescent="0.2">
      <c r="B8" s="94" t="s">
        <v>6</v>
      </c>
      <c r="C8" s="95">
        <f>VLOOKUP(B8,'Diferencia de Pagos TD'!$C$89:$D$122,2,0)</f>
        <v>-60073557.43940822</v>
      </c>
      <c r="E8" s="94" t="s">
        <v>6</v>
      </c>
      <c r="F8" s="75">
        <f>VLOOKUP(E8,$B$5:$C$38,2,0)</f>
        <v>-60073557.43940822</v>
      </c>
      <c r="G8" s="76"/>
      <c r="H8" s="91"/>
      <c r="I8" s="91"/>
      <c r="J8" s="91"/>
    </row>
    <row r="9" spans="1:11" x14ac:dyDescent="0.2">
      <c r="B9" s="94" t="s">
        <v>7</v>
      </c>
      <c r="C9" s="95">
        <f>VLOOKUP(B9,'Diferencia de Pagos TD'!$C$89:$D$122,2,0)</f>
        <v>-10363034456.12467</v>
      </c>
      <c r="E9" s="94" t="s">
        <v>83</v>
      </c>
      <c r="F9" s="75">
        <f>C9+C10+C11+C12+C13+C15+C16+C17+C34+C35+C36</f>
        <v>-8561057320.6125393</v>
      </c>
      <c r="G9" s="76"/>
      <c r="H9" s="91"/>
      <c r="I9" s="91"/>
      <c r="J9" s="91"/>
    </row>
    <row r="10" spans="1:11" x14ac:dyDescent="0.2">
      <c r="B10" s="94" t="s">
        <v>8</v>
      </c>
      <c r="C10" s="95">
        <f>VLOOKUP(B10,'Diferencia de Pagos TD'!$C$89:$D$122,2,0)</f>
        <v>29816801.782702137</v>
      </c>
      <c r="E10" s="94" t="s">
        <v>84</v>
      </c>
      <c r="F10" s="75">
        <f>C14</f>
        <v>4454241352.8351879</v>
      </c>
      <c r="G10" s="76"/>
      <c r="H10" s="91"/>
      <c r="I10" s="91"/>
      <c r="J10" s="91"/>
    </row>
    <row r="11" spans="1:11" x14ac:dyDescent="0.2">
      <c r="B11" s="94" t="s">
        <v>9</v>
      </c>
      <c r="C11" s="95">
        <f>VLOOKUP(B11,'Diferencia de Pagos TD'!$C$89:$D$122,2,0)</f>
        <v>320382778.00318855</v>
      </c>
      <c r="E11" s="94" t="s">
        <v>15</v>
      </c>
      <c r="F11" s="75">
        <f t="shared" ref="F11:F28" si="0">VLOOKUP(E11,$B$5:$C$38,2,0)</f>
        <v>197489574.03413677</v>
      </c>
      <c r="G11" s="76"/>
      <c r="H11" s="91"/>
      <c r="I11" s="91"/>
      <c r="J11" s="91"/>
    </row>
    <row r="12" spans="1:11" x14ac:dyDescent="0.2">
      <c r="B12" s="94" t="s">
        <v>10</v>
      </c>
      <c r="C12" s="95">
        <f>VLOOKUP(B12,'Diferencia de Pagos TD'!$C$89:$D$122,2,0)</f>
        <v>-2082369403.4025557</v>
      </c>
      <c r="E12" s="94" t="s">
        <v>16</v>
      </c>
      <c r="F12" s="75">
        <f t="shared" si="0"/>
        <v>76842792.905770868</v>
      </c>
      <c r="G12" s="76"/>
      <c r="H12" s="91"/>
      <c r="I12" s="91"/>
      <c r="J12" s="91"/>
    </row>
    <row r="13" spans="1:11" x14ac:dyDescent="0.2">
      <c r="A13" s="91"/>
      <c r="B13" s="94" t="s">
        <v>11</v>
      </c>
      <c r="C13" s="95">
        <f>VLOOKUP(B13,'Diferencia de Pagos TD'!$C$89:$D$122,2,0)</f>
        <v>-269480963.55871063</v>
      </c>
      <c r="D13" s="91"/>
      <c r="E13" s="94" t="s">
        <v>17</v>
      </c>
      <c r="F13" s="75">
        <f t="shared" si="0"/>
        <v>-16196604.519068763</v>
      </c>
      <c r="G13" s="76"/>
      <c r="H13" s="91"/>
      <c r="I13" s="91"/>
      <c r="J13" s="91"/>
    </row>
    <row r="14" spans="1:11" x14ac:dyDescent="0.2">
      <c r="B14" s="94" t="s">
        <v>60</v>
      </c>
      <c r="C14" s="95">
        <f>VLOOKUP(B14,'Diferencia de Pagos TD'!$C$89:$D$122,2,0)</f>
        <v>4454241352.8351879</v>
      </c>
      <c r="E14" s="94" t="s">
        <v>18</v>
      </c>
      <c r="F14" s="75">
        <f t="shared" si="0"/>
        <v>94055259.477974534</v>
      </c>
      <c r="G14" s="76"/>
      <c r="H14" s="91"/>
      <c r="I14" s="91"/>
      <c r="J14" s="91"/>
    </row>
    <row r="15" spans="1:11" x14ac:dyDescent="0.2">
      <c r="B15" s="94" t="s">
        <v>12</v>
      </c>
      <c r="C15" s="95">
        <f>VLOOKUP(B15,'Diferencia de Pagos TD'!$C$89:$D$122,2,0)</f>
        <v>535781959.99314719</v>
      </c>
      <c r="E15" s="94" t="s">
        <v>19</v>
      </c>
      <c r="F15" s="75">
        <f t="shared" si="0"/>
        <v>41127312.799303494</v>
      </c>
      <c r="G15" s="76"/>
      <c r="H15" s="91"/>
      <c r="I15" s="91"/>
      <c r="J15" s="91"/>
    </row>
    <row r="16" spans="1:11" x14ac:dyDescent="0.2">
      <c r="B16" s="94" t="s">
        <v>13</v>
      </c>
      <c r="C16" s="95">
        <f>VLOOKUP(B16,'Diferencia de Pagos TD'!$C$89:$D$122,2,0)</f>
        <v>107265148.24784192</v>
      </c>
      <c r="E16" s="94" t="s">
        <v>20</v>
      </c>
      <c r="F16" s="75">
        <f t="shared" si="0"/>
        <v>56012974.999979004</v>
      </c>
      <c r="G16" s="76"/>
      <c r="H16" s="91"/>
      <c r="I16" s="91"/>
      <c r="J16" s="91"/>
    </row>
    <row r="17" spans="1:10" x14ac:dyDescent="0.2">
      <c r="B17" s="94" t="s">
        <v>14</v>
      </c>
      <c r="C17" s="95">
        <f>VLOOKUP(B17,'Diferencia de Pagos TD'!$C$89:$D$122,2,0)</f>
        <v>3208199.0603506491</v>
      </c>
      <c r="E17" s="94" t="s">
        <v>21</v>
      </c>
      <c r="F17" s="75">
        <f t="shared" si="0"/>
        <v>803871272.55196762</v>
      </c>
      <c r="G17" s="76"/>
      <c r="H17" s="91"/>
      <c r="I17" s="91"/>
      <c r="J17" s="91"/>
    </row>
    <row r="18" spans="1:10" x14ac:dyDescent="0.2">
      <c r="B18" s="94" t="s">
        <v>15</v>
      </c>
      <c r="C18" s="95">
        <f>VLOOKUP(B18,'Diferencia de Pagos TD'!$C$89:$D$122,2,0)</f>
        <v>197489574.03413677</v>
      </c>
      <c r="E18" s="94" t="s">
        <v>22</v>
      </c>
      <c r="F18" s="75">
        <f t="shared" si="0"/>
        <v>460285989.9442454</v>
      </c>
      <c r="G18" s="76"/>
      <c r="H18" s="91"/>
      <c r="I18" s="91"/>
      <c r="J18" s="91"/>
    </row>
    <row r="19" spans="1:10" x14ac:dyDescent="0.2">
      <c r="B19" s="94" t="s">
        <v>16</v>
      </c>
      <c r="C19" s="95">
        <f>VLOOKUP(B19,'Diferencia de Pagos TD'!$C$89:$D$122,2,0)</f>
        <v>76842792.905770868</v>
      </c>
      <c r="E19" s="94" t="s">
        <v>23</v>
      </c>
      <c r="F19" s="75">
        <f t="shared" si="0"/>
        <v>4223166008.4569883</v>
      </c>
      <c r="G19" s="76"/>
      <c r="H19" s="91"/>
      <c r="I19" s="91"/>
      <c r="J19" s="91"/>
    </row>
    <row r="20" spans="1:10" x14ac:dyDescent="0.2">
      <c r="B20" s="94" t="s">
        <v>17</v>
      </c>
      <c r="C20" s="95">
        <f>VLOOKUP(B20,'Diferencia de Pagos TD'!$C$89:$D$122,2,0)</f>
        <v>-16196604.519068763</v>
      </c>
      <c r="E20" s="94" t="s">
        <v>24</v>
      </c>
      <c r="F20" s="75">
        <f t="shared" si="0"/>
        <v>68446777.54367204</v>
      </c>
      <c r="G20" s="76"/>
      <c r="H20" s="91"/>
      <c r="I20" s="91"/>
      <c r="J20" s="91"/>
    </row>
    <row r="21" spans="1:10" x14ac:dyDescent="0.2">
      <c r="B21" s="94" t="s">
        <v>18</v>
      </c>
      <c r="C21" s="95">
        <f>VLOOKUP(B21,'Diferencia de Pagos TD'!$C$89:$D$122,2,0)</f>
        <v>94055259.477974534</v>
      </c>
      <c r="E21" s="94" t="s">
        <v>25</v>
      </c>
      <c r="F21" s="75">
        <f t="shared" si="0"/>
        <v>-1791069477.1143641</v>
      </c>
      <c r="G21" s="76"/>
      <c r="H21" s="91"/>
      <c r="I21" s="91"/>
      <c r="J21" s="91"/>
    </row>
    <row r="22" spans="1:10" x14ac:dyDescent="0.2">
      <c r="B22" s="94" t="s">
        <v>19</v>
      </c>
      <c r="C22" s="95">
        <f>VLOOKUP(B22,'Diferencia de Pagos TD'!$C$89:$D$122,2,0)</f>
        <v>41127312.799303494</v>
      </c>
      <c r="E22" s="94" t="s">
        <v>26</v>
      </c>
      <c r="F22" s="75">
        <f t="shared" si="0"/>
        <v>-25499275.455302041</v>
      </c>
      <c r="G22" s="76"/>
      <c r="H22" s="91"/>
      <c r="I22" s="91"/>
      <c r="J22" s="91"/>
    </row>
    <row r="23" spans="1:10" x14ac:dyDescent="0.2">
      <c r="B23" s="94" t="s">
        <v>20</v>
      </c>
      <c r="C23" s="95">
        <f>VLOOKUP(B23,'Diferencia de Pagos TD'!$C$89:$D$122,2,0)</f>
        <v>56012974.999979004</v>
      </c>
      <c r="E23" s="94" t="s">
        <v>27</v>
      </c>
      <c r="F23" s="75">
        <f t="shared" si="0"/>
        <v>31160422.963863917</v>
      </c>
      <c r="G23" s="76"/>
      <c r="H23" s="91"/>
      <c r="I23" s="91"/>
      <c r="J23" s="91"/>
    </row>
    <row r="24" spans="1:10" x14ac:dyDescent="0.2">
      <c r="B24" s="94" t="s">
        <v>21</v>
      </c>
      <c r="C24" s="95">
        <f>VLOOKUP(B24,'Diferencia de Pagos TD'!$C$89:$D$122,2,0)</f>
        <v>803871272.55196762</v>
      </c>
      <c r="E24" s="94" t="s">
        <v>28</v>
      </c>
      <c r="F24" s="75">
        <f t="shared" si="0"/>
        <v>-30262973.683259942</v>
      </c>
      <c r="G24" s="76"/>
      <c r="H24" s="91"/>
      <c r="I24" s="91"/>
      <c r="J24" s="91"/>
    </row>
    <row r="25" spans="1:10" x14ac:dyDescent="0.2">
      <c r="B25" s="94" t="s">
        <v>22</v>
      </c>
      <c r="C25" s="95">
        <f>VLOOKUP(B25,'Diferencia de Pagos TD'!$C$89:$D$122,2,0)</f>
        <v>460285989.9442454</v>
      </c>
      <c r="E25" s="94" t="s">
        <v>29</v>
      </c>
      <c r="F25" s="75">
        <f t="shared" si="0"/>
        <v>-29982534.353459939</v>
      </c>
      <c r="G25" s="76"/>
      <c r="H25" s="91"/>
      <c r="I25" s="91"/>
      <c r="J25" s="91"/>
    </row>
    <row r="26" spans="1:10" x14ac:dyDescent="0.2">
      <c r="A26" s="91"/>
      <c r="B26" s="94" t="s">
        <v>23</v>
      </c>
      <c r="C26" s="95">
        <f>VLOOKUP(B26,'Diferencia de Pagos TD'!$C$89:$D$122,2,0)</f>
        <v>4223166008.4569883</v>
      </c>
      <c r="D26" s="91"/>
      <c r="E26" s="94" t="s">
        <v>30</v>
      </c>
      <c r="F26" s="75">
        <f t="shared" si="0"/>
        <v>4149977.4693568563</v>
      </c>
      <c r="G26" s="76"/>
      <c r="H26" s="91"/>
      <c r="I26" s="91"/>
      <c r="J26" s="91"/>
    </row>
    <row r="27" spans="1:10" x14ac:dyDescent="0.2">
      <c r="B27" s="94" t="s">
        <v>24</v>
      </c>
      <c r="C27" s="95">
        <f>VLOOKUP(B27,'Diferencia de Pagos TD'!$C$89:$D$122,2,0)</f>
        <v>68446777.54367204</v>
      </c>
      <c r="E27" s="94" t="s">
        <v>34</v>
      </c>
      <c r="F27" s="75">
        <f t="shared" si="0"/>
        <v>3507568.3909731396</v>
      </c>
      <c r="G27" s="76"/>
      <c r="H27" s="91"/>
      <c r="I27" s="91"/>
      <c r="J27" s="91"/>
    </row>
    <row r="28" spans="1:10" x14ac:dyDescent="0.2">
      <c r="A28" s="91"/>
      <c r="B28" s="94" t="s">
        <v>25</v>
      </c>
      <c r="C28" s="95">
        <f>VLOOKUP(B28,'Diferencia de Pagos TD'!$C$89:$D$122,2,0)</f>
        <v>-1791069477.1143641</v>
      </c>
      <c r="D28" s="91"/>
      <c r="E28" s="96" t="s">
        <v>120</v>
      </c>
      <c r="F28" s="75">
        <f t="shared" si="0"/>
        <v>911707.05973893474</v>
      </c>
      <c r="G28" s="76"/>
      <c r="H28" s="91"/>
      <c r="I28" s="91"/>
      <c r="J28" s="91"/>
    </row>
    <row r="29" spans="1:10" x14ac:dyDescent="0.2">
      <c r="A29" s="91"/>
      <c r="B29" s="94" t="s">
        <v>26</v>
      </c>
      <c r="C29" s="95">
        <f>VLOOKUP(B29,'Diferencia de Pagos TD'!$C$89:$D$122,2,0)</f>
        <v>-25499275.455302041</v>
      </c>
      <c r="D29" s="91"/>
      <c r="E29" s="77" t="s">
        <v>85</v>
      </c>
      <c r="F29" s="97">
        <f>SUM(F6:F28)</f>
        <v>35756825.748592272</v>
      </c>
      <c r="G29" s="79"/>
      <c r="H29" s="91"/>
      <c r="I29" s="91"/>
      <c r="J29" s="91"/>
    </row>
    <row r="30" spans="1:10" x14ac:dyDescent="0.2">
      <c r="A30" s="91"/>
      <c r="B30" s="94" t="s">
        <v>27</v>
      </c>
      <c r="C30" s="95">
        <f>VLOOKUP(B30,'Diferencia de Pagos TD'!$C$89:$D$122,2,0)</f>
        <v>31160422.963863917</v>
      </c>
      <c r="D30" s="91"/>
      <c r="E30" s="78"/>
      <c r="F30" s="98"/>
      <c r="G30" s="79"/>
      <c r="H30" s="91"/>
      <c r="I30" s="91"/>
      <c r="J30" s="91"/>
    </row>
    <row r="31" spans="1:10" x14ac:dyDescent="0.2">
      <c r="B31" s="94" t="s">
        <v>28</v>
      </c>
      <c r="C31" s="95">
        <f>VLOOKUP(B31,'Diferencia de Pagos TD'!$C$89:$D$122,2,0)</f>
        <v>-30262973.683259942</v>
      </c>
      <c r="E31" s="78"/>
      <c r="F31" s="98"/>
      <c r="G31" s="79"/>
      <c r="H31" s="91"/>
      <c r="I31" s="91"/>
      <c r="J31" s="91"/>
    </row>
    <row r="32" spans="1:10" x14ac:dyDescent="0.2">
      <c r="A32" s="91"/>
      <c r="B32" s="94" t="s">
        <v>29</v>
      </c>
      <c r="C32" s="95">
        <f>VLOOKUP(B32,'Diferencia de Pagos TD'!$C$89:$D$122,2,0)</f>
        <v>-29982534.353459939</v>
      </c>
      <c r="D32" s="91"/>
      <c r="E32" s="78"/>
      <c r="F32" s="98"/>
      <c r="G32" s="79"/>
      <c r="H32" s="91"/>
      <c r="I32" s="91"/>
      <c r="J32" s="91"/>
    </row>
    <row r="33" spans="1:13" x14ac:dyDescent="0.2">
      <c r="A33" s="91"/>
      <c r="B33" s="94" t="s">
        <v>30</v>
      </c>
      <c r="C33" s="95">
        <f>VLOOKUP(B33,'Diferencia de Pagos TD'!$C$89:$D$122,2,0)</f>
        <v>4149977.4693568563</v>
      </c>
      <c r="D33" s="91"/>
      <c r="E33" s="78"/>
      <c r="F33" s="98"/>
      <c r="G33" s="79"/>
      <c r="H33" s="91"/>
      <c r="I33" s="91"/>
      <c r="J33" s="91"/>
    </row>
    <row r="34" spans="1:13" x14ac:dyDescent="0.2">
      <c r="B34" s="94" t="s">
        <v>31</v>
      </c>
      <c r="C34" s="95">
        <f>VLOOKUP(B34,'Diferencia de Pagos TD'!$C$89:$D$122,2,0)</f>
        <v>656553080.13856328</v>
      </c>
      <c r="E34" s="78"/>
      <c r="F34" s="98"/>
      <c r="G34" s="79"/>
      <c r="H34" s="91"/>
      <c r="I34" s="91"/>
      <c r="J34" s="91"/>
    </row>
    <row r="35" spans="1:13" x14ac:dyDescent="0.2">
      <c r="B35" s="94" t="s">
        <v>32</v>
      </c>
      <c r="C35" s="95">
        <f>VLOOKUP(B35,'Diferencia de Pagos TD'!$C$89:$D$122,2,0)</f>
        <v>794887205.49327087</v>
      </c>
      <c r="E35" s="78"/>
      <c r="F35" s="98"/>
      <c r="G35" s="79"/>
      <c r="H35" s="91"/>
      <c r="I35" s="91"/>
      <c r="J35" s="91"/>
    </row>
    <row r="36" spans="1:13" x14ac:dyDescent="0.2">
      <c r="B36" s="94" t="s">
        <v>33</v>
      </c>
      <c r="C36" s="95">
        <f>VLOOKUP(B36,'Diferencia de Pagos TD'!$C$89:$D$122,2,0)</f>
        <v>1705932329.7543314</v>
      </c>
      <c r="E36" s="78"/>
      <c r="F36" s="98"/>
      <c r="G36" s="79"/>
      <c r="H36" s="91"/>
      <c r="I36" s="91"/>
      <c r="J36" s="91"/>
      <c r="K36" s="91"/>
    </row>
    <row r="37" spans="1:13" x14ac:dyDescent="0.2">
      <c r="B37" s="94" t="s">
        <v>34</v>
      </c>
      <c r="C37" s="95">
        <f>VLOOKUP(B37,'Diferencia de Pagos TD'!$C$89:$D$122,2,0)</f>
        <v>3507568.3909731396</v>
      </c>
      <c r="E37" s="78"/>
      <c r="F37" s="98"/>
      <c r="G37" s="79"/>
      <c r="H37" s="91"/>
      <c r="I37" s="91"/>
      <c r="J37" s="91"/>
      <c r="K37" s="91"/>
    </row>
    <row r="38" spans="1:13" x14ac:dyDescent="0.2">
      <c r="B38" s="96" t="s">
        <v>120</v>
      </c>
      <c r="C38" s="99">
        <f>VLOOKUP(B38,'Diferencia de Pagos TD'!$C$89:$D$122,2,0)</f>
        <v>911707.05973893474</v>
      </c>
      <c r="E38" s="91"/>
      <c r="G38" s="79"/>
      <c r="H38" s="91"/>
      <c r="I38" s="91"/>
      <c r="J38" s="91"/>
    </row>
    <row r="39" spans="1:13" x14ac:dyDescent="0.2">
      <c r="B39" s="77" t="s">
        <v>85</v>
      </c>
      <c r="C39" s="100">
        <f>SUM(C5:C38)</f>
        <v>2.0160805433988571E-6</v>
      </c>
      <c r="E39" s="91"/>
      <c r="G39" s="79"/>
      <c r="H39" s="91"/>
      <c r="I39" s="91"/>
      <c r="J39" s="91"/>
    </row>
    <row r="40" spans="1:13" x14ac:dyDescent="0.2">
      <c r="B40" s="78"/>
      <c r="C40" s="101"/>
      <c r="D40" s="101"/>
      <c r="E40" s="98"/>
      <c r="G40" s="91"/>
      <c r="I40" s="91"/>
      <c r="J40" s="91"/>
    </row>
    <row r="41" spans="1:13" x14ac:dyDescent="0.2">
      <c r="B41" s="78"/>
      <c r="C41" s="101"/>
      <c r="D41" s="101"/>
      <c r="E41" s="98"/>
      <c r="F41" s="91"/>
      <c r="G41" s="91"/>
    </row>
    <row r="42" spans="1:13" x14ac:dyDescent="0.2">
      <c r="B42" s="80" t="s">
        <v>86</v>
      </c>
      <c r="C42" s="91"/>
      <c r="D42" s="91"/>
      <c r="E42" s="98"/>
      <c r="F42" s="91"/>
      <c r="G42" s="91"/>
      <c r="H42" s="91"/>
      <c r="I42" s="91"/>
      <c r="J42" s="91"/>
      <c r="K42" s="91"/>
      <c r="L42" s="91"/>
    </row>
    <row r="43" spans="1:13" x14ac:dyDescent="0.2">
      <c r="B43" s="9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</row>
    <row r="44" spans="1:13" x14ac:dyDescent="0.2">
      <c r="B44" s="115" t="s">
        <v>87</v>
      </c>
      <c r="C44" s="81" t="s">
        <v>88</v>
      </c>
      <c r="D44" s="82"/>
      <c r="E44" s="82"/>
      <c r="F44" s="82"/>
      <c r="G44" s="82"/>
      <c r="H44" s="82"/>
      <c r="I44" s="82"/>
      <c r="J44" s="82"/>
      <c r="K44" s="82"/>
      <c r="L44" s="117" t="s">
        <v>35</v>
      </c>
    </row>
    <row r="45" spans="1:13" x14ac:dyDescent="0.2">
      <c r="B45" s="116"/>
      <c r="C45" s="83" t="s">
        <v>3</v>
      </c>
      <c r="D45" s="83" t="s">
        <v>4</v>
      </c>
      <c r="E45" s="83" t="s">
        <v>6</v>
      </c>
      <c r="F45" s="83" t="s">
        <v>83</v>
      </c>
      <c r="G45" s="83" t="s">
        <v>17</v>
      </c>
      <c r="H45" s="83" t="s">
        <v>25</v>
      </c>
      <c r="I45" s="83" t="s">
        <v>26</v>
      </c>
      <c r="J45" s="83" t="s">
        <v>28</v>
      </c>
      <c r="K45" s="83" t="s">
        <v>29</v>
      </c>
      <c r="L45" s="118"/>
    </row>
    <row r="46" spans="1:13" x14ac:dyDescent="0.2">
      <c r="B46" s="84" t="s">
        <v>5</v>
      </c>
      <c r="C46" s="106">
        <f t="shared" ref="C46:I58" si="1">(VLOOKUP($B46,$E$5:$F$28,2,0)*(-(VLOOKUP(C$45,$E$5:$F$28,2,0))))/SUMPRODUCT(($F$5:$F$28&gt;0)*($F$5:$F$28))</f>
        <v>175806.30413856168</v>
      </c>
      <c r="D46" s="106">
        <f t="shared" si="1"/>
        <v>85189.602744516058</v>
      </c>
      <c r="E46" s="106">
        <f t="shared" si="1"/>
        <v>295364.86779155012</v>
      </c>
      <c r="F46" s="106">
        <f t="shared" si="1"/>
        <v>42092322.669737905</v>
      </c>
      <c r="G46" s="106">
        <f t="shared" si="1"/>
        <v>79634.171112172684</v>
      </c>
      <c r="H46" s="106">
        <f t="shared" si="1"/>
        <v>8806187.3120623417</v>
      </c>
      <c r="I46" s="106">
        <f t="shared" si="1"/>
        <v>125372.80035783077</v>
      </c>
      <c r="J46" s="106">
        <f t="shared" ref="J46:K60" si="2">(VLOOKUP($B46,$E$5:$F$28,2,0)*(-(VLOOKUP(J$45,$E$5:$F$28,2,0))))/SUMPRODUCT(($F$5:$F$28&gt;0)*($F$5:$F$28))</f>
        <v>148794.57122130581</v>
      </c>
      <c r="K46" s="106">
        <f t="shared" ref="K46:K58" si="3">(VLOOKUP($B46,$E$5:$F$28,2,0)*(-(VLOOKUP(K$45,$E$5:$F$28,2,0))))/SUMPRODUCT(($F$5:$F$28&gt;0)*($F$5:$F$28))</f>
        <v>147415.72952954361</v>
      </c>
      <c r="L46" s="99">
        <f t="shared" ref="L46:L58" si="4">SUM(C46:K46)</f>
        <v>51956088.028695732</v>
      </c>
    </row>
    <row r="47" spans="1:13" x14ac:dyDescent="0.2">
      <c r="B47" s="84" t="s">
        <v>84</v>
      </c>
      <c r="C47" s="106">
        <f t="shared" si="1"/>
        <v>15072029.856262436</v>
      </c>
      <c r="D47" s="106">
        <f t="shared" si="1"/>
        <v>7303379.9459006516</v>
      </c>
      <c r="E47" s="106">
        <f t="shared" si="1"/>
        <v>25321891.200992465</v>
      </c>
      <c r="F47" s="106">
        <f t="shared" si="1"/>
        <v>3608612029.6215687</v>
      </c>
      <c r="G47" s="106">
        <f t="shared" si="1"/>
        <v>6827107.8813840626</v>
      </c>
      <c r="H47" s="106">
        <f t="shared" si="1"/>
        <v>754962222.41629183</v>
      </c>
      <c r="I47" s="106">
        <f t="shared" si="1"/>
        <v>10748320.996880462</v>
      </c>
      <c r="J47" s="106">
        <f t="shared" si="2"/>
        <v>12756290.116478166</v>
      </c>
      <c r="K47" s="106">
        <f t="shared" si="3"/>
        <v>12638080.799428189</v>
      </c>
      <c r="L47" s="99">
        <f t="shared" si="4"/>
        <v>4454241352.835187</v>
      </c>
    </row>
    <row r="48" spans="1:13" x14ac:dyDescent="0.2">
      <c r="B48" s="84" t="s">
        <v>15</v>
      </c>
      <c r="C48" s="106">
        <f t="shared" si="1"/>
        <v>668254.93285145669</v>
      </c>
      <c r="D48" s="106">
        <f t="shared" si="1"/>
        <v>323813.03128248896</v>
      </c>
      <c r="E48" s="106">
        <f t="shared" si="1"/>
        <v>1122707.350341416</v>
      </c>
      <c r="F48" s="106">
        <f t="shared" si="1"/>
        <v>159996550.73266408</v>
      </c>
      <c r="G48" s="106">
        <f t="shared" si="1"/>
        <v>302696.35625412071</v>
      </c>
      <c r="H48" s="106">
        <f t="shared" si="1"/>
        <v>33473077.883836769</v>
      </c>
      <c r="I48" s="106">
        <f t="shared" si="1"/>
        <v>476552.83293191419</v>
      </c>
      <c r="J48" s="106">
        <f t="shared" si="2"/>
        <v>565581.00511451031</v>
      </c>
      <c r="K48" s="106">
        <f t="shared" si="3"/>
        <v>560339.90885999182</v>
      </c>
      <c r="L48" s="99">
        <f t="shared" si="4"/>
        <v>197489574.03413674</v>
      </c>
    </row>
    <row r="49" spans="2:12" x14ac:dyDescent="0.2">
      <c r="B49" s="84" t="s">
        <v>16</v>
      </c>
      <c r="C49" s="106">
        <f t="shared" si="1"/>
        <v>260016.63968594195</v>
      </c>
      <c r="D49" s="106">
        <f t="shared" si="1"/>
        <v>125994.99403816194</v>
      </c>
      <c r="E49" s="106">
        <f t="shared" si="1"/>
        <v>436843.15406523563</v>
      </c>
      <c r="F49" s="106">
        <f t="shared" si="1"/>
        <v>62254333.545033649</v>
      </c>
      <c r="G49" s="106">
        <f t="shared" si="1"/>
        <v>117778.53859235252</v>
      </c>
      <c r="H49" s="106">
        <f t="shared" si="1"/>
        <v>13024306.747969389</v>
      </c>
      <c r="I49" s="106">
        <f t="shared" si="1"/>
        <v>185425.74122579084</v>
      </c>
      <c r="J49" s="106">
        <f t="shared" si="2"/>
        <v>220066.42254410702</v>
      </c>
      <c r="K49" s="106">
        <f t="shared" si="3"/>
        <v>218027.1226162255</v>
      </c>
      <c r="L49" s="99">
        <f t="shared" si="4"/>
        <v>76842792.905770868</v>
      </c>
    </row>
    <row r="50" spans="2:12" x14ac:dyDescent="0.2">
      <c r="B50" s="84" t="s">
        <v>18</v>
      </c>
      <c r="C50" s="106">
        <f t="shared" si="1"/>
        <v>318259.2874290967</v>
      </c>
      <c r="D50" s="106">
        <f t="shared" si="1"/>
        <v>154217.34959213343</v>
      </c>
      <c r="E50" s="106">
        <f t="shared" si="1"/>
        <v>534694.20687462925</v>
      </c>
      <c r="F50" s="106">
        <f t="shared" si="1"/>
        <v>76199045.789325804</v>
      </c>
      <c r="G50" s="106">
        <f t="shared" si="1"/>
        <v>144160.44223983982</v>
      </c>
      <c r="H50" s="106">
        <f t="shared" si="1"/>
        <v>15941697.384726344</v>
      </c>
      <c r="I50" s="106">
        <f t="shared" si="1"/>
        <v>226960.33740306381</v>
      </c>
      <c r="J50" s="106">
        <f t="shared" si="2"/>
        <v>269360.38751424832</v>
      </c>
      <c r="K50" s="106">
        <f t="shared" si="3"/>
        <v>266864.29286936054</v>
      </c>
      <c r="L50" s="99">
        <f t="shared" si="4"/>
        <v>94055259.477974504</v>
      </c>
    </row>
    <row r="51" spans="2:12" x14ac:dyDescent="0.2">
      <c r="B51" s="84" t="s">
        <v>19</v>
      </c>
      <c r="C51" s="106">
        <f t="shared" si="1"/>
        <v>139164.45861749028</v>
      </c>
      <c r="D51" s="106">
        <f t="shared" si="1"/>
        <v>67434.242496991676</v>
      </c>
      <c r="E51" s="106">
        <f t="shared" si="1"/>
        <v>233804.42540013429</v>
      </c>
      <c r="F51" s="106">
        <f t="shared" si="1"/>
        <v>33319370.00205636</v>
      </c>
      <c r="G51" s="106">
        <f t="shared" si="1"/>
        <v>63036.683266736698</v>
      </c>
      <c r="H51" s="106">
        <f t="shared" si="1"/>
        <v>6970786.9451682679</v>
      </c>
      <c r="I51" s="106">
        <f t="shared" si="1"/>
        <v>99242.390497015513</v>
      </c>
      <c r="J51" s="106">
        <f t="shared" si="2"/>
        <v>117782.55649418849</v>
      </c>
      <c r="K51" s="106">
        <f t="shared" si="3"/>
        <v>116691.09530630027</v>
      </c>
      <c r="L51" s="99">
        <f t="shared" si="4"/>
        <v>41127312.799303479</v>
      </c>
    </row>
    <row r="52" spans="2:12" x14ac:dyDescent="0.2">
      <c r="B52" s="84" t="s">
        <v>20</v>
      </c>
      <c r="C52" s="106">
        <f t="shared" si="1"/>
        <v>189533.78693779153</v>
      </c>
      <c r="D52" s="106">
        <f t="shared" si="1"/>
        <v>91841.462085275969</v>
      </c>
      <c r="E52" s="106">
        <f t="shared" si="1"/>
        <v>318427.8413406082</v>
      </c>
      <c r="F52" s="106">
        <f t="shared" si="1"/>
        <v>45379017.298009321</v>
      </c>
      <c r="G52" s="106">
        <f t="shared" si="1"/>
        <v>85852.245711543655</v>
      </c>
      <c r="H52" s="106">
        <f t="shared" si="1"/>
        <v>9493800.793532582</v>
      </c>
      <c r="I52" s="106">
        <f t="shared" si="1"/>
        <v>135162.28412427724</v>
      </c>
      <c r="J52" s="106">
        <f t="shared" si="2"/>
        <v>160412.89700926738</v>
      </c>
      <c r="K52" s="106">
        <f t="shared" si="3"/>
        <v>158926.39122832887</v>
      </c>
      <c r="L52" s="99">
        <f t="shared" si="4"/>
        <v>56012974.999978989</v>
      </c>
    </row>
    <row r="53" spans="2:12" x14ac:dyDescent="0.2">
      <c r="B53" s="84" t="s">
        <v>21</v>
      </c>
      <c r="C53" s="106">
        <f t="shared" si="1"/>
        <v>2720097.7362358114</v>
      </c>
      <c r="D53" s="106">
        <f t="shared" si="1"/>
        <v>1318064.484158389</v>
      </c>
      <c r="E53" s="106">
        <f t="shared" si="1"/>
        <v>4569923.2014465705</v>
      </c>
      <c r="F53" s="106">
        <f t="shared" si="1"/>
        <v>651257827.00387144</v>
      </c>
      <c r="G53" s="106">
        <f t="shared" si="1"/>
        <v>1232110.1318330024</v>
      </c>
      <c r="H53" s="106">
        <f t="shared" si="1"/>
        <v>136250462.06266987</v>
      </c>
      <c r="I53" s="106">
        <f t="shared" si="1"/>
        <v>1939784.0828853329</v>
      </c>
      <c r="J53" s="106">
        <f t="shared" si="2"/>
        <v>2302168.7323809494</v>
      </c>
      <c r="K53" s="106">
        <f t="shared" si="3"/>
        <v>2280835.1164860725</v>
      </c>
      <c r="L53" s="99">
        <f t="shared" si="4"/>
        <v>803871272.5519675</v>
      </c>
    </row>
    <row r="54" spans="2:12" x14ac:dyDescent="0.2">
      <c r="B54" s="84" t="s">
        <v>22</v>
      </c>
      <c r="C54" s="106">
        <f t="shared" si="1"/>
        <v>1557491.7552330648</v>
      </c>
      <c r="D54" s="106">
        <f t="shared" si="1"/>
        <v>754706.17823573865</v>
      </c>
      <c r="E54" s="106">
        <f t="shared" si="1"/>
        <v>2616677.1926919771</v>
      </c>
      <c r="F54" s="106">
        <f t="shared" si="1"/>
        <v>372901562.53473562</v>
      </c>
      <c r="G54" s="106">
        <f t="shared" si="1"/>
        <v>705489.86027414678</v>
      </c>
      <c r="H54" s="106">
        <f t="shared" si="1"/>
        <v>78015200.881335884</v>
      </c>
      <c r="I54" s="106">
        <f t="shared" si="1"/>
        <v>1110694.5444567376</v>
      </c>
      <c r="J54" s="106">
        <f t="shared" si="2"/>
        <v>1318191.1708807214</v>
      </c>
      <c r="K54" s="106">
        <f t="shared" si="3"/>
        <v>1305975.8264013866</v>
      </c>
      <c r="L54" s="99">
        <f t="shared" si="4"/>
        <v>460285989.94424534</v>
      </c>
    </row>
    <row r="55" spans="2:12" x14ac:dyDescent="0.2">
      <c r="B55" s="84" t="s">
        <v>23</v>
      </c>
      <c r="C55" s="106">
        <f t="shared" si="1"/>
        <v>14290129.143294219</v>
      </c>
      <c r="D55" s="106">
        <f t="shared" si="1"/>
        <v>6924498.1336141154</v>
      </c>
      <c r="E55" s="106">
        <f t="shared" si="1"/>
        <v>24008252.296838287</v>
      </c>
      <c r="F55" s="106">
        <f t="shared" si="1"/>
        <v>3421405903.7251005</v>
      </c>
      <c r="G55" s="106">
        <f t="shared" si="1"/>
        <v>6472933.9200216439</v>
      </c>
      <c r="H55" s="106">
        <f t="shared" si="1"/>
        <v>715796595.38390541</v>
      </c>
      <c r="I55" s="106">
        <f t="shared" si="1"/>
        <v>10190723.916008161</v>
      </c>
      <c r="J55" s="106">
        <f t="shared" si="2"/>
        <v>12094524.41988492</v>
      </c>
      <c r="K55" s="106">
        <f t="shared" si="3"/>
        <v>11982447.51831994</v>
      </c>
      <c r="L55" s="99">
        <f t="shared" si="4"/>
        <v>4223166008.4569874</v>
      </c>
    </row>
    <row r="56" spans="2:12" x14ac:dyDescent="0.2">
      <c r="B56" s="84" t="s">
        <v>24</v>
      </c>
      <c r="C56" s="106">
        <f t="shared" si="1"/>
        <v>231606.64027478659</v>
      </c>
      <c r="D56" s="106">
        <f t="shared" si="1"/>
        <v>112228.49928322554</v>
      </c>
      <c r="E56" s="106">
        <f t="shared" si="1"/>
        <v>389112.69433484785</v>
      </c>
      <c r="F56" s="106">
        <f t="shared" si="1"/>
        <v>55452285.870344393</v>
      </c>
      <c r="G56" s="106">
        <f t="shared" si="1"/>
        <v>104909.79213021453</v>
      </c>
      <c r="H56" s="106">
        <f t="shared" si="1"/>
        <v>11601241.872246658</v>
      </c>
      <c r="I56" s="106">
        <f t="shared" si="1"/>
        <v>165165.71015470021</v>
      </c>
      <c r="J56" s="106">
        <f t="shared" si="2"/>
        <v>196021.47318069451</v>
      </c>
      <c r="K56" s="106">
        <f t="shared" si="3"/>
        <v>194204.99172250883</v>
      </c>
      <c r="L56" s="99">
        <f t="shared" si="4"/>
        <v>68446777.543672025</v>
      </c>
    </row>
    <row r="57" spans="2:12" x14ac:dyDescent="0.2">
      <c r="B57" s="84" t="s">
        <v>27</v>
      </c>
      <c r="C57" s="106">
        <f t="shared" si="1"/>
        <v>105439.01599453813</v>
      </c>
      <c r="D57" s="106">
        <f t="shared" si="1"/>
        <v>51092.06936781956</v>
      </c>
      <c r="E57" s="106">
        <f t="shared" si="1"/>
        <v>177143.71035723819</v>
      </c>
      <c r="F57" s="106">
        <f t="shared" si="1"/>
        <v>25244675.411206022</v>
      </c>
      <c r="G57" s="106">
        <f t="shared" si="1"/>
        <v>47760.224997338119</v>
      </c>
      <c r="H57" s="106">
        <f t="shared" si="1"/>
        <v>5281470.0212094244</v>
      </c>
      <c r="I57" s="106">
        <f t="shared" si="1"/>
        <v>75191.755875777118</v>
      </c>
      <c r="J57" s="106">
        <f t="shared" si="2"/>
        <v>89238.854384531194</v>
      </c>
      <c r="K57" s="106">
        <f t="shared" si="3"/>
        <v>88411.900471222893</v>
      </c>
      <c r="L57" s="99">
        <f t="shared" si="4"/>
        <v>31160422.963863913</v>
      </c>
    </row>
    <row r="58" spans="2:12" x14ac:dyDescent="0.2">
      <c r="B58" s="84" t="s">
        <v>30</v>
      </c>
      <c r="C58" s="106">
        <f t="shared" si="1"/>
        <v>14042.477577275848</v>
      </c>
      <c r="D58" s="106">
        <f t="shared" si="1"/>
        <v>6804.4948229732499</v>
      </c>
      <c r="E58" s="106">
        <f t="shared" si="1"/>
        <v>23592.183189340667</v>
      </c>
      <c r="F58" s="106">
        <f t="shared" si="1"/>
        <v>3362112.0707901036</v>
      </c>
      <c r="G58" s="106">
        <f t="shared" si="1"/>
        <v>6360.7563318450502</v>
      </c>
      <c r="H58" s="106">
        <f t="shared" si="1"/>
        <v>703391.65866010904</v>
      </c>
      <c r="I58" s="106">
        <f t="shared" si="1"/>
        <v>10014.116083331955</v>
      </c>
      <c r="J58" s="106">
        <f t="shared" si="2"/>
        <v>11884.923241141378</v>
      </c>
      <c r="K58" s="106">
        <f t="shared" si="3"/>
        <v>11774.788660734501</v>
      </c>
      <c r="L58" s="99">
        <f t="shared" si="4"/>
        <v>4149977.4693568554</v>
      </c>
    </row>
    <row r="59" spans="2:12" x14ac:dyDescent="0.2">
      <c r="B59" s="84" t="s">
        <v>34</v>
      </c>
      <c r="C59" s="106">
        <f t="shared" ref="C59:I59" si="5">(VLOOKUP($B59,$E$5:$F$28,2,0)*(-(VLOOKUP(C$45,$E$5:$F$28,2,0))))/SUMPRODUCT(($F$5:$F$28&gt;0)*($F$5:$F$28))</f>
        <v>11868.727202664821</v>
      </c>
      <c r="D59" s="106">
        <f t="shared" si="5"/>
        <v>5751.1712132982184</v>
      </c>
      <c r="E59" s="106">
        <f t="shared" si="5"/>
        <v>19940.155492411282</v>
      </c>
      <c r="F59" s="106">
        <f t="shared" si="5"/>
        <v>2841663.1447977982</v>
      </c>
      <c r="G59" s="106">
        <f t="shared" si="5"/>
        <v>5376.1226457259709</v>
      </c>
      <c r="H59" s="106">
        <f t="shared" si="5"/>
        <v>594507.88988806738</v>
      </c>
      <c r="I59" s="106">
        <f t="shared" si="5"/>
        <v>8463.9488519619463</v>
      </c>
      <c r="J59" s="106">
        <f t="shared" si="2"/>
        <v>10045.158412927483</v>
      </c>
      <c r="K59" s="106">
        <f t="shared" si="2"/>
        <v>9952.0724682830369</v>
      </c>
      <c r="L59" s="99">
        <f t="shared" ref="L59" si="6">SUM(C59:K59)</f>
        <v>3507568.3909731382</v>
      </c>
    </row>
    <row r="60" spans="2:12" x14ac:dyDescent="0.2">
      <c r="B60" s="84" t="s">
        <v>120</v>
      </c>
      <c r="C60" s="106">
        <f t="shared" ref="C60:I60" si="7">(VLOOKUP($B60,$E$5:$F$28,2,0)*(-(VLOOKUP(C$45,$E$5:$F$28,2,0))))/SUMPRODUCT(($F$5:$F$28&gt;0)*($F$5:$F$28))</f>
        <v>3084.9868554616928</v>
      </c>
      <c r="D60" s="106">
        <f t="shared" si="7"/>
        <v>1494.8770237596411</v>
      </c>
      <c r="E60" s="106">
        <f t="shared" si="7"/>
        <v>5182.9582515081675</v>
      </c>
      <c r="F60" s="106">
        <f t="shared" si="7"/>
        <v>738621.19329719304</v>
      </c>
      <c r="G60" s="106">
        <f t="shared" si="7"/>
        <v>1397.3922740166074</v>
      </c>
      <c r="H60" s="106">
        <f t="shared" si="7"/>
        <v>154527.86086120224</v>
      </c>
      <c r="I60" s="106">
        <f t="shared" si="7"/>
        <v>2199.9975656816923</v>
      </c>
      <c r="J60" s="106">
        <f t="shared" si="2"/>
        <v>2610.9945182625725</v>
      </c>
      <c r="K60" s="106">
        <f>(VLOOKUP($B60,$E$5:$F$28,2,0)*(-(VLOOKUP(K$45,$E$5:$F$28,2,0))))/SUMPRODUCT(($F$5:$F$28&gt;0)*($F$5:$F$28))</f>
        <v>2586.7990918488731</v>
      </c>
      <c r="L60" s="99">
        <f>SUM(C60:K60)</f>
        <v>911707.05973893462</v>
      </c>
    </row>
    <row r="61" spans="2:12" x14ac:dyDescent="0.2">
      <c r="B61" s="86" t="s">
        <v>35</v>
      </c>
      <c r="C61" s="87">
        <f>SUM(C46:C60)</f>
        <v>35756825.748590596</v>
      </c>
      <c r="D61" s="87">
        <f t="shared" ref="D61:K61" si="8">SUM(D46:D60)</f>
        <v>17326510.535859536</v>
      </c>
      <c r="E61" s="87">
        <f t="shared" si="8"/>
        <v>60073557.439408213</v>
      </c>
      <c r="F61" s="87">
        <f t="shared" si="8"/>
        <v>8561057320.6125383</v>
      </c>
      <c r="G61" s="87">
        <f t="shared" si="8"/>
        <v>16196604.519068761</v>
      </c>
      <c r="H61" s="87">
        <f t="shared" si="8"/>
        <v>1791069477.1143644</v>
      </c>
      <c r="I61" s="87">
        <f t="shared" si="8"/>
        <v>25499275.455302041</v>
      </c>
      <c r="J61" s="87">
        <f t="shared" si="8"/>
        <v>30262973.683259938</v>
      </c>
      <c r="K61" s="87">
        <f t="shared" si="8"/>
        <v>29982534.353459943</v>
      </c>
      <c r="L61" s="87">
        <f>SUM(L46:L60)</f>
        <v>10567225079.461853</v>
      </c>
    </row>
    <row r="62" spans="2:12" x14ac:dyDescent="0.2">
      <c r="B62" s="91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 x14ac:dyDescent="0.2">
      <c r="B63" s="80"/>
      <c r="C63" s="88"/>
      <c r="D63" s="88"/>
      <c r="E63" s="88"/>
      <c r="F63" s="88"/>
      <c r="G63" s="88"/>
      <c r="H63" s="88"/>
      <c r="I63" s="88"/>
      <c r="J63" s="88"/>
      <c r="K63" s="88"/>
      <c r="L63" s="89">
        <f>-SUMPRODUCT(($F$5:$F$28&lt;0)*($F$5:$F$28))</f>
        <v>10567225079.461853</v>
      </c>
    </row>
    <row r="64" spans="2:12" x14ac:dyDescent="0.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0">
        <f>L61-L63</f>
        <v>0</v>
      </c>
    </row>
    <row r="65" spans="2:12" x14ac:dyDescent="0.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0">
        <f>L61-I4</f>
        <v>0</v>
      </c>
    </row>
  </sheetData>
  <mergeCells count="2">
    <mergeCell ref="B44:B45"/>
    <mergeCell ref="L44:L4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A2E5-AD47-45E6-9CC4-BED0393BAA52}">
  <sheetPr codeName="Hoja9">
    <tabColor theme="5" tint="0.59999389629810485"/>
  </sheetPr>
  <dimension ref="B2:J123"/>
  <sheetViews>
    <sheetView showGridLines="0" zoomScale="85" zoomScaleNormal="85" workbookViewId="0"/>
  </sheetViews>
  <sheetFormatPr baseColWidth="10" defaultRowHeight="12.75" x14ac:dyDescent="0.2"/>
  <cols>
    <col min="1" max="2" width="3.7109375" style="2" customWidth="1"/>
    <col min="3" max="3" width="26" style="2" customWidth="1"/>
    <col min="4" max="4" width="15.140625" style="2" bestFit="1" customWidth="1"/>
    <col min="5" max="9" width="14.140625" style="2" bestFit="1" customWidth="1"/>
    <col min="10" max="250" width="11.42578125" style="2"/>
    <col min="251" max="252" width="3.7109375" style="2" customWidth="1"/>
    <col min="253" max="253" width="26" style="2" customWidth="1"/>
    <col min="254" max="254" width="14.28515625" style="2" bestFit="1" customWidth="1"/>
    <col min="255" max="260" width="12.85546875" style="2" bestFit="1" customWidth="1"/>
    <col min="261" max="262" width="13.28515625" style="2" bestFit="1" customWidth="1"/>
    <col min="263" max="265" width="12.85546875" style="2" bestFit="1" customWidth="1"/>
    <col min="266" max="506" width="11.42578125" style="2"/>
    <col min="507" max="508" width="3.7109375" style="2" customWidth="1"/>
    <col min="509" max="509" width="26" style="2" customWidth="1"/>
    <col min="510" max="510" width="14.28515625" style="2" bestFit="1" customWidth="1"/>
    <col min="511" max="516" width="12.85546875" style="2" bestFit="1" customWidth="1"/>
    <col min="517" max="518" width="13.28515625" style="2" bestFit="1" customWidth="1"/>
    <col min="519" max="521" width="12.85546875" style="2" bestFit="1" customWidth="1"/>
    <col min="522" max="762" width="11.42578125" style="2"/>
    <col min="763" max="764" width="3.7109375" style="2" customWidth="1"/>
    <col min="765" max="765" width="26" style="2" customWidth="1"/>
    <col min="766" max="766" width="14.28515625" style="2" bestFit="1" customWidth="1"/>
    <col min="767" max="772" width="12.85546875" style="2" bestFit="1" customWidth="1"/>
    <col min="773" max="774" width="13.28515625" style="2" bestFit="1" customWidth="1"/>
    <col min="775" max="777" width="12.85546875" style="2" bestFit="1" customWidth="1"/>
    <col min="778" max="1018" width="11.42578125" style="2"/>
    <col min="1019" max="1020" width="3.7109375" style="2" customWidth="1"/>
    <col min="1021" max="1021" width="26" style="2" customWidth="1"/>
    <col min="1022" max="1022" width="14.28515625" style="2" bestFit="1" customWidth="1"/>
    <col min="1023" max="1028" width="12.85546875" style="2" bestFit="1" customWidth="1"/>
    <col min="1029" max="1030" width="13.28515625" style="2" bestFit="1" customWidth="1"/>
    <col min="1031" max="1033" width="12.85546875" style="2" bestFit="1" customWidth="1"/>
    <col min="1034" max="1274" width="11.42578125" style="2"/>
    <col min="1275" max="1276" width="3.7109375" style="2" customWidth="1"/>
    <col min="1277" max="1277" width="26" style="2" customWidth="1"/>
    <col min="1278" max="1278" width="14.28515625" style="2" bestFit="1" customWidth="1"/>
    <col min="1279" max="1284" width="12.85546875" style="2" bestFit="1" customWidth="1"/>
    <col min="1285" max="1286" width="13.28515625" style="2" bestFit="1" customWidth="1"/>
    <col min="1287" max="1289" width="12.85546875" style="2" bestFit="1" customWidth="1"/>
    <col min="1290" max="1530" width="11.42578125" style="2"/>
    <col min="1531" max="1532" width="3.7109375" style="2" customWidth="1"/>
    <col min="1533" max="1533" width="26" style="2" customWidth="1"/>
    <col min="1534" max="1534" width="14.28515625" style="2" bestFit="1" customWidth="1"/>
    <col min="1535" max="1540" width="12.85546875" style="2" bestFit="1" customWidth="1"/>
    <col min="1541" max="1542" width="13.28515625" style="2" bestFit="1" customWidth="1"/>
    <col min="1543" max="1545" width="12.85546875" style="2" bestFit="1" customWidth="1"/>
    <col min="1546" max="1786" width="11.42578125" style="2"/>
    <col min="1787" max="1788" width="3.7109375" style="2" customWidth="1"/>
    <col min="1789" max="1789" width="26" style="2" customWidth="1"/>
    <col min="1790" max="1790" width="14.28515625" style="2" bestFit="1" customWidth="1"/>
    <col min="1791" max="1796" width="12.85546875" style="2" bestFit="1" customWidth="1"/>
    <col min="1797" max="1798" width="13.28515625" style="2" bestFit="1" customWidth="1"/>
    <col min="1799" max="1801" width="12.85546875" style="2" bestFit="1" customWidth="1"/>
    <col min="1802" max="2042" width="11.42578125" style="2"/>
    <col min="2043" max="2044" width="3.7109375" style="2" customWidth="1"/>
    <col min="2045" max="2045" width="26" style="2" customWidth="1"/>
    <col min="2046" max="2046" width="14.28515625" style="2" bestFit="1" customWidth="1"/>
    <col min="2047" max="2052" width="12.85546875" style="2" bestFit="1" customWidth="1"/>
    <col min="2053" max="2054" width="13.28515625" style="2" bestFit="1" customWidth="1"/>
    <col min="2055" max="2057" width="12.85546875" style="2" bestFit="1" customWidth="1"/>
    <col min="2058" max="2298" width="11.42578125" style="2"/>
    <col min="2299" max="2300" width="3.7109375" style="2" customWidth="1"/>
    <col min="2301" max="2301" width="26" style="2" customWidth="1"/>
    <col min="2302" max="2302" width="14.28515625" style="2" bestFit="1" customWidth="1"/>
    <col min="2303" max="2308" width="12.85546875" style="2" bestFit="1" customWidth="1"/>
    <col min="2309" max="2310" width="13.28515625" style="2" bestFit="1" customWidth="1"/>
    <col min="2311" max="2313" width="12.85546875" style="2" bestFit="1" customWidth="1"/>
    <col min="2314" max="2554" width="11.42578125" style="2"/>
    <col min="2555" max="2556" width="3.7109375" style="2" customWidth="1"/>
    <col min="2557" max="2557" width="26" style="2" customWidth="1"/>
    <col min="2558" max="2558" width="14.28515625" style="2" bestFit="1" customWidth="1"/>
    <col min="2559" max="2564" width="12.85546875" style="2" bestFit="1" customWidth="1"/>
    <col min="2565" max="2566" width="13.28515625" style="2" bestFit="1" customWidth="1"/>
    <col min="2567" max="2569" width="12.85546875" style="2" bestFit="1" customWidth="1"/>
    <col min="2570" max="2810" width="11.42578125" style="2"/>
    <col min="2811" max="2812" width="3.7109375" style="2" customWidth="1"/>
    <col min="2813" max="2813" width="26" style="2" customWidth="1"/>
    <col min="2814" max="2814" width="14.28515625" style="2" bestFit="1" customWidth="1"/>
    <col min="2815" max="2820" width="12.85546875" style="2" bestFit="1" customWidth="1"/>
    <col min="2821" max="2822" width="13.28515625" style="2" bestFit="1" customWidth="1"/>
    <col min="2823" max="2825" width="12.85546875" style="2" bestFit="1" customWidth="1"/>
    <col min="2826" max="3066" width="11.42578125" style="2"/>
    <col min="3067" max="3068" width="3.7109375" style="2" customWidth="1"/>
    <col min="3069" max="3069" width="26" style="2" customWidth="1"/>
    <col min="3070" max="3070" width="14.28515625" style="2" bestFit="1" customWidth="1"/>
    <col min="3071" max="3076" width="12.85546875" style="2" bestFit="1" customWidth="1"/>
    <col min="3077" max="3078" width="13.28515625" style="2" bestFit="1" customWidth="1"/>
    <col min="3079" max="3081" width="12.85546875" style="2" bestFit="1" customWidth="1"/>
    <col min="3082" max="3322" width="11.42578125" style="2"/>
    <col min="3323" max="3324" width="3.7109375" style="2" customWidth="1"/>
    <col min="3325" max="3325" width="26" style="2" customWidth="1"/>
    <col min="3326" max="3326" width="14.28515625" style="2" bestFit="1" customWidth="1"/>
    <col min="3327" max="3332" width="12.85546875" style="2" bestFit="1" customWidth="1"/>
    <col min="3333" max="3334" width="13.28515625" style="2" bestFit="1" customWidth="1"/>
    <col min="3335" max="3337" width="12.85546875" style="2" bestFit="1" customWidth="1"/>
    <col min="3338" max="3578" width="11.42578125" style="2"/>
    <col min="3579" max="3580" width="3.7109375" style="2" customWidth="1"/>
    <col min="3581" max="3581" width="26" style="2" customWidth="1"/>
    <col min="3582" max="3582" width="14.28515625" style="2" bestFit="1" customWidth="1"/>
    <col min="3583" max="3588" width="12.85546875" style="2" bestFit="1" customWidth="1"/>
    <col min="3589" max="3590" width="13.28515625" style="2" bestFit="1" customWidth="1"/>
    <col min="3591" max="3593" width="12.85546875" style="2" bestFit="1" customWidth="1"/>
    <col min="3594" max="3834" width="11.42578125" style="2"/>
    <col min="3835" max="3836" width="3.7109375" style="2" customWidth="1"/>
    <col min="3837" max="3837" width="26" style="2" customWidth="1"/>
    <col min="3838" max="3838" width="14.28515625" style="2" bestFit="1" customWidth="1"/>
    <col min="3839" max="3844" width="12.85546875" style="2" bestFit="1" customWidth="1"/>
    <col min="3845" max="3846" width="13.28515625" style="2" bestFit="1" customWidth="1"/>
    <col min="3847" max="3849" width="12.85546875" style="2" bestFit="1" customWidth="1"/>
    <col min="3850" max="4090" width="11.42578125" style="2"/>
    <col min="4091" max="4092" width="3.7109375" style="2" customWidth="1"/>
    <col min="4093" max="4093" width="26" style="2" customWidth="1"/>
    <col min="4094" max="4094" width="14.28515625" style="2" bestFit="1" customWidth="1"/>
    <col min="4095" max="4100" width="12.85546875" style="2" bestFit="1" customWidth="1"/>
    <col min="4101" max="4102" width="13.28515625" style="2" bestFit="1" customWidth="1"/>
    <col min="4103" max="4105" width="12.85546875" style="2" bestFit="1" customWidth="1"/>
    <col min="4106" max="4346" width="11.42578125" style="2"/>
    <col min="4347" max="4348" width="3.7109375" style="2" customWidth="1"/>
    <col min="4349" max="4349" width="26" style="2" customWidth="1"/>
    <col min="4350" max="4350" width="14.28515625" style="2" bestFit="1" customWidth="1"/>
    <col min="4351" max="4356" width="12.85546875" style="2" bestFit="1" customWidth="1"/>
    <col min="4357" max="4358" width="13.28515625" style="2" bestFit="1" customWidth="1"/>
    <col min="4359" max="4361" width="12.85546875" style="2" bestFit="1" customWidth="1"/>
    <col min="4362" max="4602" width="11.42578125" style="2"/>
    <col min="4603" max="4604" width="3.7109375" style="2" customWidth="1"/>
    <col min="4605" max="4605" width="26" style="2" customWidth="1"/>
    <col min="4606" max="4606" width="14.28515625" style="2" bestFit="1" customWidth="1"/>
    <col min="4607" max="4612" width="12.85546875" style="2" bestFit="1" customWidth="1"/>
    <col min="4613" max="4614" width="13.28515625" style="2" bestFit="1" customWidth="1"/>
    <col min="4615" max="4617" width="12.85546875" style="2" bestFit="1" customWidth="1"/>
    <col min="4618" max="4858" width="11.42578125" style="2"/>
    <col min="4859" max="4860" width="3.7109375" style="2" customWidth="1"/>
    <col min="4861" max="4861" width="26" style="2" customWidth="1"/>
    <col min="4862" max="4862" width="14.28515625" style="2" bestFit="1" customWidth="1"/>
    <col min="4863" max="4868" width="12.85546875" style="2" bestFit="1" customWidth="1"/>
    <col min="4869" max="4870" width="13.28515625" style="2" bestFit="1" customWidth="1"/>
    <col min="4871" max="4873" width="12.85546875" style="2" bestFit="1" customWidth="1"/>
    <col min="4874" max="5114" width="11.42578125" style="2"/>
    <col min="5115" max="5116" width="3.7109375" style="2" customWidth="1"/>
    <col min="5117" max="5117" width="26" style="2" customWidth="1"/>
    <col min="5118" max="5118" width="14.28515625" style="2" bestFit="1" customWidth="1"/>
    <col min="5119" max="5124" width="12.85546875" style="2" bestFit="1" customWidth="1"/>
    <col min="5125" max="5126" width="13.28515625" style="2" bestFit="1" customWidth="1"/>
    <col min="5127" max="5129" width="12.85546875" style="2" bestFit="1" customWidth="1"/>
    <col min="5130" max="5370" width="11.42578125" style="2"/>
    <col min="5371" max="5372" width="3.7109375" style="2" customWidth="1"/>
    <col min="5373" max="5373" width="26" style="2" customWidth="1"/>
    <col min="5374" max="5374" width="14.28515625" style="2" bestFit="1" customWidth="1"/>
    <col min="5375" max="5380" width="12.85546875" style="2" bestFit="1" customWidth="1"/>
    <col min="5381" max="5382" width="13.28515625" style="2" bestFit="1" customWidth="1"/>
    <col min="5383" max="5385" width="12.85546875" style="2" bestFit="1" customWidth="1"/>
    <col min="5386" max="5626" width="11.42578125" style="2"/>
    <col min="5627" max="5628" width="3.7109375" style="2" customWidth="1"/>
    <col min="5629" max="5629" width="26" style="2" customWidth="1"/>
    <col min="5630" max="5630" width="14.28515625" style="2" bestFit="1" customWidth="1"/>
    <col min="5631" max="5636" width="12.85546875" style="2" bestFit="1" customWidth="1"/>
    <col min="5637" max="5638" width="13.28515625" style="2" bestFit="1" customWidth="1"/>
    <col min="5639" max="5641" width="12.85546875" style="2" bestFit="1" customWidth="1"/>
    <col min="5642" max="5882" width="11.42578125" style="2"/>
    <col min="5883" max="5884" width="3.7109375" style="2" customWidth="1"/>
    <col min="5885" max="5885" width="26" style="2" customWidth="1"/>
    <col min="5886" max="5886" width="14.28515625" style="2" bestFit="1" customWidth="1"/>
    <col min="5887" max="5892" width="12.85546875" style="2" bestFit="1" customWidth="1"/>
    <col min="5893" max="5894" width="13.28515625" style="2" bestFit="1" customWidth="1"/>
    <col min="5895" max="5897" width="12.85546875" style="2" bestFit="1" customWidth="1"/>
    <col min="5898" max="6138" width="11.42578125" style="2"/>
    <col min="6139" max="6140" width="3.7109375" style="2" customWidth="1"/>
    <col min="6141" max="6141" width="26" style="2" customWidth="1"/>
    <col min="6142" max="6142" width="14.28515625" style="2" bestFit="1" customWidth="1"/>
    <col min="6143" max="6148" width="12.85546875" style="2" bestFit="1" customWidth="1"/>
    <col min="6149" max="6150" width="13.28515625" style="2" bestFit="1" customWidth="1"/>
    <col min="6151" max="6153" width="12.85546875" style="2" bestFit="1" customWidth="1"/>
    <col min="6154" max="6394" width="11.42578125" style="2"/>
    <col min="6395" max="6396" width="3.7109375" style="2" customWidth="1"/>
    <col min="6397" max="6397" width="26" style="2" customWidth="1"/>
    <col min="6398" max="6398" width="14.28515625" style="2" bestFit="1" customWidth="1"/>
    <col min="6399" max="6404" width="12.85546875" style="2" bestFit="1" customWidth="1"/>
    <col min="6405" max="6406" width="13.28515625" style="2" bestFit="1" customWidth="1"/>
    <col min="6407" max="6409" width="12.85546875" style="2" bestFit="1" customWidth="1"/>
    <col min="6410" max="6650" width="11.42578125" style="2"/>
    <col min="6651" max="6652" width="3.7109375" style="2" customWidth="1"/>
    <col min="6653" max="6653" width="26" style="2" customWidth="1"/>
    <col min="6654" max="6654" width="14.28515625" style="2" bestFit="1" customWidth="1"/>
    <col min="6655" max="6660" width="12.85546875" style="2" bestFit="1" customWidth="1"/>
    <col min="6661" max="6662" width="13.28515625" style="2" bestFit="1" customWidth="1"/>
    <col min="6663" max="6665" width="12.85546875" style="2" bestFit="1" customWidth="1"/>
    <col min="6666" max="6906" width="11.42578125" style="2"/>
    <col min="6907" max="6908" width="3.7109375" style="2" customWidth="1"/>
    <col min="6909" max="6909" width="26" style="2" customWidth="1"/>
    <col min="6910" max="6910" width="14.28515625" style="2" bestFit="1" customWidth="1"/>
    <col min="6911" max="6916" width="12.85546875" style="2" bestFit="1" customWidth="1"/>
    <col min="6917" max="6918" width="13.28515625" style="2" bestFit="1" customWidth="1"/>
    <col min="6919" max="6921" width="12.85546875" style="2" bestFit="1" customWidth="1"/>
    <col min="6922" max="7162" width="11.42578125" style="2"/>
    <col min="7163" max="7164" width="3.7109375" style="2" customWidth="1"/>
    <col min="7165" max="7165" width="26" style="2" customWidth="1"/>
    <col min="7166" max="7166" width="14.28515625" style="2" bestFit="1" customWidth="1"/>
    <col min="7167" max="7172" width="12.85546875" style="2" bestFit="1" customWidth="1"/>
    <col min="7173" max="7174" width="13.28515625" style="2" bestFit="1" customWidth="1"/>
    <col min="7175" max="7177" width="12.85546875" style="2" bestFit="1" customWidth="1"/>
    <col min="7178" max="7418" width="11.42578125" style="2"/>
    <col min="7419" max="7420" width="3.7109375" style="2" customWidth="1"/>
    <col min="7421" max="7421" width="26" style="2" customWidth="1"/>
    <col min="7422" max="7422" width="14.28515625" style="2" bestFit="1" customWidth="1"/>
    <col min="7423" max="7428" width="12.85546875" style="2" bestFit="1" customWidth="1"/>
    <col min="7429" max="7430" width="13.28515625" style="2" bestFit="1" customWidth="1"/>
    <col min="7431" max="7433" width="12.85546875" style="2" bestFit="1" customWidth="1"/>
    <col min="7434" max="7674" width="11.42578125" style="2"/>
    <col min="7675" max="7676" width="3.7109375" style="2" customWidth="1"/>
    <col min="7677" max="7677" width="26" style="2" customWidth="1"/>
    <col min="7678" max="7678" width="14.28515625" style="2" bestFit="1" customWidth="1"/>
    <col min="7679" max="7684" width="12.85546875" style="2" bestFit="1" customWidth="1"/>
    <col min="7685" max="7686" width="13.28515625" style="2" bestFit="1" customWidth="1"/>
    <col min="7687" max="7689" width="12.85546875" style="2" bestFit="1" customWidth="1"/>
    <col min="7690" max="7930" width="11.42578125" style="2"/>
    <col min="7931" max="7932" width="3.7109375" style="2" customWidth="1"/>
    <col min="7933" max="7933" width="26" style="2" customWidth="1"/>
    <col min="7934" max="7934" width="14.28515625" style="2" bestFit="1" customWidth="1"/>
    <col min="7935" max="7940" width="12.85546875" style="2" bestFit="1" customWidth="1"/>
    <col min="7941" max="7942" width="13.28515625" style="2" bestFit="1" customWidth="1"/>
    <col min="7943" max="7945" width="12.85546875" style="2" bestFit="1" customWidth="1"/>
    <col min="7946" max="8186" width="11.42578125" style="2"/>
    <col min="8187" max="8188" width="3.7109375" style="2" customWidth="1"/>
    <col min="8189" max="8189" width="26" style="2" customWidth="1"/>
    <col min="8190" max="8190" width="14.28515625" style="2" bestFit="1" customWidth="1"/>
    <col min="8191" max="8196" width="12.85546875" style="2" bestFit="1" customWidth="1"/>
    <col min="8197" max="8198" width="13.28515625" style="2" bestFit="1" customWidth="1"/>
    <col min="8199" max="8201" width="12.85546875" style="2" bestFit="1" customWidth="1"/>
    <col min="8202" max="8442" width="11.42578125" style="2"/>
    <col min="8443" max="8444" width="3.7109375" style="2" customWidth="1"/>
    <col min="8445" max="8445" width="26" style="2" customWidth="1"/>
    <col min="8446" max="8446" width="14.28515625" style="2" bestFit="1" customWidth="1"/>
    <col min="8447" max="8452" width="12.85546875" style="2" bestFit="1" customWidth="1"/>
    <col min="8453" max="8454" width="13.28515625" style="2" bestFit="1" customWidth="1"/>
    <col min="8455" max="8457" width="12.85546875" style="2" bestFit="1" customWidth="1"/>
    <col min="8458" max="8698" width="11.42578125" style="2"/>
    <col min="8699" max="8700" width="3.7109375" style="2" customWidth="1"/>
    <col min="8701" max="8701" width="26" style="2" customWidth="1"/>
    <col min="8702" max="8702" width="14.28515625" style="2" bestFit="1" customWidth="1"/>
    <col min="8703" max="8708" width="12.85546875" style="2" bestFit="1" customWidth="1"/>
    <col min="8709" max="8710" width="13.28515625" style="2" bestFit="1" customWidth="1"/>
    <col min="8711" max="8713" width="12.85546875" style="2" bestFit="1" customWidth="1"/>
    <col min="8714" max="8954" width="11.42578125" style="2"/>
    <col min="8955" max="8956" width="3.7109375" style="2" customWidth="1"/>
    <col min="8957" max="8957" width="26" style="2" customWidth="1"/>
    <col min="8958" max="8958" width="14.28515625" style="2" bestFit="1" customWidth="1"/>
    <col min="8959" max="8964" width="12.85546875" style="2" bestFit="1" customWidth="1"/>
    <col min="8965" max="8966" width="13.28515625" style="2" bestFit="1" customWidth="1"/>
    <col min="8967" max="8969" width="12.85546875" style="2" bestFit="1" customWidth="1"/>
    <col min="8970" max="9210" width="11.42578125" style="2"/>
    <col min="9211" max="9212" width="3.7109375" style="2" customWidth="1"/>
    <col min="9213" max="9213" width="26" style="2" customWidth="1"/>
    <col min="9214" max="9214" width="14.28515625" style="2" bestFit="1" customWidth="1"/>
    <col min="9215" max="9220" width="12.85546875" style="2" bestFit="1" customWidth="1"/>
    <col min="9221" max="9222" width="13.28515625" style="2" bestFit="1" customWidth="1"/>
    <col min="9223" max="9225" width="12.85546875" style="2" bestFit="1" customWidth="1"/>
    <col min="9226" max="9466" width="11.42578125" style="2"/>
    <col min="9467" max="9468" width="3.7109375" style="2" customWidth="1"/>
    <col min="9469" max="9469" width="26" style="2" customWidth="1"/>
    <col min="9470" max="9470" width="14.28515625" style="2" bestFit="1" customWidth="1"/>
    <col min="9471" max="9476" width="12.85546875" style="2" bestFit="1" customWidth="1"/>
    <col min="9477" max="9478" width="13.28515625" style="2" bestFit="1" customWidth="1"/>
    <col min="9479" max="9481" width="12.85546875" style="2" bestFit="1" customWidth="1"/>
    <col min="9482" max="9722" width="11.42578125" style="2"/>
    <col min="9723" max="9724" width="3.7109375" style="2" customWidth="1"/>
    <col min="9725" max="9725" width="26" style="2" customWidth="1"/>
    <col min="9726" max="9726" width="14.28515625" style="2" bestFit="1" customWidth="1"/>
    <col min="9727" max="9732" width="12.85546875" style="2" bestFit="1" customWidth="1"/>
    <col min="9733" max="9734" width="13.28515625" style="2" bestFit="1" customWidth="1"/>
    <col min="9735" max="9737" width="12.85546875" style="2" bestFit="1" customWidth="1"/>
    <col min="9738" max="9978" width="11.42578125" style="2"/>
    <col min="9979" max="9980" width="3.7109375" style="2" customWidth="1"/>
    <col min="9981" max="9981" width="26" style="2" customWidth="1"/>
    <col min="9982" max="9982" width="14.28515625" style="2" bestFit="1" customWidth="1"/>
    <col min="9983" max="9988" width="12.85546875" style="2" bestFit="1" customWidth="1"/>
    <col min="9989" max="9990" width="13.28515625" style="2" bestFit="1" customWidth="1"/>
    <col min="9991" max="9993" width="12.85546875" style="2" bestFit="1" customWidth="1"/>
    <col min="9994" max="10234" width="11.42578125" style="2"/>
    <col min="10235" max="10236" width="3.7109375" style="2" customWidth="1"/>
    <col min="10237" max="10237" width="26" style="2" customWidth="1"/>
    <col min="10238" max="10238" width="14.28515625" style="2" bestFit="1" customWidth="1"/>
    <col min="10239" max="10244" width="12.85546875" style="2" bestFit="1" customWidth="1"/>
    <col min="10245" max="10246" width="13.28515625" style="2" bestFit="1" customWidth="1"/>
    <col min="10247" max="10249" width="12.85546875" style="2" bestFit="1" customWidth="1"/>
    <col min="10250" max="10490" width="11.42578125" style="2"/>
    <col min="10491" max="10492" width="3.7109375" style="2" customWidth="1"/>
    <col min="10493" max="10493" width="26" style="2" customWidth="1"/>
    <col min="10494" max="10494" width="14.28515625" style="2" bestFit="1" customWidth="1"/>
    <col min="10495" max="10500" width="12.85546875" style="2" bestFit="1" customWidth="1"/>
    <col min="10501" max="10502" width="13.28515625" style="2" bestFit="1" customWidth="1"/>
    <col min="10503" max="10505" width="12.85546875" style="2" bestFit="1" customWidth="1"/>
    <col min="10506" max="10746" width="11.42578125" style="2"/>
    <col min="10747" max="10748" width="3.7109375" style="2" customWidth="1"/>
    <col min="10749" max="10749" width="26" style="2" customWidth="1"/>
    <col min="10750" max="10750" width="14.28515625" style="2" bestFit="1" customWidth="1"/>
    <col min="10751" max="10756" width="12.85546875" style="2" bestFit="1" customWidth="1"/>
    <col min="10757" max="10758" width="13.28515625" style="2" bestFit="1" customWidth="1"/>
    <col min="10759" max="10761" width="12.85546875" style="2" bestFit="1" customWidth="1"/>
    <col min="10762" max="11002" width="11.42578125" style="2"/>
    <col min="11003" max="11004" width="3.7109375" style="2" customWidth="1"/>
    <col min="11005" max="11005" width="26" style="2" customWidth="1"/>
    <col min="11006" max="11006" width="14.28515625" style="2" bestFit="1" customWidth="1"/>
    <col min="11007" max="11012" width="12.85546875" style="2" bestFit="1" customWidth="1"/>
    <col min="11013" max="11014" width="13.28515625" style="2" bestFit="1" customWidth="1"/>
    <col min="11015" max="11017" width="12.85546875" style="2" bestFit="1" customWidth="1"/>
    <col min="11018" max="11258" width="11.42578125" style="2"/>
    <col min="11259" max="11260" width="3.7109375" style="2" customWidth="1"/>
    <col min="11261" max="11261" width="26" style="2" customWidth="1"/>
    <col min="11262" max="11262" width="14.28515625" style="2" bestFit="1" customWidth="1"/>
    <col min="11263" max="11268" width="12.85546875" style="2" bestFit="1" customWidth="1"/>
    <col min="11269" max="11270" width="13.28515625" style="2" bestFit="1" customWidth="1"/>
    <col min="11271" max="11273" width="12.85546875" style="2" bestFit="1" customWidth="1"/>
    <col min="11274" max="11514" width="11.42578125" style="2"/>
    <col min="11515" max="11516" width="3.7109375" style="2" customWidth="1"/>
    <col min="11517" max="11517" width="26" style="2" customWidth="1"/>
    <col min="11518" max="11518" width="14.28515625" style="2" bestFit="1" customWidth="1"/>
    <col min="11519" max="11524" width="12.85546875" style="2" bestFit="1" customWidth="1"/>
    <col min="11525" max="11526" width="13.28515625" style="2" bestFit="1" customWidth="1"/>
    <col min="11527" max="11529" width="12.85546875" style="2" bestFit="1" customWidth="1"/>
    <col min="11530" max="11770" width="11.42578125" style="2"/>
    <col min="11771" max="11772" width="3.7109375" style="2" customWidth="1"/>
    <col min="11773" max="11773" width="26" style="2" customWidth="1"/>
    <col min="11774" max="11774" width="14.28515625" style="2" bestFit="1" customWidth="1"/>
    <col min="11775" max="11780" width="12.85546875" style="2" bestFit="1" customWidth="1"/>
    <col min="11781" max="11782" width="13.28515625" style="2" bestFit="1" customWidth="1"/>
    <col min="11783" max="11785" width="12.85546875" style="2" bestFit="1" customWidth="1"/>
    <col min="11786" max="12026" width="11.42578125" style="2"/>
    <col min="12027" max="12028" width="3.7109375" style="2" customWidth="1"/>
    <col min="12029" max="12029" width="26" style="2" customWidth="1"/>
    <col min="12030" max="12030" width="14.28515625" style="2" bestFit="1" customWidth="1"/>
    <col min="12031" max="12036" width="12.85546875" style="2" bestFit="1" customWidth="1"/>
    <col min="12037" max="12038" width="13.28515625" style="2" bestFit="1" customWidth="1"/>
    <col min="12039" max="12041" width="12.85546875" style="2" bestFit="1" customWidth="1"/>
    <col min="12042" max="12282" width="11.42578125" style="2"/>
    <col min="12283" max="12284" width="3.7109375" style="2" customWidth="1"/>
    <col min="12285" max="12285" width="26" style="2" customWidth="1"/>
    <col min="12286" max="12286" width="14.28515625" style="2" bestFit="1" customWidth="1"/>
    <col min="12287" max="12292" width="12.85546875" style="2" bestFit="1" customWidth="1"/>
    <col min="12293" max="12294" width="13.28515625" style="2" bestFit="1" customWidth="1"/>
    <col min="12295" max="12297" width="12.85546875" style="2" bestFit="1" customWidth="1"/>
    <col min="12298" max="12538" width="11.42578125" style="2"/>
    <col min="12539" max="12540" width="3.7109375" style="2" customWidth="1"/>
    <col min="12541" max="12541" width="26" style="2" customWidth="1"/>
    <col min="12542" max="12542" width="14.28515625" style="2" bestFit="1" customWidth="1"/>
    <col min="12543" max="12548" width="12.85546875" style="2" bestFit="1" customWidth="1"/>
    <col min="12549" max="12550" width="13.28515625" style="2" bestFit="1" customWidth="1"/>
    <col min="12551" max="12553" width="12.85546875" style="2" bestFit="1" customWidth="1"/>
    <col min="12554" max="12794" width="11.42578125" style="2"/>
    <col min="12795" max="12796" width="3.7109375" style="2" customWidth="1"/>
    <col min="12797" max="12797" width="26" style="2" customWidth="1"/>
    <col min="12798" max="12798" width="14.28515625" style="2" bestFit="1" customWidth="1"/>
    <col min="12799" max="12804" width="12.85546875" style="2" bestFit="1" customWidth="1"/>
    <col min="12805" max="12806" width="13.28515625" style="2" bestFit="1" customWidth="1"/>
    <col min="12807" max="12809" width="12.85546875" style="2" bestFit="1" customWidth="1"/>
    <col min="12810" max="13050" width="11.42578125" style="2"/>
    <col min="13051" max="13052" width="3.7109375" style="2" customWidth="1"/>
    <col min="13053" max="13053" width="26" style="2" customWidth="1"/>
    <col min="13054" max="13054" width="14.28515625" style="2" bestFit="1" customWidth="1"/>
    <col min="13055" max="13060" width="12.85546875" style="2" bestFit="1" customWidth="1"/>
    <col min="13061" max="13062" width="13.28515625" style="2" bestFit="1" customWidth="1"/>
    <col min="13063" max="13065" width="12.85546875" style="2" bestFit="1" customWidth="1"/>
    <col min="13066" max="13306" width="11.42578125" style="2"/>
    <col min="13307" max="13308" width="3.7109375" style="2" customWidth="1"/>
    <col min="13309" max="13309" width="26" style="2" customWidth="1"/>
    <col min="13310" max="13310" width="14.28515625" style="2" bestFit="1" customWidth="1"/>
    <col min="13311" max="13316" width="12.85546875" style="2" bestFit="1" customWidth="1"/>
    <col min="13317" max="13318" width="13.28515625" style="2" bestFit="1" customWidth="1"/>
    <col min="13319" max="13321" width="12.85546875" style="2" bestFit="1" customWidth="1"/>
    <col min="13322" max="13562" width="11.42578125" style="2"/>
    <col min="13563" max="13564" width="3.7109375" style="2" customWidth="1"/>
    <col min="13565" max="13565" width="26" style="2" customWidth="1"/>
    <col min="13566" max="13566" width="14.28515625" style="2" bestFit="1" customWidth="1"/>
    <col min="13567" max="13572" width="12.85546875" style="2" bestFit="1" customWidth="1"/>
    <col min="13573" max="13574" width="13.28515625" style="2" bestFit="1" customWidth="1"/>
    <col min="13575" max="13577" width="12.85546875" style="2" bestFit="1" customWidth="1"/>
    <col min="13578" max="13818" width="11.42578125" style="2"/>
    <col min="13819" max="13820" width="3.7109375" style="2" customWidth="1"/>
    <col min="13821" max="13821" width="26" style="2" customWidth="1"/>
    <col min="13822" max="13822" width="14.28515625" style="2" bestFit="1" customWidth="1"/>
    <col min="13823" max="13828" width="12.85546875" style="2" bestFit="1" customWidth="1"/>
    <col min="13829" max="13830" width="13.28515625" style="2" bestFit="1" customWidth="1"/>
    <col min="13831" max="13833" width="12.85546875" style="2" bestFit="1" customWidth="1"/>
    <col min="13834" max="14074" width="11.42578125" style="2"/>
    <col min="14075" max="14076" width="3.7109375" style="2" customWidth="1"/>
    <col min="14077" max="14077" width="26" style="2" customWidth="1"/>
    <col min="14078" max="14078" width="14.28515625" style="2" bestFit="1" customWidth="1"/>
    <col min="14079" max="14084" width="12.85546875" style="2" bestFit="1" customWidth="1"/>
    <col min="14085" max="14086" width="13.28515625" style="2" bestFit="1" customWidth="1"/>
    <col min="14087" max="14089" width="12.85546875" style="2" bestFit="1" customWidth="1"/>
    <col min="14090" max="14330" width="11.42578125" style="2"/>
    <col min="14331" max="14332" width="3.7109375" style="2" customWidth="1"/>
    <col min="14333" max="14333" width="26" style="2" customWidth="1"/>
    <col min="14334" max="14334" width="14.28515625" style="2" bestFit="1" customWidth="1"/>
    <col min="14335" max="14340" width="12.85546875" style="2" bestFit="1" customWidth="1"/>
    <col min="14341" max="14342" width="13.28515625" style="2" bestFit="1" customWidth="1"/>
    <col min="14343" max="14345" width="12.85546875" style="2" bestFit="1" customWidth="1"/>
    <col min="14346" max="14586" width="11.42578125" style="2"/>
    <col min="14587" max="14588" width="3.7109375" style="2" customWidth="1"/>
    <col min="14589" max="14589" width="26" style="2" customWidth="1"/>
    <col min="14590" max="14590" width="14.28515625" style="2" bestFit="1" customWidth="1"/>
    <col min="14591" max="14596" width="12.85546875" style="2" bestFit="1" customWidth="1"/>
    <col min="14597" max="14598" width="13.28515625" style="2" bestFit="1" customWidth="1"/>
    <col min="14599" max="14601" width="12.85546875" style="2" bestFit="1" customWidth="1"/>
    <col min="14602" max="14842" width="11.42578125" style="2"/>
    <col min="14843" max="14844" width="3.7109375" style="2" customWidth="1"/>
    <col min="14845" max="14845" width="26" style="2" customWidth="1"/>
    <col min="14846" max="14846" width="14.28515625" style="2" bestFit="1" customWidth="1"/>
    <col min="14847" max="14852" width="12.85546875" style="2" bestFit="1" customWidth="1"/>
    <col min="14853" max="14854" width="13.28515625" style="2" bestFit="1" customWidth="1"/>
    <col min="14855" max="14857" width="12.85546875" style="2" bestFit="1" customWidth="1"/>
    <col min="14858" max="15098" width="11.42578125" style="2"/>
    <col min="15099" max="15100" width="3.7109375" style="2" customWidth="1"/>
    <col min="15101" max="15101" width="26" style="2" customWidth="1"/>
    <col min="15102" max="15102" width="14.28515625" style="2" bestFit="1" customWidth="1"/>
    <col min="15103" max="15108" width="12.85546875" style="2" bestFit="1" customWidth="1"/>
    <col min="15109" max="15110" width="13.28515625" style="2" bestFit="1" customWidth="1"/>
    <col min="15111" max="15113" width="12.85546875" style="2" bestFit="1" customWidth="1"/>
    <col min="15114" max="15354" width="11.42578125" style="2"/>
    <col min="15355" max="15356" width="3.7109375" style="2" customWidth="1"/>
    <col min="15357" max="15357" width="26" style="2" customWidth="1"/>
    <col min="15358" max="15358" width="14.28515625" style="2" bestFit="1" customWidth="1"/>
    <col min="15359" max="15364" width="12.85546875" style="2" bestFit="1" customWidth="1"/>
    <col min="15365" max="15366" width="13.28515625" style="2" bestFit="1" customWidth="1"/>
    <col min="15367" max="15369" width="12.85546875" style="2" bestFit="1" customWidth="1"/>
    <col min="15370" max="15610" width="11.42578125" style="2"/>
    <col min="15611" max="15612" width="3.7109375" style="2" customWidth="1"/>
    <col min="15613" max="15613" width="26" style="2" customWidth="1"/>
    <col min="15614" max="15614" width="14.28515625" style="2" bestFit="1" customWidth="1"/>
    <col min="15615" max="15620" width="12.85546875" style="2" bestFit="1" customWidth="1"/>
    <col min="15621" max="15622" width="13.28515625" style="2" bestFit="1" customWidth="1"/>
    <col min="15623" max="15625" width="12.85546875" style="2" bestFit="1" customWidth="1"/>
    <col min="15626" max="15866" width="11.42578125" style="2"/>
    <col min="15867" max="15868" width="3.7109375" style="2" customWidth="1"/>
    <col min="15869" max="15869" width="26" style="2" customWidth="1"/>
    <col min="15870" max="15870" width="14.28515625" style="2" bestFit="1" customWidth="1"/>
    <col min="15871" max="15876" width="12.85546875" style="2" bestFit="1" customWidth="1"/>
    <col min="15877" max="15878" width="13.28515625" style="2" bestFit="1" customWidth="1"/>
    <col min="15879" max="15881" width="12.85546875" style="2" bestFit="1" customWidth="1"/>
    <col min="15882" max="16122" width="11.42578125" style="2"/>
    <col min="16123" max="16124" width="3.7109375" style="2" customWidth="1"/>
    <col min="16125" max="16125" width="26" style="2" customWidth="1"/>
    <col min="16126" max="16126" width="14.28515625" style="2" bestFit="1" customWidth="1"/>
    <col min="16127" max="16132" width="12.85546875" style="2" bestFit="1" customWidth="1"/>
    <col min="16133" max="16134" width="13.28515625" style="2" bestFit="1" customWidth="1"/>
    <col min="16135" max="16137" width="12.85546875" style="2" bestFit="1" customWidth="1"/>
    <col min="16138" max="16384" width="11.42578125" style="2"/>
  </cols>
  <sheetData>
    <row r="2" spans="2:9" x14ac:dyDescent="0.2">
      <c r="B2" s="3" t="s">
        <v>124</v>
      </c>
    </row>
    <row r="4" spans="2:9" x14ac:dyDescent="0.2">
      <c r="B4" s="3" t="s">
        <v>125</v>
      </c>
    </row>
    <row r="5" spans="2:9" x14ac:dyDescent="0.2">
      <c r="B5" s="21" t="s">
        <v>0</v>
      </c>
      <c r="C5" s="16"/>
      <c r="D5" s="22">
        <v>44197</v>
      </c>
      <c r="E5" s="23">
        <v>44228</v>
      </c>
      <c r="F5" s="23">
        <v>44256</v>
      </c>
      <c r="G5" s="23">
        <v>44287</v>
      </c>
      <c r="H5" s="23">
        <v>44317</v>
      </c>
      <c r="I5" s="24">
        <v>44348</v>
      </c>
    </row>
    <row r="6" spans="2:9" x14ac:dyDescent="0.2">
      <c r="B6" s="8">
        <v>1</v>
      </c>
      <c r="C6" s="9" t="s">
        <v>3</v>
      </c>
      <c r="D6" s="31">
        <f>'Reliquidacion TD'!D165-'Cálculo Orig. TD'!D165</f>
        <v>-45018327.416884117</v>
      </c>
      <c r="E6" s="32">
        <f>'Reliquidacion TD'!E165-'Cálculo Orig. TD'!E165</f>
        <v>-17477311.515503287</v>
      </c>
      <c r="F6" s="32">
        <f>'Reliquidacion TD'!F165-'Cálculo Orig. TD'!F165</f>
        <v>-12924534.186175831</v>
      </c>
      <c r="G6" s="32">
        <f>'Reliquidacion TD'!G165-'Cálculo Orig. TD'!G165</f>
        <v>22739081.036179051</v>
      </c>
      <c r="H6" s="32">
        <f>'Reliquidacion TD'!H165-'Cálculo Orig. TD'!H165</f>
        <v>18111652.221323743</v>
      </c>
      <c r="I6" s="33">
        <f>'Reliquidacion TD'!I165-'Cálculo Orig. TD'!I165</f>
        <v>0</v>
      </c>
    </row>
    <row r="7" spans="2:9" x14ac:dyDescent="0.2">
      <c r="B7" s="11">
        <v>2</v>
      </c>
      <c r="C7" s="2" t="s">
        <v>4</v>
      </c>
      <c r="D7" s="25">
        <f>'Reliquidacion TD'!D166-'Cálculo Orig. TD'!D166</f>
        <v>-21644074.32923571</v>
      </c>
      <c r="E7" s="52">
        <f>'Reliquidacion TD'!E166-'Cálculo Orig. TD'!E166</f>
        <v>-10282974.685816206</v>
      </c>
      <c r="F7" s="52">
        <f>'Reliquidacion TD'!F166-'Cálculo Orig. TD'!F166</f>
        <v>-9546800.7983352728</v>
      </c>
      <c r="G7" s="52">
        <f>'Reliquidacion TD'!G166-'Cálculo Orig. TD'!G166</f>
        <v>13011557.254906809</v>
      </c>
      <c r="H7" s="52">
        <f>'Reliquidacion TD'!H166-'Cálculo Orig. TD'!H166</f>
        <v>11743559.573421229</v>
      </c>
      <c r="I7" s="27">
        <f>'Reliquidacion TD'!I166-'Cálculo Orig. TD'!I166</f>
        <v>0</v>
      </c>
    </row>
    <row r="8" spans="2:9" x14ac:dyDescent="0.2">
      <c r="B8" s="11">
        <v>3</v>
      </c>
      <c r="C8" s="2" t="s">
        <v>5</v>
      </c>
      <c r="D8" s="25">
        <f>'Reliquidacion TD'!D167-'Cálculo Orig. TD'!D167</f>
        <v>28089261.60821712</v>
      </c>
      <c r="E8" s="52">
        <f>'Reliquidacion TD'!E167-'Cálculo Orig. TD'!E167</f>
        <v>17271373.1468959</v>
      </c>
      <c r="F8" s="52">
        <f>'Reliquidacion TD'!F167-'Cálculo Orig. TD'!F167</f>
        <v>17618590.786477569</v>
      </c>
      <c r="G8" s="52">
        <f>'Reliquidacion TD'!G167-'Cálculo Orig. TD'!G167</f>
        <v>5965203.0534353033</v>
      </c>
      <c r="H8" s="52">
        <f>'Reliquidacion TD'!H167-'Cálculo Orig. TD'!H167</f>
        <v>-10857474.361284591</v>
      </c>
      <c r="I8" s="27">
        <f>'Reliquidacion TD'!I167-'Cálculo Orig. TD'!I167</f>
        <v>-7424672.4067386612</v>
      </c>
    </row>
    <row r="9" spans="2:9" x14ac:dyDescent="0.2">
      <c r="B9" s="11">
        <v>4</v>
      </c>
      <c r="C9" s="2" t="s">
        <v>6</v>
      </c>
      <c r="D9" s="25">
        <f>'Reliquidacion TD'!D168-'Cálculo Orig. TD'!D168</f>
        <v>-10952172.808731031</v>
      </c>
      <c r="E9" s="52">
        <f>'Reliquidacion TD'!E168-'Cálculo Orig. TD'!E168</f>
        <v>-11377542.471865939</v>
      </c>
      <c r="F9" s="52">
        <f>'Reliquidacion TD'!F168-'Cálculo Orig. TD'!F168</f>
        <v>-10405760.449596142</v>
      </c>
      <c r="G9" s="52">
        <f>'Reliquidacion TD'!G168-'Cálculo Orig. TD'!G168</f>
        <v>-10570384.001883049</v>
      </c>
      <c r="H9" s="52">
        <f>'Reliquidacion TD'!H168-'Cálculo Orig. TD'!H168</f>
        <v>-11277883.75976594</v>
      </c>
      <c r="I9" s="27">
        <f>'Reliquidacion TD'!I168-'Cálculo Orig. TD'!I168</f>
        <v>-4407426.5421197666</v>
      </c>
    </row>
    <row r="10" spans="2:9" x14ac:dyDescent="0.2">
      <c r="B10" s="11">
        <v>5</v>
      </c>
      <c r="C10" s="2" t="s">
        <v>7</v>
      </c>
      <c r="D10" s="25">
        <f>'Reliquidacion TD'!D169-'Cálculo Orig. TD'!D169</f>
        <v>-3394375225.7481141</v>
      </c>
      <c r="E10" s="52">
        <f>'Reliquidacion TD'!E169-'Cálculo Orig. TD'!E169</f>
        <v>-2670876372.0649996</v>
      </c>
      <c r="F10" s="52">
        <f>'Reliquidacion TD'!F169-'Cálculo Orig. TD'!F169</f>
        <v>-2782013056.6732359</v>
      </c>
      <c r="G10" s="52">
        <f>'Reliquidacion TD'!G169-'Cálculo Orig. TD'!G169</f>
        <v>-1545907462.0665402</v>
      </c>
      <c r="H10" s="52">
        <f>'Reliquidacion TD'!H169-'Cálculo Orig. TD'!H169</f>
        <v>248570199.5671916</v>
      </c>
      <c r="I10" s="27">
        <f>'Reliquidacion TD'!I169-'Cálculo Orig. TD'!I169</f>
        <v>0</v>
      </c>
    </row>
    <row r="11" spans="2:9" x14ac:dyDescent="0.2">
      <c r="B11" s="11">
        <v>6</v>
      </c>
      <c r="C11" s="2" t="s">
        <v>8</v>
      </c>
      <c r="D11" s="25">
        <f>'Reliquidacion TD'!D170-'Cálculo Orig. TD'!D170</f>
        <v>8291231.7913058959</v>
      </c>
      <c r="E11" s="52">
        <f>'Reliquidacion TD'!E170-'Cálculo Orig. TD'!E170</f>
        <v>5453076.6442739731</v>
      </c>
      <c r="F11" s="52">
        <f>'Reliquidacion TD'!F170-'Cálculo Orig. TD'!F170</f>
        <v>6381349.8907022281</v>
      </c>
      <c r="G11" s="52">
        <f>'Reliquidacion TD'!G170-'Cálculo Orig. TD'!G170</f>
        <v>4745219.4284225255</v>
      </c>
      <c r="H11" s="52">
        <f>'Reliquidacion TD'!H170-'Cálculo Orig. TD'!H170</f>
        <v>2257247.7894005091</v>
      </c>
      <c r="I11" s="27">
        <f>'Reliquidacion TD'!I170-'Cálculo Orig. TD'!I170</f>
        <v>2112295.0739258174</v>
      </c>
    </row>
    <row r="12" spans="2:9" x14ac:dyDescent="0.2">
      <c r="B12" s="11">
        <v>7</v>
      </c>
      <c r="C12" s="2" t="s">
        <v>9</v>
      </c>
      <c r="D12" s="25">
        <f>'Reliquidacion TD'!D171-'Cálculo Orig. TD'!D171</f>
        <v>64689506.847419903</v>
      </c>
      <c r="E12" s="52">
        <f>'Reliquidacion TD'!E171-'Cálculo Orig. TD'!E171</f>
        <v>69508929.169790253</v>
      </c>
      <c r="F12" s="52">
        <f>'Reliquidacion TD'!F171-'Cálculo Orig. TD'!F171</f>
        <v>77910851.114615351</v>
      </c>
      <c r="G12" s="52">
        <f>'Reliquidacion TD'!G171-'Cálculo Orig. TD'!G171</f>
        <v>51492624.705707468</v>
      </c>
      <c r="H12" s="52">
        <f>'Reliquidacion TD'!H171-'Cálculo Orig. TD'!H171</f>
        <v>25733858.555029131</v>
      </c>
      <c r="I12" s="27">
        <f>'Reliquidacion TD'!I171-'Cálculo Orig. TD'!I171</f>
        <v>24977400.760664575</v>
      </c>
    </row>
    <row r="13" spans="2:9" x14ac:dyDescent="0.2">
      <c r="B13" s="11">
        <v>8</v>
      </c>
      <c r="C13" s="2" t="s">
        <v>10</v>
      </c>
      <c r="D13" s="25">
        <f>'Reliquidacion TD'!D172-'Cálculo Orig. TD'!D172</f>
        <v>-719832413.48258305</v>
      </c>
      <c r="E13" s="52">
        <f>'Reliquidacion TD'!E172-'Cálculo Orig. TD'!E172</f>
        <v>-523056478.96719742</v>
      </c>
      <c r="F13" s="52">
        <f>'Reliquidacion TD'!F172-'Cálculo Orig. TD'!F172</f>
        <v>-517909712.42369032</v>
      </c>
      <c r="G13" s="52">
        <f>'Reliquidacion TD'!G172-'Cálculo Orig. TD'!G172</f>
        <v>-324292951.15914434</v>
      </c>
      <c r="H13" s="52">
        <f>'Reliquidacion TD'!H172-'Cálculo Orig. TD'!H172</f>
        <v>46702074.539221168</v>
      </c>
      <c r="I13" s="27">
        <f>'Reliquidacion TD'!I172-'Cálculo Orig. TD'!I172</f>
        <v>0</v>
      </c>
    </row>
    <row r="14" spans="2:9" x14ac:dyDescent="0.2">
      <c r="B14" s="11">
        <v>9</v>
      </c>
      <c r="C14" s="2" t="s">
        <v>11</v>
      </c>
      <c r="D14" s="25">
        <f>'Reliquidacion TD'!D173-'Cálculo Orig. TD'!D173</f>
        <v>-93279954.342350855</v>
      </c>
      <c r="E14" s="52">
        <f>'Reliquidacion TD'!E173-'Cálculo Orig. TD'!E173</f>
        <v>-68497763.69341217</v>
      </c>
      <c r="F14" s="52">
        <f>'Reliquidacion TD'!F173-'Cálculo Orig. TD'!F173</f>
        <v>-72218724.040109023</v>
      </c>
      <c r="G14" s="52">
        <f>'Reliquidacion TD'!G173-'Cálculo Orig. TD'!G173</f>
        <v>-35477698.018712483</v>
      </c>
      <c r="H14" s="52">
        <f>'Reliquidacion TD'!H173-'Cálculo Orig. TD'!H173</f>
        <v>5710736.1311227828</v>
      </c>
      <c r="I14" s="27">
        <f>'Reliquidacion TD'!I173-'Cálculo Orig. TD'!I173</f>
        <v>0</v>
      </c>
    </row>
    <row r="15" spans="2:9" x14ac:dyDescent="0.2">
      <c r="B15" s="11">
        <v>10</v>
      </c>
      <c r="C15" s="2" t="s">
        <v>60</v>
      </c>
      <c r="D15" s="25">
        <f>'Reliquidacion TD'!D174-'Cálculo Orig. TD'!D174</f>
        <v>2733630241.8701491</v>
      </c>
      <c r="E15" s="52">
        <f>'Reliquidacion TD'!E174-'Cálculo Orig. TD'!E174</f>
        <v>1444762180.9402199</v>
      </c>
      <c r="F15" s="52">
        <f>'Reliquidacion TD'!F174-'Cálculo Orig. TD'!F174</f>
        <v>1412042456.047641</v>
      </c>
      <c r="G15" s="52">
        <f>'Reliquidacion TD'!G174-'Cálculo Orig. TD'!G174</f>
        <v>441958445.38216877</v>
      </c>
      <c r="H15" s="52">
        <f>'Reliquidacion TD'!H174-'Cálculo Orig. TD'!H174</f>
        <v>-1003249507.1662042</v>
      </c>
      <c r="I15" s="27">
        <f>'Reliquidacion TD'!I174-'Cálculo Orig. TD'!I174</f>
        <v>-688611533.0326643</v>
      </c>
    </row>
    <row r="16" spans="2:9" x14ac:dyDescent="0.2">
      <c r="B16" s="11">
        <v>11</v>
      </c>
      <c r="C16" s="2" t="s">
        <v>12</v>
      </c>
      <c r="D16" s="25">
        <f>'Reliquidacion TD'!D175-'Cálculo Orig. TD'!D175</f>
        <v>-121493741.38296668</v>
      </c>
      <c r="E16" s="52">
        <f>'Reliquidacion TD'!E175-'Cálculo Orig. TD'!E175</f>
        <v>114438453.56605914</v>
      </c>
      <c r="F16" s="52">
        <f>'Reliquidacion TD'!F175-'Cálculo Orig. TD'!F175</f>
        <v>143558480.05879608</v>
      </c>
      <c r="G16" s="52">
        <f>'Reliquidacion TD'!G175-'Cálculo Orig. TD'!G175</f>
        <v>130623598.2288889</v>
      </c>
      <c r="H16" s="52">
        <f>'Reliquidacion TD'!H175-'Cálculo Orig. TD'!H175</f>
        <v>139906911.01757899</v>
      </c>
      <c r="I16" s="27">
        <f>'Reliquidacion TD'!I175-'Cálculo Orig. TD'!I175</f>
        <v>121254897.09906209</v>
      </c>
    </row>
    <row r="17" spans="2:9" x14ac:dyDescent="0.2">
      <c r="B17" s="11">
        <v>12</v>
      </c>
      <c r="C17" s="2" t="s">
        <v>13</v>
      </c>
      <c r="D17" s="25">
        <f>'Reliquidacion TD'!D176-'Cálculo Orig. TD'!D176</f>
        <v>-25887403.888491478</v>
      </c>
      <c r="E17" s="52">
        <f>'Reliquidacion TD'!E176-'Cálculo Orig. TD'!E176</f>
        <v>21013924.00554112</v>
      </c>
      <c r="F17" s="52">
        <f>'Reliquidacion TD'!F176-'Cálculo Orig. TD'!F176</f>
        <v>28827380.243340433</v>
      </c>
      <c r="G17" s="52">
        <f>'Reliquidacion TD'!G176-'Cálculo Orig. TD'!G176</f>
        <v>27047932.986732639</v>
      </c>
      <c r="H17" s="52">
        <f>'Reliquidacion TD'!H176-'Cálculo Orig. TD'!H176</f>
        <v>28851367.410538349</v>
      </c>
      <c r="I17" s="27">
        <f>'Reliquidacion TD'!I176-'Cálculo Orig. TD'!I176</f>
        <v>25948471.840878788</v>
      </c>
    </row>
    <row r="18" spans="2:9" x14ac:dyDescent="0.2">
      <c r="B18" s="11">
        <v>13</v>
      </c>
      <c r="C18" s="2" t="s">
        <v>14</v>
      </c>
      <c r="D18" s="25">
        <f>'Reliquidacion TD'!D177-'Cálculo Orig. TD'!D177</f>
        <v>-18325646.727296021</v>
      </c>
      <c r="E18" s="52">
        <f>'Reliquidacion TD'!E177-'Cálculo Orig. TD'!E177</f>
        <v>1065780.0057594778</v>
      </c>
      <c r="F18" s="52">
        <f>'Reliquidacion TD'!F177-'Cálculo Orig. TD'!F177</f>
        <v>4761904.2276697755</v>
      </c>
      <c r="G18" s="52">
        <f>'Reliquidacion TD'!G177-'Cálculo Orig. TD'!G177</f>
        <v>5157102.1763899913</v>
      </c>
      <c r="H18" s="52">
        <f>'Reliquidacion TD'!H177-'Cálculo Orig. TD'!H177</f>
        <v>5784271.4039709149</v>
      </c>
      <c r="I18" s="27">
        <f>'Reliquidacion TD'!I177-'Cálculo Orig. TD'!I177</f>
        <v>4895347.6865851302</v>
      </c>
    </row>
    <row r="19" spans="2:9" x14ac:dyDescent="0.2">
      <c r="B19" s="11">
        <v>14</v>
      </c>
      <c r="C19" s="2" t="s">
        <v>15</v>
      </c>
      <c r="D19" s="25">
        <f>'Reliquidacion TD'!D178-'Cálculo Orig. TD'!D178</f>
        <v>44115227.859561786</v>
      </c>
      <c r="E19" s="52">
        <f>'Reliquidacion TD'!E178-'Cálculo Orig. TD'!E178</f>
        <v>34626621.268792495</v>
      </c>
      <c r="F19" s="52">
        <f>'Reliquidacion TD'!F178-'Cálculo Orig. TD'!F178</f>
        <v>36621505.345496334</v>
      </c>
      <c r="G19" s="52">
        <f>'Reliquidacion TD'!G178-'Cálculo Orig. TD'!G178</f>
        <v>31172177.488089748</v>
      </c>
      <c r="H19" s="52">
        <f>'Reliquidacion TD'!H178-'Cálculo Orig. TD'!H178</f>
        <v>24086981.683545448</v>
      </c>
      <c r="I19" s="27">
        <f>'Reliquidacion TD'!I178-'Cálculo Orig. TD'!I178</f>
        <v>23240195.250172898</v>
      </c>
    </row>
    <row r="20" spans="2:9" x14ac:dyDescent="0.2">
      <c r="B20" s="11">
        <v>15</v>
      </c>
      <c r="C20" s="2" t="s">
        <v>16</v>
      </c>
      <c r="D20" s="25">
        <f>'Reliquidacion TD'!D179-'Cálculo Orig. TD'!D179</f>
        <v>8185147.0106879137</v>
      </c>
      <c r="E20" s="52">
        <f>'Reliquidacion TD'!E179-'Cálculo Orig. TD'!E179</f>
        <v>19223017.926824182</v>
      </c>
      <c r="F20" s="52">
        <f>'Reliquidacion TD'!F179-'Cálculo Orig. TD'!F179</f>
        <v>23886028.500708535</v>
      </c>
      <c r="G20" s="52">
        <f>'Reliquidacion TD'!G179-'Cálculo Orig. TD'!G179</f>
        <v>15502193.647645349</v>
      </c>
      <c r="H20" s="52">
        <f>'Reliquidacion TD'!H179-'Cálculo Orig. TD'!H179</f>
        <v>4132803.335363172</v>
      </c>
      <c r="I20" s="27">
        <f>'Reliquidacion TD'!I179-'Cálculo Orig. TD'!I179</f>
        <v>4477072.2763099968</v>
      </c>
    </row>
    <row r="21" spans="2:9" x14ac:dyDescent="0.2">
      <c r="B21" s="11">
        <v>16</v>
      </c>
      <c r="C21" s="2" t="s">
        <v>17</v>
      </c>
      <c r="D21" s="25">
        <f>'Reliquidacion TD'!D180-'Cálculo Orig. TD'!D180</f>
        <v>59530750.809854671</v>
      </c>
      <c r="E21" s="52">
        <f>'Reliquidacion TD'!E180-'Cálculo Orig. TD'!E180</f>
        <v>17841811.613354519</v>
      </c>
      <c r="F21" s="52">
        <f>'Reliquidacion TD'!F180-'Cálculo Orig. TD'!F180</f>
        <v>15748280.247550722</v>
      </c>
      <c r="G21" s="52">
        <f>'Reliquidacion TD'!G180-'Cálculo Orig. TD'!G180</f>
        <v>-12061785.474761719</v>
      </c>
      <c r="H21" s="52">
        <f>'Reliquidacion TD'!H180-'Cálculo Orig. TD'!H180</f>
        <v>-54705547.332395457</v>
      </c>
      <c r="I21" s="27">
        <f>'Reliquidacion TD'!I180-'Cálculo Orig. TD'!I180</f>
        <v>-43357945.062349752</v>
      </c>
    </row>
    <row r="22" spans="2:9" x14ac:dyDescent="0.2">
      <c r="B22" s="11">
        <v>17</v>
      </c>
      <c r="C22" s="2" t="s">
        <v>18</v>
      </c>
      <c r="D22" s="25">
        <f>'Reliquidacion TD'!D181-'Cálculo Orig. TD'!D181</f>
        <v>27311522.359833468</v>
      </c>
      <c r="E22" s="52">
        <f>'Reliquidacion TD'!E181-'Cálculo Orig. TD'!E181</f>
        <v>20280369.433265317</v>
      </c>
      <c r="F22" s="52">
        <f>'Reliquidacion TD'!F181-'Cálculo Orig. TD'!F181</f>
        <v>19177275.845406301</v>
      </c>
      <c r="G22" s="52">
        <f>'Reliquidacion TD'!G181-'Cálculo Orig. TD'!G181</f>
        <v>12779719.687786365</v>
      </c>
      <c r="H22" s="52">
        <f>'Reliquidacion TD'!H181-'Cálculo Orig. TD'!H181</f>
        <v>6776307.02906287</v>
      </c>
      <c r="I22" s="27">
        <f>'Reliquidacion TD'!I181-'Cálculo Orig. TD'!I181</f>
        <v>5877827.294807598</v>
      </c>
    </row>
    <row r="23" spans="2:9" x14ac:dyDescent="0.2">
      <c r="B23" s="11">
        <v>18</v>
      </c>
      <c r="C23" s="2" t="s">
        <v>19</v>
      </c>
      <c r="D23" s="25">
        <f>'Reliquidacion TD'!D182-'Cálculo Orig. TD'!D182</f>
        <v>12376388.752178598</v>
      </c>
      <c r="E23" s="52">
        <f>'Reliquidacion TD'!E182-'Cálculo Orig. TD'!E182</f>
        <v>8702620.2074405495</v>
      </c>
      <c r="F23" s="52">
        <f>'Reliquidacion TD'!F182-'Cálculo Orig. TD'!F182</f>
        <v>8113039.1617956012</v>
      </c>
      <c r="G23" s="52">
        <f>'Reliquidacion TD'!G182-'Cálculo Orig. TD'!G182</f>
        <v>5818365.030923456</v>
      </c>
      <c r="H23" s="52">
        <f>'Reliquidacion TD'!H182-'Cálculo Orig. TD'!H182</f>
        <v>2761202.360093357</v>
      </c>
      <c r="I23" s="27">
        <f>'Reliquidacion TD'!I182-'Cálculo Orig. TD'!I182</f>
        <v>2543341.9557111808</v>
      </c>
    </row>
    <row r="24" spans="2:9" x14ac:dyDescent="0.2">
      <c r="B24" s="11">
        <v>19</v>
      </c>
      <c r="C24" s="2" t="s">
        <v>20</v>
      </c>
      <c r="D24" s="25">
        <f>'Reliquidacion TD'!D183-'Cálculo Orig. TD'!D183</f>
        <v>-42933978.865014546</v>
      </c>
      <c r="E24" s="52">
        <f>'Reliquidacion TD'!E183-'Cálculo Orig. TD'!E183</f>
        <v>23063927.481700342</v>
      </c>
      <c r="F24" s="52">
        <f>'Reliquidacion TD'!F183-'Cálculo Orig. TD'!F183</f>
        <v>25723732.239708498</v>
      </c>
      <c r="G24" s="52">
        <f>'Reliquidacion TD'!G183-'Cálculo Orig. TD'!G183</f>
        <v>20457796.773169819</v>
      </c>
      <c r="H24" s="52">
        <f>'Reliquidacion TD'!H183-'Cálculo Orig. TD'!H183</f>
        <v>15832939.835329264</v>
      </c>
      <c r="I24" s="27">
        <f>'Reliquidacion TD'!I183-'Cálculo Orig. TD'!I183</f>
        <v>13250323.656269979</v>
      </c>
    </row>
    <row r="25" spans="2:9" x14ac:dyDescent="0.2">
      <c r="B25" s="11">
        <v>20</v>
      </c>
      <c r="C25" s="2" t="s">
        <v>21</v>
      </c>
      <c r="D25" s="25">
        <f>'Reliquidacion TD'!D184-'Cálculo Orig. TD'!D184</f>
        <v>-44929745.051303297</v>
      </c>
      <c r="E25" s="52">
        <f>'Reliquidacion TD'!E184-'Cálculo Orig. TD'!E184</f>
        <v>160328530.10343254</v>
      </c>
      <c r="F25" s="52">
        <f>'Reliquidacion TD'!F184-'Cálculo Orig. TD'!F184</f>
        <v>185626716.87454098</v>
      </c>
      <c r="G25" s="52">
        <f>'Reliquidacion TD'!G184-'Cálculo Orig. TD'!G184</f>
        <v>178023772.48680383</v>
      </c>
      <c r="H25" s="52">
        <f>'Reliquidacion TD'!H184-'Cálculo Orig. TD'!H184</f>
        <v>164566258.76976043</v>
      </c>
      <c r="I25" s="27">
        <f>'Reliquidacion TD'!I184-'Cálculo Orig. TD'!I184</f>
        <v>147680326.19667909</v>
      </c>
    </row>
    <row r="26" spans="2:9" x14ac:dyDescent="0.2">
      <c r="B26" s="11">
        <v>21</v>
      </c>
      <c r="C26" s="2" t="s">
        <v>22</v>
      </c>
      <c r="D26" s="25">
        <f>'Reliquidacion TD'!D185-'Cálculo Orig. TD'!D185</f>
        <v>86828084.383416846</v>
      </c>
      <c r="E26" s="52">
        <f>'Reliquidacion TD'!E185-'Cálculo Orig. TD'!E185</f>
        <v>99735195.923311636</v>
      </c>
      <c r="F26" s="52">
        <f>'Reliquidacion TD'!F185-'Cálculo Orig. TD'!F185</f>
        <v>89617343.781478435</v>
      </c>
      <c r="G26" s="52">
        <f>'Reliquidacion TD'!G185-'Cálculo Orig. TD'!G185</f>
        <v>80289536.363493502</v>
      </c>
      <c r="H26" s="52">
        <f>'Reliquidacion TD'!H185-'Cálculo Orig. TD'!H185</f>
        <v>48021618.941951081</v>
      </c>
      <c r="I26" s="27">
        <f>'Reliquidacion TD'!I185-'Cálculo Orig. TD'!I185</f>
        <v>47286412.81264326</v>
      </c>
    </row>
    <row r="27" spans="2:9" x14ac:dyDescent="0.2">
      <c r="B27" s="11">
        <v>22</v>
      </c>
      <c r="C27" s="2" t="s">
        <v>23</v>
      </c>
      <c r="D27" s="25">
        <f>'Reliquidacion TD'!D186-'Cálculo Orig. TD'!D186</f>
        <v>651639101.89123404</v>
      </c>
      <c r="E27" s="52">
        <f>'Reliquidacion TD'!E186-'Cálculo Orig. TD'!E186</f>
        <v>793434301.98573089</v>
      </c>
      <c r="F27" s="52">
        <f>'Reliquidacion TD'!F186-'Cálculo Orig. TD'!F186</f>
        <v>825203053.00359297</v>
      </c>
      <c r="G27" s="52">
        <f>'Reliquidacion TD'!G186-'Cálculo Orig. TD'!G186</f>
        <v>742414800.06844461</v>
      </c>
      <c r="H27" s="52">
        <f>'Reliquidacion TD'!H186-'Cálculo Orig. TD'!H186</f>
        <v>576166098.80152428</v>
      </c>
      <c r="I27" s="27">
        <f>'Reliquidacion TD'!I186-'Cálculo Orig. TD'!I186</f>
        <v>559314417.98200059</v>
      </c>
    </row>
    <row r="28" spans="2:9" x14ac:dyDescent="0.2">
      <c r="B28" s="11">
        <v>23</v>
      </c>
      <c r="C28" s="2" t="s">
        <v>24</v>
      </c>
      <c r="D28" s="25">
        <f>'Reliquidacion TD'!D187-'Cálculo Orig. TD'!D187</f>
        <v>10827728.746177465</v>
      </c>
      <c r="E28" s="52">
        <f>'Reliquidacion TD'!E187-'Cálculo Orig. TD'!E187</f>
        <v>14518264.118199939</v>
      </c>
      <c r="F28" s="52">
        <f>'Reliquidacion TD'!F187-'Cálculo Orig. TD'!F187</f>
        <v>14012209.562592598</v>
      </c>
      <c r="G28" s="52">
        <f>'Reliquidacion TD'!G187-'Cálculo Orig. TD'!G187</f>
        <v>11790471.054116629</v>
      </c>
      <c r="H28" s="52">
        <f>'Reliquidacion TD'!H187-'Cálculo Orig. TD'!H187</f>
        <v>8490964.3654534556</v>
      </c>
      <c r="I28" s="27">
        <f>'Reliquidacion TD'!I187-'Cálculo Orig. TD'!I187</f>
        <v>7566788.7389841611</v>
      </c>
    </row>
    <row r="29" spans="2:9" x14ac:dyDescent="0.2">
      <c r="B29" s="11">
        <v>24</v>
      </c>
      <c r="C29" s="2" t="s">
        <v>25</v>
      </c>
      <c r="D29" s="25">
        <f>'Reliquidacion TD'!D188-'Cálculo Orig. TD'!D188</f>
        <v>-31807994.854087569</v>
      </c>
      <c r="E29" s="52">
        <f>'Reliquidacion TD'!E188-'Cálculo Orig. TD'!E188</f>
        <v>-192260887.15512097</v>
      </c>
      <c r="F29" s="52">
        <f>'Reliquidacion TD'!F188-'Cálculo Orig. TD'!F188</f>
        <v>-205944783.09836325</v>
      </c>
      <c r="G29" s="52">
        <f>'Reliquidacion TD'!G188-'Cálculo Orig. TD'!G188</f>
        <v>-345713011.93041968</v>
      </c>
      <c r="H29" s="52">
        <f>'Reliquidacion TD'!H188-'Cálculo Orig. TD'!H188</f>
        <v>-523907858.68327051</v>
      </c>
      <c r="I29" s="27">
        <f>'Reliquidacion TD'!I188-'Cálculo Orig. TD'!I188</f>
        <v>-465099133.40138072</v>
      </c>
    </row>
    <row r="30" spans="2:9" x14ac:dyDescent="0.2">
      <c r="B30" s="11">
        <v>25</v>
      </c>
      <c r="C30" s="2" t="s">
        <v>26</v>
      </c>
      <c r="D30" s="25">
        <f>'Reliquidacion TD'!D189-'Cálculo Orig. TD'!D189</f>
        <v>4989427.4730602847</v>
      </c>
      <c r="E30" s="52">
        <f>'Reliquidacion TD'!E189-'Cálculo Orig. TD'!E189</f>
        <v>157146.64616680171</v>
      </c>
      <c r="F30" s="52">
        <f>'Reliquidacion TD'!F189-'Cálculo Orig. TD'!F189</f>
        <v>-712318.51513320394</v>
      </c>
      <c r="G30" s="52">
        <f>'Reliquidacion TD'!G189-'Cálculo Orig. TD'!G189</f>
        <v>-5868719.1900262162</v>
      </c>
      <c r="H30" s="52">
        <f>'Reliquidacion TD'!H189-'Cálculo Orig. TD'!H189</f>
        <v>-13187597.498186275</v>
      </c>
      <c r="I30" s="27">
        <f>'Reliquidacion TD'!I189-'Cálculo Orig. TD'!I189</f>
        <v>-10612801.481319839</v>
      </c>
    </row>
    <row r="31" spans="2:9" x14ac:dyDescent="0.2">
      <c r="B31" s="11">
        <v>26</v>
      </c>
      <c r="C31" s="2" t="s">
        <v>27</v>
      </c>
      <c r="D31" s="25">
        <f>'Reliquidacion TD'!D190-'Cálculo Orig. TD'!D190</f>
        <v>20992900.219538644</v>
      </c>
      <c r="E31" s="52">
        <f>'Reliquidacion TD'!E190-'Cálculo Orig. TD'!E190</f>
        <v>15325024.536588591</v>
      </c>
      <c r="F31" s="52">
        <f>'Reliquidacion TD'!F190-'Cálculo Orig. TD'!F190</f>
        <v>14962462.20879549</v>
      </c>
      <c r="G31" s="52">
        <f>'Reliquidacion TD'!G190-'Cálculo Orig. TD'!G190</f>
        <v>2793363.7705714237</v>
      </c>
      <c r="H31" s="52">
        <f>'Reliquidacion TD'!H190-'Cálculo Orig. TD'!H190</f>
        <v>-13886034.134875486</v>
      </c>
      <c r="I31" s="27">
        <f>'Reliquidacion TD'!I190-'Cálculo Orig. TD'!I190</f>
        <v>-9935030.5073346253</v>
      </c>
    </row>
    <row r="32" spans="2:9" x14ac:dyDescent="0.2">
      <c r="B32" s="11">
        <v>27</v>
      </c>
      <c r="C32" s="2" t="s">
        <v>28</v>
      </c>
      <c r="D32" s="25">
        <f>'Reliquidacion TD'!D191-'Cálculo Orig. TD'!D191</f>
        <v>-76426.576995910218</v>
      </c>
      <c r="E32" s="52">
        <f>'Reliquidacion TD'!E191-'Cálculo Orig. TD'!E191</f>
        <v>2033859.1063996349</v>
      </c>
      <c r="F32" s="52">
        <f>'Reliquidacion TD'!F191-'Cálculo Orig. TD'!F191</f>
        <v>2376165.1001572479</v>
      </c>
      <c r="G32" s="52">
        <f>'Reliquidacion TD'!G191-'Cálculo Orig. TD'!G191</f>
        <v>-5243456.0313402545</v>
      </c>
      <c r="H32" s="52">
        <f>'Reliquidacion TD'!H191-'Cálculo Orig. TD'!H191</f>
        <v>-16177527.735128932</v>
      </c>
      <c r="I32" s="27">
        <f>'Reliquidacion TD'!I191-'Cálculo Orig. TD'!I191</f>
        <v>-12833769.065483943</v>
      </c>
    </row>
    <row r="33" spans="2:10" x14ac:dyDescent="0.2">
      <c r="B33" s="11">
        <v>28</v>
      </c>
      <c r="C33" s="2" t="s">
        <v>29</v>
      </c>
      <c r="D33" s="25">
        <f>'Reliquidacion TD'!D192-'Cálculo Orig. TD'!D192</f>
        <v>-8535682.5287344269</v>
      </c>
      <c r="E33" s="52">
        <f>'Reliquidacion TD'!E192-'Cálculo Orig. TD'!E192</f>
        <v>1714467.8648145895</v>
      </c>
      <c r="F33" s="52">
        <f>'Reliquidacion TD'!F192-'Cálculo Orig. TD'!F192</f>
        <v>2239692.9689103691</v>
      </c>
      <c r="G33" s="52">
        <f>'Reliquidacion TD'!G192-'Cálculo Orig. TD'!G192</f>
        <v>-2779348.2884191922</v>
      </c>
      <c r="H33" s="52">
        <f>'Reliquidacion TD'!H192-'Cálculo Orig. TD'!H192</f>
        <v>-12315467.911050396</v>
      </c>
      <c r="I33" s="27">
        <f>'Reliquidacion TD'!I192-'Cálculo Orig. TD'!I192</f>
        <v>-9865519.3269239087</v>
      </c>
    </row>
    <row r="34" spans="2:10" x14ac:dyDescent="0.2">
      <c r="B34" s="11">
        <v>29</v>
      </c>
      <c r="C34" s="2" t="s">
        <v>30</v>
      </c>
      <c r="D34" s="25">
        <f>'Reliquidacion TD'!D193-'Cálculo Orig. TD'!D193</f>
        <v>3884217.5252351766</v>
      </c>
      <c r="E34" s="52">
        <f>'Reliquidacion TD'!E193-'Cálculo Orig. TD'!E193</f>
        <v>1895822.7383046625</v>
      </c>
      <c r="F34" s="52">
        <f>'Reliquidacion TD'!F193-'Cálculo Orig. TD'!F193</f>
        <v>1911995.5431857817</v>
      </c>
      <c r="G34" s="52">
        <f>'Reliquidacion TD'!G193-'Cálculo Orig. TD'!G193</f>
        <v>231666.78795290389</v>
      </c>
      <c r="H34" s="52">
        <f>'Reliquidacion TD'!H193-'Cálculo Orig. TD'!H193</f>
        <v>-2267361.6132836561</v>
      </c>
      <c r="I34" s="27">
        <f>'Reliquidacion TD'!I193-'Cálculo Orig. TD'!I193</f>
        <v>-1638299.3077289781</v>
      </c>
    </row>
    <row r="35" spans="2:10" x14ac:dyDescent="0.2">
      <c r="B35" s="11">
        <v>30</v>
      </c>
      <c r="C35" s="2" t="s">
        <v>31</v>
      </c>
      <c r="D35" s="25">
        <f>'Reliquidacion TD'!D194-'Cálculo Orig. TD'!D194</f>
        <v>160297577.82024154</v>
      </c>
      <c r="E35" s="52">
        <f>'Reliquidacion TD'!E194-'Cálculo Orig. TD'!E194</f>
        <v>125706170.61035238</v>
      </c>
      <c r="F35" s="52">
        <f>'Reliquidacion TD'!F194-'Cálculo Orig. TD'!F194</f>
        <v>132951796.20185275</v>
      </c>
      <c r="G35" s="52">
        <f>'Reliquidacion TD'!G194-'Cálculo Orig. TD'!G194</f>
        <v>103999829.28772585</v>
      </c>
      <c r="H35" s="52">
        <f>'Reliquidacion TD'!H194-'Cálculo Orig. TD'!H194</f>
        <v>63249483.172399342</v>
      </c>
      <c r="I35" s="27">
        <f>'Reliquidacion TD'!I194-'Cálculo Orig. TD'!I194</f>
        <v>57928108.931825772</v>
      </c>
    </row>
    <row r="36" spans="2:10" x14ac:dyDescent="0.2">
      <c r="B36" s="11">
        <v>31</v>
      </c>
      <c r="C36" s="2" t="s">
        <v>32</v>
      </c>
      <c r="D36" s="25">
        <f>'Reliquidacion TD'!D195-'Cálculo Orig. TD'!D195</f>
        <v>202656642.50166783</v>
      </c>
      <c r="E36" s="52">
        <f>'Reliquidacion TD'!E195-'Cálculo Orig. TD'!E195</f>
        <v>155126548.33188599</v>
      </c>
      <c r="F36" s="52">
        <f>'Reliquidacion TD'!F195-'Cálculo Orig. TD'!F195</f>
        <v>170061976.15837771</v>
      </c>
      <c r="G36" s="52">
        <f>'Reliquidacion TD'!G195-'Cálculo Orig. TD'!G195</f>
        <v>123835000.34780961</v>
      </c>
      <c r="H36" s="52">
        <f>'Reliquidacion TD'!H195-'Cálculo Orig. TD'!H195</f>
        <v>66334540.860162899</v>
      </c>
      <c r="I36" s="27">
        <f>'Reliquidacion TD'!I195-'Cálculo Orig. TD'!I195</f>
        <v>61641313.024670824</v>
      </c>
    </row>
    <row r="37" spans="2:10" x14ac:dyDescent="0.2">
      <c r="B37" s="11">
        <v>32</v>
      </c>
      <c r="C37" s="2" t="s">
        <v>33</v>
      </c>
      <c r="D37" s="25">
        <f>'Reliquidacion TD'!D196-'Cálculo Orig. TD'!D196</f>
        <v>449422330.67692852</v>
      </c>
      <c r="E37" s="52">
        <f>'Reliquidacion TD'!E196-'Cálculo Orig. TD'!E196</f>
        <v>326034782.41429174</v>
      </c>
      <c r="F37" s="52">
        <f>'Reliquidacion TD'!F196-'Cálculo Orig. TD'!F196</f>
        <v>351554916.86739022</v>
      </c>
      <c r="G37" s="52">
        <f>'Reliquidacion TD'!G196-'Cálculo Orig. TD'!G196</f>
        <v>255389331.04754269</v>
      </c>
      <c r="H37" s="52">
        <f>'Reliquidacion TD'!H196-'Cálculo Orig. TD'!H196</f>
        <v>147533771.71567628</v>
      </c>
      <c r="I37" s="27">
        <f>'Reliquidacion TD'!I196-'Cálculo Orig. TD'!I196</f>
        <v>143327895.65857378</v>
      </c>
    </row>
    <row r="38" spans="2:10" x14ac:dyDescent="0.2">
      <c r="B38" s="11">
        <v>33</v>
      </c>
      <c r="C38" s="2" t="s">
        <v>34</v>
      </c>
      <c r="D38" s="25">
        <f>'Reliquidacion TD'!D197-'Cálculo Orig. TD'!D197</f>
        <v>1057677.6643467052</v>
      </c>
      <c r="E38" s="52">
        <f>'Reliquidacion TD'!E197-'Cálculo Orig. TD'!E197</f>
        <v>532905.06573851116</v>
      </c>
      <c r="F38" s="52">
        <f>'Reliquidacion TD'!F197-'Cálculo Orig. TD'!F197</f>
        <v>578384.36031160213</v>
      </c>
      <c r="G38" s="52">
        <f>'Reliquidacion TD'!G197-'Cálculo Orig. TD'!G197</f>
        <v>514247.90995097067</v>
      </c>
      <c r="H38" s="52">
        <f>'Reliquidacion TD'!H197-'Cálculo Orig. TD'!H197</f>
        <v>380069.67791744211</v>
      </c>
      <c r="I38" s="27">
        <f>'Reliquidacion TD'!I197-'Cálculo Orig. TD'!I197</f>
        <v>377933.64176590246</v>
      </c>
    </row>
    <row r="39" spans="2:10" x14ac:dyDescent="0.2">
      <c r="B39" s="13">
        <v>34</v>
      </c>
      <c r="C39" s="14" t="s">
        <v>120</v>
      </c>
      <c r="D39" s="53">
        <f>'Reliquidacion TD'!D198-'Cálculo Orig. TD'!D198</f>
        <v>277820.19173203898</v>
      </c>
      <c r="E39" s="54">
        <f>'Reliquidacion TD'!E198-'Cálculo Orig. TD'!E198</f>
        <v>34225.698781406019</v>
      </c>
      <c r="F39" s="54">
        <f>'Reliquidacion TD'!F198-'Cálculo Orig. TD'!F198</f>
        <v>208103.84354356126</v>
      </c>
      <c r="G39" s="54">
        <f>'Reliquidacion TD'!G198-'Cálculo Orig. TD'!G198</f>
        <v>161780.15638899579</v>
      </c>
      <c r="H39" s="54">
        <f>'Reliquidacion TD'!H198-'Cálculo Orig. TD'!H198</f>
        <v>127341.43840736937</v>
      </c>
      <c r="I39" s="55">
        <f>'Reliquidacion TD'!I198-'Cálculo Orig. TD'!I198</f>
        <v>85760.252514080756</v>
      </c>
    </row>
    <row r="40" spans="2:10" x14ac:dyDescent="0.2">
      <c r="B40" s="16" t="s">
        <v>35</v>
      </c>
      <c r="C40" s="17"/>
      <c r="D40" s="56">
        <f t="shared" ref="D40:I40" si="0">SUM(D6:D39)</f>
        <v>-1.6686972230672836E-6</v>
      </c>
      <c r="E40" s="57">
        <f t="shared" si="0"/>
        <v>2.8531212592497468E-7</v>
      </c>
      <c r="F40" s="57">
        <f t="shared" si="0"/>
        <v>-6.4916093833744526E-7</v>
      </c>
      <c r="G40" s="57">
        <f t="shared" si="0"/>
        <v>-4.2040483094751835E-7</v>
      </c>
      <c r="H40" s="57">
        <f t="shared" si="0"/>
        <v>-2.9872171580791473E-7</v>
      </c>
      <c r="I40" s="58">
        <f t="shared" si="0"/>
        <v>1.0098738130182028E-6</v>
      </c>
    </row>
    <row r="41" spans="2:10" x14ac:dyDescent="0.2">
      <c r="D41" s="59"/>
      <c r="E41" s="59"/>
      <c r="F41" s="59"/>
      <c r="G41" s="59"/>
      <c r="H41" s="59"/>
      <c r="I41" s="59"/>
    </row>
    <row r="42" spans="2:10" x14ac:dyDescent="0.2">
      <c r="B42" s="3" t="s">
        <v>104</v>
      </c>
    </row>
    <row r="43" spans="2:10" x14ac:dyDescent="0.2">
      <c r="B43" s="38" t="s">
        <v>0</v>
      </c>
      <c r="C43" s="60"/>
      <c r="D43" s="23">
        <v>44197</v>
      </c>
      <c r="E43" s="23">
        <v>44228</v>
      </c>
      <c r="F43" s="23">
        <v>44256</v>
      </c>
      <c r="G43" s="23">
        <v>44287</v>
      </c>
      <c r="H43" s="23">
        <v>44317</v>
      </c>
      <c r="I43" s="23">
        <v>44348</v>
      </c>
      <c r="J43" s="24">
        <v>44409</v>
      </c>
    </row>
    <row r="44" spans="2:10" x14ac:dyDescent="0.2">
      <c r="B44" s="16" t="s">
        <v>47</v>
      </c>
      <c r="C44" s="61"/>
      <c r="D44" s="41">
        <v>107.49</v>
      </c>
      <c r="E44" s="41">
        <v>107.69</v>
      </c>
      <c r="F44" s="41">
        <v>108.09</v>
      </c>
      <c r="G44" s="41">
        <v>108.5</v>
      </c>
      <c r="H44" s="41">
        <v>108.79</v>
      </c>
      <c r="I44" s="14">
        <v>108.88</v>
      </c>
      <c r="J44" s="46">
        <v>110.15</v>
      </c>
    </row>
    <row r="45" spans="2:10" x14ac:dyDescent="0.2">
      <c r="B45" s="16" t="s">
        <v>49</v>
      </c>
      <c r="C45" s="61"/>
      <c r="D45" s="44">
        <f>$J$44/D44-1</f>
        <v>2.4746488045399584E-2</v>
      </c>
      <c r="E45" s="44">
        <f t="shared" ref="E45:I45" si="1">$J$44/E44-1</f>
        <v>2.2843346643142359E-2</v>
      </c>
      <c r="F45" s="44">
        <f t="shared" si="1"/>
        <v>1.9058192247201511E-2</v>
      </c>
      <c r="G45" s="44">
        <f t="shared" si="1"/>
        <v>1.5207373271889368E-2</v>
      </c>
      <c r="H45" s="44">
        <f t="shared" si="1"/>
        <v>1.2501149002665635E-2</v>
      </c>
      <c r="I45" s="44">
        <f t="shared" si="1"/>
        <v>1.166421748714197E-2</v>
      </c>
      <c r="J45" s="47"/>
    </row>
    <row r="48" spans="2:10" x14ac:dyDescent="0.2">
      <c r="B48" s="3" t="s">
        <v>105</v>
      </c>
    </row>
    <row r="49" spans="2:9" x14ac:dyDescent="0.2">
      <c r="B49" s="21" t="s">
        <v>0</v>
      </c>
      <c r="C49" s="16"/>
      <c r="D49" s="22">
        <v>44197</v>
      </c>
      <c r="E49" s="23">
        <v>44228</v>
      </c>
      <c r="F49" s="23">
        <v>44256</v>
      </c>
      <c r="G49" s="23">
        <v>44287</v>
      </c>
      <c r="H49" s="23">
        <v>44317</v>
      </c>
      <c r="I49" s="24">
        <v>44348</v>
      </c>
    </row>
    <row r="50" spans="2:9" x14ac:dyDescent="0.2">
      <c r="B50" s="8">
        <v>1</v>
      </c>
      <c r="C50" s="9" t="s">
        <v>3</v>
      </c>
      <c r="D50" s="31">
        <f t="shared" ref="D50:I59" si="2">D6*(1+D$45)</f>
        <v>-46132372.918129921</v>
      </c>
      <c r="E50" s="32">
        <f t="shared" si="2"/>
        <v>-17876551.800842114</v>
      </c>
      <c r="F50" s="32">
        <f t="shared" si="2"/>
        <v>-13170852.443401497</v>
      </c>
      <c r="G50" s="32">
        <f t="shared" si="2"/>
        <v>23084882.729355965</v>
      </c>
      <c r="H50" s="32">
        <f t="shared" si="2"/>
        <v>18338068.684426971</v>
      </c>
      <c r="I50" s="33">
        <f t="shared" si="2"/>
        <v>0</v>
      </c>
    </row>
    <row r="51" spans="2:9" x14ac:dyDescent="0.2">
      <c r="B51" s="11">
        <v>2</v>
      </c>
      <c r="C51" s="2" t="s">
        <v>4</v>
      </c>
      <c r="D51" s="25">
        <f t="shared" si="2"/>
        <v>-22179689.155877881</v>
      </c>
      <c r="E51" s="52">
        <f t="shared" si="2"/>
        <v>-10517872.241086964</v>
      </c>
      <c r="F51" s="52">
        <f t="shared" si="2"/>
        <v>-9728745.5632956829</v>
      </c>
      <c r="G51" s="52">
        <f t="shared" si="2"/>
        <v>13209428.862930737</v>
      </c>
      <c r="H51" s="52">
        <f t="shared" si="2"/>
        <v>11890367.561470248</v>
      </c>
      <c r="I51" s="27">
        <f t="shared" si="2"/>
        <v>0</v>
      </c>
    </row>
    <row r="52" spans="2:9" x14ac:dyDescent="0.2">
      <c r="B52" s="11">
        <v>3</v>
      </c>
      <c r="C52" s="2" t="s">
        <v>5</v>
      </c>
      <c r="D52" s="25">
        <f t="shared" si="2"/>
        <v>28784372.184808966</v>
      </c>
      <c r="E52" s="52">
        <f t="shared" si="2"/>
        <v>17665909.110693503</v>
      </c>
      <c r="F52" s="52">
        <f t="shared" si="2"/>
        <v>17954369.276811033</v>
      </c>
      <c r="G52" s="52">
        <f t="shared" si="2"/>
        <v>6055918.1229115082</v>
      </c>
      <c r="H52" s="52">
        <f t="shared" si="2"/>
        <v>-10993205.266067632</v>
      </c>
      <c r="I52" s="27">
        <f t="shared" si="2"/>
        <v>-7511275.400461643</v>
      </c>
    </row>
    <row r="53" spans="2:9" x14ac:dyDescent="0.2">
      <c r="B53" s="11">
        <v>4</v>
      </c>
      <c r="C53" s="2" t="s">
        <v>6</v>
      </c>
      <c r="D53" s="25">
        <f t="shared" si="2"/>
        <v>-11223200.622213444</v>
      </c>
      <c r="E53" s="52">
        <f t="shared" si="2"/>
        <v>-11637443.618497847</v>
      </c>
      <c r="F53" s="52">
        <f t="shared" si="2"/>
        <v>-10604075.432722872</v>
      </c>
      <c r="G53" s="52">
        <f t="shared" si="2"/>
        <v>-10731131.777026892</v>
      </c>
      <c r="H53" s="52">
        <f t="shared" si="2"/>
        <v>-11418870.265081517</v>
      </c>
      <c r="I53" s="27">
        <f t="shared" si="2"/>
        <v>-4458835.7238656534</v>
      </c>
    </row>
    <row r="54" spans="2:9" x14ac:dyDescent="0.2">
      <c r="B54" s="11">
        <v>5</v>
      </c>
      <c r="C54" s="2" t="s">
        <v>7</v>
      </c>
      <c r="D54" s="25">
        <f t="shared" si="2"/>
        <v>-3478374091.6936903</v>
      </c>
      <c r="E54" s="52">
        <f t="shared" si="2"/>
        <v>-2731888126.8730588</v>
      </c>
      <c r="F54" s="52">
        <f t="shared" si="2"/>
        <v>-2835033196.3415389</v>
      </c>
      <c r="G54" s="52">
        <f t="shared" si="2"/>
        <v>-1569416653.8859854</v>
      </c>
      <c r="H54" s="52">
        <f t="shared" si="2"/>
        <v>251677612.66960341</v>
      </c>
      <c r="I54" s="27">
        <f t="shared" si="2"/>
        <v>0</v>
      </c>
    </row>
    <row r="55" spans="2:9" x14ac:dyDescent="0.2">
      <c r="B55" s="11">
        <v>6</v>
      </c>
      <c r="C55" s="2" t="s">
        <v>8</v>
      </c>
      <c r="D55" s="25">
        <f t="shared" si="2"/>
        <v>8496410.6597110834</v>
      </c>
      <c r="E55" s="52">
        <f t="shared" si="2"/>
        <v>5577643.164330747</v>
      </c>
      <c r="F55" s="52">
        <f t="shared" si="2"/>
        <v>6502966.8837158894</v>
      </c>
      <c r="G55" s="52">
        <f t="shared" si="2"/>
        <v>4817381.7515275683</v>
      </c>
      <c r="H55" s="52">
        <f t="shared" si="2"/>
        <v>2285465.9803517424</v>
      </c>
      <c r="I55" s="27">
        <f t="shared" si="2"/>
        <v>2136933.3430651068</v>
      </c>
    </row>
    <row r="56" spans="2:9" x14ac:dyDescent="0.2">
      <c r="B56" s="11">
        <v>7</v>
      </c>
      <c r="C56" s="2" t="s">
        <v>9</v>
      </c>
      <c r="D56" s="25">
        <f t="shared" si="2"/>
        <v>66290344.955282375</v>
      </c>
      <c r="E56" s="52">
        <f t="shared" si="2"/>
        <v>71096745.733609408</v>
      </c>
      <c r="F56" s="52">
        <f t="shared" si="2"/>
        <v>79395691.09330079</v>
      </c>
      <c r="G56" s="52">
        <f t="shared" si="2"/>
        <v>52275692.270356476</v>
      </c>
      <c r="H56" s="52">
        <f t="shared" si="2"/>
        <v>26055561.355239071</v>
      </c>
      <c r="I56" s="27">
        <f t="shared" si="2"/>
        <v>25268742.595400471</v>
      </c>
    </row>
    <row r="57" spans="2:9" x14ac:dyDescent="0.2">
      <c r="B57" s="11">
        <v>8</v>
      </c>
      <c r="C57" s="2" t="s">
        <v>10</v>
      </c>
      <c r="D57" s="25">
        <f t="shared" si="2"/>
        <v>-737645737.69752097</v>
      </c>
      <c r="E57" s="52">
        <f t="shared" si="2"/>
        <v>-535004839.43018663</v>
      </c>
      <c r="F57" s="52">
        <f t="shared" si="2"/>
        <v>-527780135.28975385</v>
      </c>
      <c r="G57" s="52">
        <f t="shared" si="2"/>
        <v>-329224595.11686403</v>
      </c>
      <c r="H57" s="52">
        <f t="shared" si="2"/>
        <v>47285904.131769568</v>
      </c>
      <c r="I57" s="27">
        <f t="shared" si="2"/>
        <v>0</v>
      </c>
    </row>
    <row r="58" spans="2:9" x14ac:dyDescent="0.2">
      <c r="B58" s="11">
        <v>9</v>
      </c>
      <c r="C58" s="2" t="s">
        <v>11</v>
      </c>
      <c r="D58" s="25">
        <f t="shared" si="2"/>
        <v>-95588305.617359266</v>
      </c>
      <c r="E58" s="52">
        <f t="shared" si="2"/>
        <v>-70062481.853740841</v>
      </c>
      <c r="F58" s="52">
        <f t="shared" si="2"/>
        <v>-73595082.366713017</v>
      </c>
      <c r="G58" s="52">
        <f t="shared" si="2"/>
        <v>-36017220.615310416</v>
      </c>
      <c r="H58" s="52">
        <f t="shared" si="2"/>
        <v>5782126.8944128547</v>
      </c>
      <c r="I58" s="27">
        <f t="shared" si="2"/>
        <v>0</v>
      </c>
    </row>
    <row r="59" spans="2:9" x14ac:dyDescent="0.2">
      <c r="B59" s="11">
        <v>10</v>
      </c>
      <c r="C59" s="2" t="s">
        <v>60</v>
      </c>
      <c r="D59" s="25">
        <f t="shared" si="2"/>
        <v>2801277989.9711313</v>
      </c>
      <c r="E59" s="52">
        <f t="shared" si="2"/>
        <v>1477765384.2563398</v>
      </c>
      <c r="F59" s="52">
        <f t="shared" si="2"/>
        <v>1438953432.6362076</v>
      </c>
      <c r="G59" s="52">
        <f t="shared" si="2"/>
        <v>448679472.43175936</v>
      </c>
      <c r="H59" s="52">
        <f t="shared" si="2"/>
        <v>-1015791278.7421398</v>
      </c>
      <c r="I59" s="27">
        <f t="shared" si="2"/>
        <v>-696643647.71811152</v>
      </c>
    </row>
    <row r="60" spans="2:9" x14ac:dyDescent="0.2">
      <c r="B60" s="11">
        <v>11</v>
      </c>
      <c r="C60" s="2" t="s">
        <v>12</v>
      </c>
      <c r="D60" s="25">
        <f t="shared" ref="D60:I69" si="3">D16*(1+D$45)</f>
        <v>-124500284.80169113</v>
      </c>
      <c r="E60" s="52">
        <f t="shared" si="3"/>
        <v>117052610.83017378</v>
      </c>
      <c r="F60" s="52">
        <f t="shared" si="3"/>
        <v>146294445.17047265</v>
      </c>
      <c r="G60" s="52">
        <f t="shared" si="3"/>
        <v>132610040.04527292</v>
      </c>
      <c r="H60" s="52">
        <f t="shared" si="3"/>
        <v>141655908.15871242</v>
      </c>
      <c r="I60" s="27">
        <f t="shared" si="3"/>
        <v>122669240.59020656</v>
      </c>
    </row>
    <row r="61" spans="2:9" x14ac:dyDescent="0.2">
      <c r="B61" s="11">
        <v>12</v>
      </c>
      <c r="C61" s="2" t="s">
        <v>13</v>
      </c>
      <c r="D61" s="25">
        <f t="shared" si="3"/>
        <v>-26528026.219344463</v>
      </c>
      <c r="E61" s="52">
        <f t="shared" si="3"/>
        <v>21493952.355932347</v>
      </c>
      <c r="F61" s="52">
        <f t="shared" si="3"/>
        <v>29376777.998001192</v>
      </c>
      <c r="G61" s="52">
        <f t="shared" si="3"/>
        <v>27459260.999894932</v>
      </c>
      <c r="H61" s="52">
        <f t="shared" si="3"/>
        <v>29212042.653468139</v>
      </c>
      <c r="I61" s="27">
        <f t="shared" si="3"/>
        <v>26251140.459889777</v>
      </c>
    </row>
    <row r="62" spans="2:9" x14ac:dyDescent="0.2">
      <c r="B62" s="11">
        <v>13</v>
      </c>
      <c r="C62" s="2" t="s">
        <v>14</v>
      </c>
      <c r="D62" s="25">
        <f t="shared" si="3"/>
        <v>-18779142.124957267</v>
      </c>
      <c r="E62" s="52">
        <f t="shared" si="3"/>
        <v>1090125.9878763719</v>
      </c>
      <c r="F62" s="52">
        <f t="shared" si="3"/>
        <v>4852657.5139034679</v>
      </c>
      <c r="G62" s="52">
        <f t="shared" si="3"/>
        <v>5235528.1541876271</v>
      </c>
      <c r="H62" s="52">
        <f t="shared" si="3"/>
        <v>5856581.442663813</v>
      </c>
      <c r="I62" s="27">
        <f t="shared" si="3"/>
        <v>4952448.0866766367</v>
      </c>
    </row>
    <row r="63" spans="2:9" x14ac:dyDescent="0.2">
      <c r="B63" s="11">
        <v>14</v>
      </c>
      <c r="C63" s="2" t="s">
        <v>15</v>
      </c>
      <c r="D63" s="25">
        <f t="shared" si="3"/>
        <v>45206924.818408512</v>
      </c>
      <c r="E63" s="52">
        <f t="shared" si="3"/>
        <v>35417609.181516327</v>
      </c>
      <c r="F63" s="52">
        <f t="shared" si="3"/>
        <v>37319445.034752719</v>
      </c>
      <c r="G63" s="52">
        <f t="shared" si="3"/>
        <v>31646224.426848717</v>
      </c>
      <c r="H63" s="52">
        <f t="shared" si="3"/>
        <v>24388096.630595926</v>
      </c>
      <c r="I63" s="27">
        <f t="shared" si="3"/>
        <v>23511273.94201456</v>
      </c>
    </row>
    <row r="64" spans="2:9" x14ac:dyDescent="0.2">
      <c r="B64" s="11">
        <v>15</v>
      </c>
      <c r="C64" s="2" t="s">
        <v>16</v>
      </c>
      <c r="D64" s="25">
        <f t="shared" si="3"/>
        <v>8387700.6533377403</v>
      </c>
      <c r="E64" s="52">
        <f t="shared" si="3"/>
        <v>19662135.988853969</v>
      </c>
      <c r="F64" s="52">
        <f t="shared" si="3"/>
        <v>24341253.023897175</v>
      </c>
      <c r="G64" s="52">
        <f t="shared" si="3"/>
        <v>15737941.292978203</v>
      </c>
      <c r="H64" s="52">
        <f t="shared" si="3"/>
        <v>4184468.1256572604</v>
      </c>
      <c r="I64" s="27">
        <f t="shared" si="3"/>
        <v>4529293.8210465303</v>
      </c>
    </row>
    <row r="65" spans="2:9" x14ac:dyDescent="0.2">
      <c r="B65" s="11">
        <v>16</v>
      </c>
      <c r="C65" s="2" t="s">
        <v>17</v>
      </c>
      <c r="D65" s="25">
        <f t="shared" si="3"/>
        <v>61003927.823104404</v>
      </c>
      <c r="E65" s="52">
        <f t="shared" si="3"/>
        <v>18249378.300780021</v>
      </c>
      <c r="F65" s="52">
        <f t="shared" si="3"/>
        <v>16048414.00007135</v>
      </c>
      <c r="G65" s="52">
        <f t="shared" si="3"/>
        <v>-12245213.548801873</v>
      </c>
      <c r="H65" s="52">
        <f t="shared" si="3"/>
        <v>-55389429.53087011</v>
      </c>
      <c r="I65" s="27">
        <f t="shared" si="3"/>
        <v>-43863681.563352555</v>
      </c>
    </row>
    <row r="66" spans="2:9" x14ac:dyDescent="0.2">
      <c r="B66" s="11">
        <v>17</v>
      </c>
      <c r="C66" s="2" t="s">
        <v>18</v>
      </c>
      <c r="D66" s="25">
        <f t="shared" si="3"/>
        <v>27987386.62141275</v>
      </c>
      <c r="E66" s="52">
        <f t="shared" si="3"/>
        <v>20743640.942280386</v>
      </c>
      <c r="F66" s="52">
        <f t="shared" si="3"/>
        <v>19542760.055245668</v>
      </c>
      <c r="G66" s="52">
        <f t="shared" si="3"/>
        <v>12974065.655388646</v>
      </c>
      <c r="H66" s="52">
        <f t="shared" si="3"/>
        <v>6861018.6529209958</v>
      </c>
      <c r="I66" s="27">
        <f t="shared" si="3"/>
        <v>5946387.5507260934</v>
      </c>
    </row>
    <row r="67" spans="2:9" x14ac:dyDescent="0.2">
      <c r="B67" s="11">
        <v>18</v>
      </c>
      <c r="C67" s="2" t="s">
        <v>19</v>
      </c>
      <c r="D67" s="25">
        <f t="shared" si="3"/>
        <v>12682660.908479603</v>
      </c>
      <c r="E67" s="52">
        <f t="shared" si="3"/>
        <v>8901417.1775427293</v>
      </c>
      <c r="F67" s="52">
        <f t="shared" si="3"/>
        <v>8267659.0218501762</v>
      </c>
      <c r="G67" s="52">
        <f t="shared" si="3"/>
        <v>5906847.079780817</v>
      </c>
      <c r="H67" s="52">
        <f t="shared" si="3"/>
        <v>2795720.5622233963</v>
      </c>
      <c r="I67" s="27">
        <f t="shared" si="3"/>
        <v>2573008.0494267689</v>
      </c>
    </row>
    <row r="68" spans="2:9" x14ac:dyDescent="0.2">
      <c r="B68" s="11">
        <v>19</v>
      </c>
      <c r="C68" s="2" t="s">
        <v>20</v>
      </c>
      <c r="D68" s="25">
        <f t="shared" si="3"/>
        <v>-43996444.059739068</v>
      </c>
      <c r="E68" s="52">
        <f t="shared" si="3"/>
        <v>23590784.772117119</v>
      </c>
      <c r="F68" s="52">
        <f t="shared" si="3"/>
        <v>26213980.0740484</v>
      </c>
      <c r="G68" s="52">
        <f t="shared" si="3"/>
        <v>20768906.125019867</v>
      </c>
      <c r="H68" s="52">
        <f t="shared" si="3"/>
        <v>16030869.775360955</v>
      </c>
      <c r="I68" s="27">
        <f t="shared" si="3"/>
        <v>13404878.313171733</v>
      </c>
    </row>
    <row r="69" spans="2:9" x14ac:dyDescent="0.2">
      <c r="B69" s="11">
        <v>20</v>
      </c>
      <c r="C69" s="2" t="s">
        <v>21</v>
      </c>
      <c r="D69" s="25">
        <f t="shared" si="3"/>
        <v>-46041598.450098224</v>
      </c>
      <c r="E69" s="52">
        <f t="shared" si="3"/>
        <v>163990970.29337072</v>
      </c>
      <c r="F69" s="52">
        <f t="shared" si="3"/>
        <v>189164426.53095284</v>
      </c>
      <c r="G69" s="52">
        <f t="shared" si="3"/>
        <v>180731046.44628057</v>
      </c>
      <c r="H69" s="52">
        <f t="shared" si="3"/>
        <v>166623526.09145245</v>
      </c>
      <c r="I69" s="27">
        <f t="shared" si="3"/>
        <v>149402901.64000922</v>
      </c>
    </row>
    <row r="70" spans="2:9" x14ac:dyDescent="0.2">
      <c r="B70" s="11">
        <v>21</v>
      </c>
      <c r="C70" s="2" t="s">
        <v>22</v>
      </c>
      <c r="D70" s="25">
        <f t="shared" ref="D70:I79" si="4">D26*(1+D$45)</f>
        <v>88976774.53561601</v>
      </c>
      <c r="E70" s="52">
        <f t="shared" si="4"/>
        <v>102013481.57630956</v>
      </c>
      <c r="F70" s="52">
        <f t="shared" si="4"/>
        <v>91325288.347949401</v>
      </c>
      <c r="G70" s="52">
        <f t="shared" si="4"/>
        <v>81510529.31280008</v>
      </c>
      <c r="H70" s="52">
        <f t="shared" si="4"/>
        <v>48621944.355693646</v>
      </c>
      <c r="I70" s="27">
        <f t="shared" si="4"/>
        <v>47837971.815876707</v>
      </c>
    </row>
    <row r="71" spans="2:9" x14ac:dyDescent="0.2">
      <c r="B71" s="11">
        <v>22</v>
      </c>
      <c r="C71" s="2" t="s">
        <v>23</v>
      </c>
      <c r="D71" s="25">
        <f t="shared" si="4"/>
        <v>667764881.13610041</v>
      </c>
      <c r="E71" s="52">
        <f t="shared" si="4"/>
        <v>811558996.78455067</v>
      </c>
      <c r="F71" s="52">
        <f t="shared" si="4"/>
        <v>840929931.43071306</v>
      </c>
      <c r="G71" s="52">
        <f t="shared" si="4"/>
        <v>753704979.05566061</v>
      </c>
      <c r="H71" s="52">
        <f t="shared" si="4"/>
        <v>583368837.05292666</v>
      </c>
      <c r="I71" s="27">
        <f t="shared" si="4"/>
        <v>565838382.99703681</v>
      </c>
    </row>
    <row r="72" spans="2:9" x14ac:dyDescent="0.2">
      <c r="B72" s="11">
        <v>23</v>
      </c>
      <c r="C72" s="2" t="s">
        <v>24</v>
      </c>
      <c r="D72" s="25">
        <f t="shared" si="4"/>
        <v>11095677.006153574</v>
      </c>
      <c r="E72" s="52">
        <f t="shared" si="4"/>
        <v>14849909.858108675</v>
      </c>
      <c r="F72" s="52">
        <f t="shared" si="4"/>
        <v>14279256.946244562</v>
      </c>
      <c r="G72" s="52">
        <f t="shared" si="4"/>
        <v>11969773.148487987</v>
      </c>
      <c r="H72" s="52">
        <f t="shared" si="4"/>
        <v>8597111.1761623137</v>
      </c>
      <c r="I72" s="27">
        <f t="shared" si="4"/>
        <v>7655049.408514929</v>
      </c>
    </row>
    <row r="73" spans="2:9" x14ac:dyDescent="0.2">
      <c r="B73" s="11">
        <v>24</v>
      </c>
      <c r="C73" s="2" t="s">
        <v>25</v>
      </c>
      <c r="D73" s="25">
        <f t="shared" si="4"/>
        <v>-32595131.018492378</v>
      </c>
      <c r="E73" s="52">
        <f t="shared" si="4"/>
        <v>-196652769.24632347</v>
      </c>
      <c r="F73" s="52">
        <f t="shared" si="4"/>
        <v>-209869718.36696008</v>
      </c>
      <c r="G73" s="52">
        <f t="shared" si="4"/>
        <v>-350970398.74779475</v>
      </c>
      <c r="H73" s="52">
        <f t="shared" si="4"/>
        <v>-530457308.88833755</v>
      </c>
      <c r="I73" s="27">
        <f t="shared" si="4"/>
        <v>-470524150.84645569</v>
      </c>
    </row>
    <row r="74" spans="2:9" x14ac:dyDescent="0.2">
      <c r="B74" s="11">
        <v>25</v>
      </c>
      <c r="C74" s="2" t="s">
        <v>26</v>
      </c>
      <c r="D74" s="25">
        <f t="shared" si="4"/>
        <v>5112898.2803757591</v>
      </c>
      <c r="E74" s="52">
        <f t="shared" si="4"/>
        <v>160736.4014789972</v>
      </c>
      <c r="F74" s="52">
        <f t="shared" si="4"/>
        <v>-725894.0183358537</v>
      </c>
      <c r="G74" s="52">
        <f t="shared" si="4"/>
        <v>-5957966.9933768455</v>
      </c>
      <c r="H74" s="52">
        <f t="shared" si="4"/>
        <v>-13352457.619498283</v>
      </c>
      <c r="I74" s="27">
        <f t="shared" si="4"/>
        <v>-10736591.505945817</v>
      </c>
    </row>
    <row r="75" spans="2:9" x14ac:dyDescent="0.2">
      <c r="B75" s="11">
        <v>26</v>
      </c>
      <c r="C75" s="2" t="s">
        <v>27</v>
      </c>
      <c r="D75" s="25">
        <f t="shared" si="4"/>
        <v>21512400.773859724</v>
      </c>
      <c r="E75" s="52">
        <f t="shared" si="4"/>
        <v>15675099.384392546</v>
      </c>
      <c r="F75" s="52">
        <f t="shared" si="4"/>
        <v>15247619.690062201</v>
      </c>
      <c r="G75" s="52">
        <f t="shared" si="4"/>
        <v>2835843.4961146759</v>
      </c>
      <c r="H75" s="52">
        <f t="shared" si="4"/>
        <v>-14059625.516651666</v>
      </c>
      <c r="I75" s="27">
        <f t="shared" si="4"/>
        <v>-10050914.863913568</v>
      </c>
    </row>
    <row r="76" spans="2:9" x14ac:dyDescent="0.2">
      <c r="B76" s="11">
        <v>27</v>
      </c>
      <c r="C76" s="2" t="s">
        <v>28</v>
      </c>
      <c r="D76" s="25">
        <f t="shared" si="4"/>
        <v>-78317.866369890326</v>
      </c>
      <c r="E76" s="52">
        <f t="shared" si="4"/>
        <v>2080319.2549904336</v>
      </c>
      <c r="F76" s="52">
        <f t="shared" si="4"/>
        <v>2421450.5114471354</v>
      </c>
      <c r="G76" s="52">
        <f t="shared" si="4"/>
        <v>-5323195.2244435856</v>
      </c>
      <c r="H76" s="52">
        <f t="shared" si="4"/>
        <v>-16379765.419840535</v>
      </c>
      <c r="I76" s="27">
        <f t="shared" si="4"/>
        <v>-12983464.939043501</v>
      </c>
    </row>
    <row r="77" spans="2:9" x14ac:dyDescent="0.2">
      <c r="B77" s="11">
        <v>28</v>
      </c>
      <c r="C77" s="2" t="s">
        <v>29</v>
      </c>
      <c r="D77" s="25">
        <f t="shared" si="4"/>
        <v>-8746910.6943910792</v>
      </c>
      <c r="E77" s="52">
        <f t="shared" si="4"/>
        <v>1753632.0485590773</v>
      </c>
      <c r="F77" s="52">
        <f t="shared" si="4"/>
        <v>2282377.4680865686</v>
      </c>
      <c r="G77" s="52">
        <f t="shared" si="4"/>
        <v>-2821614.8752937699</v>
      </c>
      <c r="H77" s="52">
        <f t="shared" si="4"/>
        <v>-12469425.410443984</v>
      </c>
      <c r="I77" s="27">
        <f t="shared" si="4"/>
        <v>-9980592.8899767511</v>
      </c>
    </row>
    <row r="78" spans="2:9" x14ac:dyDescent="0.2">
      <c r="B78" s="11">
        <v>29</v>
      </c>
      <c r="C78" s="2" t="s">
        <v>30</v>
      </c>
      <c r="D78" s="25">
        <f t="shared" si="4"/>
        <v>3980338.2677891403</v>
      </c>
      <c r="E78" s="52">
        <f t="shared" si="4"/>
        <v>1939129.6742897073</v>
      </c>
      <c r="F78" s="52">
        <f t="shared" si="4"/>
        <v>1948434.7218236087</v>
      </c>
      <c r="G78" s="52">
        <f t="shared" si="4"/>
        <v>235189.83127200336</v>
      </c>
      <c r="H78" s="52">
        <f t="shared" si="4"/>
        <v>-2295706.2386542396</v>
      </c>
      <c r="I78" s="27">
        <f t="shared" si="4"/>
        <v>-1657408.7871633631</v>
      </c>
    </row>
    <row r="79" spans="2:9" x14ac:dyDescent="0.2">
      <c r="B79" s="11">
        <v>30</v>
      </c>
      <c r="C79" s="2" t="s">
        <v>31</v>
      </c>
      <c r="D79" s="25">
        <f t="shared" si="4"/>
        <v>164264379.91347665</v>
      </c>
      <c r="E79" s="52">
        <f t="shared" si="4"/>
        <v>128577720.24078666</v>
      </c>
      <c r="F79" s="52">
        <f t="shared" si="4"/>
        <v>135485617.09347841</v>
      </c>
      <c r="G79" s="52">
        <f t="shared" si="4"/>
        <v>105581393.51191707</v>
      </c>
      <c r="H79" s="52">
        <f t="shared" si="4"/>
        <v>64040174.385879099</v>
      </c>
      <c r="I79" s="27">
        <f t="shared" si="4"/>
        <v>58603794.993025437</v>
      </c>
    </row>
    <row r="80" spans="2:9" x14ac:dyDescent="0.2">
      <c r="B80" s="11">
        <v>31</v>
      </c>
      <c r="C80" s="2" t="s">
        <v>32</v>
      </c>
      <c r="D80" s="25">
        <f t="shared" ref="D80:I89" si="5">D36*(1+D$45)</f>
        <v>207671682.68265617</v>
      </c>
      <c r="E80" s="52">
        <f t="shared" si="5"/>
        <v>158670157.84898543</v>
      </c>
      <c r="F80" s="52">
        <f t="shared" si="5"/>
        <v>173303049.99394307</v>
      </c>
      <c r="G80" s="52">
        <f t="shared" si="5"/>
        <v>125718205.4222233</v>
      </c>
      <c r="H80" s="52">
        <f t="shared" si="5"/>
        <v>67163798.839479208</v>
      </c>
      <c r="I80" s="27">
        <f t="shared" si="5"/>
        <v>62360310.705983579</v>
      </c>
    </row>
    <row r="81" spans="2:9" x14ac:dyDescent="0.2">
      <c r="B81" s="11">
        <v>32</v>
      </c>
      <c r="C81" s="2" t="s">
        <v>33</v>
      </c>
      <c r="D81" s="25">
        <f t="shared" si="5"/>
        <v>460543955.01036078</v>
      </c>
      <c r="E81" s="52">
        <f t="shared" si="5"/>
        <v>333482507.96670288</v>
      </c>
      <c r="F81" s="52">
        <f t="shared" si="5"/>
        <v>358254918.05849791</v>
      </c>
      <c r="G81" s="52">
        <f t="shared" si="5"/>
        <v>259273131.93444079</v>
      </c>
      <c r="H81" s="52">
        <f t="shared" si="5"/>
        <v>149378113.3788192</v>
      </c>
      <c r="I81" s="27">
        <f t="shared" si="5"/>
        <v>144999703.40550977</v>
      </c>
    </row>
    <row r="82" spans="2:9" x14ac:dyDescent="0.2">
      <c r="B82" s="11">
        <v>33</v>
      </c>
      <c r="C82" s="2" t="s">
        <v>34</v>
      </c>
      <c r="D82" s="25">
        <f t="shared" ref="D82:I82" si="6">D38*(1+D$45)</f>
        <v>1083851.4720233472</v>
      </c>
      <c r="E82" s="52">
        <f t="shared" si="6"/>
        <v>545078.40088306251</v>
      </c>
      <c r="F82" s="52">
        <f t="shared" si="6"/>
        <v>589407.3206431953</v>
      </c>
      <c r="G82" s="52">
        <f t="shared" si="6"/>
        <v>522068.26987188403</v>
      </c>
      <c r="H82" s="52">
        <f t="shared" si="6"/>
        <v>384820.98559248319</v>
      </c>
      <c r="I82" s="27">
        <f t="shared" si="6"/>
        <v>382341.94195916754</v>
      </c>
    </row>
    <row r="83" spans="2:9" x14ac:dyDescent="0.2">
      <c r="B83" s="13">
        <v>34</v>
      </c>
      <c r="C83" s="14" t="s">
        <v>120</v>
      </c>
      <c r="D83" s="53">
        <f t="shared" ref="D83:I83" si="7">D39*(1+D$45)</f>
        <v>284695.26578550652</v>
      </c>
      <c r="E83" s="54">
        <f t="shared" si="7"/>
        <v>35007.528282773455</v>
      </c>
      <c r="F83" s="54">
        <f t="shared" si="7"/>
        <v>212069.926601196</v>
      </c>
      <c r="G83" s="54">
        <f t="shared" si="7"/>
        <v>164240.4076151879</v>
      </c>
      <c r="H83" s="54">
        <f t="shared" si="7"/>
        <v>128933.35270311366</v>
      </c>
      <c r="I83" s="55">
        <f t="shared" si="7"/>
        <v>86760.578751157213</v>
      </c>
    </row>
    <row r="84" spans="2:9" x14ac:dyDescent="0.2">
      <c r="B84" s="16" t="s">
        <v>35</v>
      </c>
      <c r="C84" s="17"/>
      <c r="D84" s="28">
        <f t="shared" ref="D84:I84" si="8">SUM(D50:D83)</f>
        <v>-1.3408134691417217E-6</v>
      </c>
      <c r="E84" s="29">
        <f t="shared" si="8"/>
        <v>7.7067670645192266E-7</v>
      </c>
      <c r="F84" s="29">
        <f t="shared" si="8"/>
        <v>-5.6280987337231636E-7</v>
      </c>
      <c r="G84" s="29">
        <f t="shared" si="8"/>
        <v>-3.3123069442808628E-7</v>
      </c>
      <c r="H84" s="29">
        <f t="shared" si="8"/>
        <v>-4.8874062485992908E-7</v>
      </c>
      <c r="I84" s="30">
        <f t="shared" si="8"/>
        <v>9.2934351414442062E-7</v>
      </c>
    </row>
    <row r="87" spans="2:9" x14ac:dyDescent="0.2">
      <c r="B87" s="3" t="s">
        <v>123</v>
      </c>
    </row>
    <row r="88" spans="2:9" x14ac:dyDescent="0.2">
      <c r="B88" s="21" t="s">
        <v>0</v>
      </c>
      <c r="C88" s="16"/>
      <c r="D88" s="62"/>
    </row>
    <row r="89" spans="2:9" x14ac:dyDescent="0.2">
      <c r="B89" s="8">
        <v>1</v>
      </c>
      <c r="C89" s="9" t="s">
        <v>3</v>
      </c>
      <c r="D89" s="63">
        <f t="shared" ref="D89:D120" si="9">SUM(D50:I50)</f>
        <v>-35756825.748590596</v>
      </c>
    </row>
    <row r="90" spans="2:9" x14ac:dyDescent="0.2">
      <c r="B90" s="11">
        <v>2</v>
      </c>
      <c r="C90" s="2" t="s">
        <v>4</v>
      </c>
      <c r="D90" s="64">
        <f t="shared" si="9"/>
        <v>-17326510.53585954</v>
      </c>
    </row>
    <row r="91" spans="2:9" x14ac:dyDescent="0.2">
      <c r="B91" s="11">
        <v>3</v>
      </c>
      <c r="C91" s="2" t="s">
        <v>5</v>
      </c>
      <c r="D91" s="64">
        <f t="shared" si="9"/>
        <v>51956088.02869574</v>
      </c>
    </row>
    <row r="92" spans="2:9" x14ac:dyDescent="0.2">
      <c r="B92" s="11">
        <v>4</v>
      </c>
      <c r="C92" s="2" t="s">
        <v>6</v>
      </c>
      <c r="D92" s="64">
        <f t="shared" si="9"/>
        <v>-60073557.43940822</v>
      </c>
    </row>
    <row r="93" spans="2:9" x14ac:dyDescent="0.2">
      <c r="B93" s="11">
        <v>5</v>
      </c>
      <c r="C93" s="2" t="s">
        <v>7</v>
      </c>
      <c r="D93" s="64">
        <f t="shared" si="9"/>
        <v>-10363034456.12467</v>
      </c>
    </row>
    <row r="94" spans="2:9" x14ac:dyDescent="0.2">
      <c r="B94" s="11">
        <v>6</v>
      </c>
      <c r="C94" s="2" t="s">
        <v>8</v>
      </c>
      <c r="D94" s="64">
        <f t="shared" si="9"/>
        <v>29816801.782702137</v>
      </c>
    </row>
    <row r="95" spans="2:9" x14ac:dyDescent="0.2">
      <c r="B95" s="11">
        <v>7</v>
      </c>
      <c r="C95" s="2" t="s">
        <v>9</v>
      </c>
      <c r="D95" s="64">
        <f t="shared" si="9"/>
        <v>320382778.00318855</v>
      </c>
    </row>
    <row r="96" spans="2:9" x14ac:dyDescent="0.2">
      <c r="B96" s="11">
        <v>8</v>
      </c>
      <c r="C96" s="2" t="s">
        <v>10</v>
      </c>
      <c r="D96" s="64">
        <f t="shared" si="9"/>
        <v>-2082369403.4025557</v>
      </c>
    </row>
    <row r="97" spans="2:4" x14ac:dyDescent="0.2">
      <c r="B97" s="11">
        <v>9</v>
      </c>
      <c r="C97" s="2" t="s">
        <v>11</v>
      </c>
      <c r="D97" s="64">
        <f t="shared" si="9"/>
        <v>-269480963.55871063</v>
      </c>
    </row>
    <row r="98" spans="2:4" x14ac:dyDescent="0.2">
      <c r="B98" s="11">
        <v>10</v>
      </c>
      <c r="C98" s="2" t="s">
        <v>60</v>
      </c>
      <c r="D98" s="64">
        <f t="shared" si="9"/>
        <v>4454241352.8351879</v>
      </c>
    </row>
    <row r="99" spans="2:4" x14ac:dyDescent="0.2">
      <c r="B99" s="11">
        <v>11</v>
      </c>
      <c r="C99" s="2" t="s">
        <v>12</v>
      </c>
      <c r="D99" s="64">
        <f t="shared" si="9"/>
        <v>535781959.99314719</v>
      </c>
    </row>
    <row r="100" spans="2:4" x14ac:dyDescent="0.2">
      <c r="B100" s="11">
        <v>12</v>
      </c>
      <c r="C100" s="2" t="s">
        <v>13</v>
      </c>
      <c r="D100" s="64">
        <f t="shared" si="9"/>
        <v>107265148.24784192</v>
      </c>
    </row>
    <row r="101" spans="2:4" x14ac:dyDescent="0.2">
      <c r="B101" s="11">
        <v>13</v>
      </c>
      <c r="C101" s="2" t="s">
        <v>14</v>
      </c>
      <c r="D101" s="64">
        <f t="shared" si="9"/>
        <v>3208199.0603506491</v>
      </c>
    </row>
    <row r="102" spans="2:4" x14ac:dyDescent="0.2">
      <c r="B102" s="11">
        <v>14</v>
      </c>
      <c r="C102" s="2" t="s">
        <v>15</v>
      </c>
      <c r="D102" s="64">
        <f t="shared" si="9"/>
        <v>197489574.03413677</v>
      </c>
    </row>
    <row r="103" spans="2:4" x14ac:dyDescent="0.2">
      <c r="B103" s="11">
        <v>15</v>
      </c>
      <c r="C103" s="2" t="s">
        <v>16</v>
      </c>
      <c r="D103" s="64">
        <f t="shared" si="9"/>
        <v>76842792.905770868</v>
      </c>
    </row>
    <row r="104" spans="2:4" x14ac:dyDescent="0.2">
      <c r="B104" s="11">
        <v>16</v>
      </c>
      <c r="C104" s="2" t="s">
        <v>17</v>
      </c>
      <c r="D104" s="64">
        <f t="shared" si="9"/>
        <v>-16196604.519068763</v>
      </c>
    </row>
    <row r="105" spans="2:4" x14ac:dyDescent="0.2">
      <c r="B105" s="11">
        <v>17</v>
      </c>
      <c r="C105" s="2" t="s">
        <v>18</v>
      </c>
      <c r="D105" s="64">
        <f t="shared" si="9"/>
        <v>94055259.477974534</v>
      </c>
    </row>
    <row r="106" spans="2:4" x14ac:dyDescent="0.2">
      <c r="B106" s="11">
        <v>18</v>
      </c>
      <c r="C106" s="2" t="s">
        <v>19</v>
      </c>
      <c r="D106" s="64">
        <f t="shared" si="9"/>
        <v>41127312.799303494</v>
      </c>
    </row>
    <row r="107" spans="2:4" x14ac:dyDescent="0.2">
      <c r="B107" s="11">
        <v>19</v>
      </c>
      <c r="C107" s="2" t="s">
        <v>20</v>
      </c>
      <c r="D107" s="64">
        <f t="shared" si="9"/>
        <v>56012974.999979004</v>
      </c>
    </row>
    <row r="108" spans="2:4" x14ac:dyDescent="0.2">
      <c r="B108" s="11">
        <v>20</v>
      </c>
      <c r="C108" s="2" t="s">
        <v>21</v>
      </c>
      <c r="D108" s="64">
        <f t="shared" si="9"/>
        <v>803871272.55196762</v>
      </c>
    </row>
    <row r="109" spans="2:4" x14ac:dyDescent="0.2">
      <c r="B109" s="11">
        <v>21</v>
      </c>
      <c r="C109" s="2" t="s">
        <v>22</v>
      </c>
      <c r="D109" s="64">
        <f t="shared" si="9"/>
        <v>460285989.9442454</v>
      </c>
    </row>
    <row r="110" spans="2:4" x14ac:dyDescent="0.2">
      <c r="B110" s="11">
        <v>22</v>
      </c>
      <c r="C110" s="2" t="s">
        <v>23</v>
      </c>
      <c r="D110" s="64">
        <f t="shared" si="9"/>
        <v>4223166008.4569883</v>
      </c>
    </row>
    <row r="111" spans="2:4" x14ac:dyDescent="0.2">
      <c r="B111" s="11">
        <v>23</v>
      </c>
      <c r="C111" s="2" t="s">
        <v>24</v>
      </c>
      <c r="D111" s="64">
        <f t="shared" si="9"/>
        <v>68446777.54367204</v>
      </c>
    </row>
    <row r="112" spans="2:4" x14ac:dyDescent="0.2">
      <c r="B112" s="11">
        <v>24</v>
      </c>
      <c r="C112" s="2" t="s">
        <v>25</v>
      </c>
      <c r="D112" s="64">
        <f t="shared" si="9"/>
        <v>-1791069477.1143641</v>
      </c>
    </row>
    <row r="113" spans="2:4" x14ac:dyDescent="0.2">
      <c r="B113" s="11">
        <v>25</v>
      </c>
      <c r="C113" s="2" t="s">
        <v>26</v>
      </c>
      <c r="D113" s="64">
        <f t="shared" si="9"/>
        <v>-25499275.455302041</v>
      </c>
    </row>
    <row r="114" spans="2:4" x14ac:dyDescent="0.2">
      <c r="B114" s="11">
        <v>26</v>
      </c>
      <c r="C114" s="2" t="s">
        <v>27</v>
      </c>
      <c r="D114" s="64">
        <f t="shared" si="9"/>
        <v>31160422.963863917</v>
      </c>
    </row>
    <row r="115" spans="2:4" x14ac:dyDescent="0.2">
      <c r="B115" s="11">
        <v>27</v>
      </c>
      <c r="C115" s="2" t="s">
        <v>28</v>
      </c>
      <c r="D115" s="64">
        <f t="shared" si="9"/>
        <v>-30262973.683259942</v>
      </c>
    </row>
    <row r="116" spans="2:4" x14ac:dyDescent="0.2">
      <c r="B116" s="11">
        <v>28</v>
      </c>
      <c r="C116" s="2" t="s">
        <v>29</v>
      </c>
      <c r="D116" s="64">
        <f t="shared" si="9"/>
        <v>-29982534.353459939</v>
      </c>
    </row>
    <row r="117" spans="2:4" x14ac:dyDescent="0.2">
      <c r="B117" s="11">
        <v>29</v>
      </c>
      <c r="C117" s="2" t="s">
        <v>30</v>
      </c>
      <c r="D117" s="64">
        <f t="shared" si="9"/>
        <v>4149977.4693568563</v>
      </c>
    </row>
    <row r="118" spans="2:4" x14ac:dyDescent="0.2">
      <c r="B118" s="11">
        <v>30</v>
      </c>
      <c r="C118" s="2" t="s">
        <v>31</v>
      </c>
      <c r="D118" s="64">
        <f t="shared" si="9"/>
        <v>656553080.13856328</v>
      </c>
    </row>
    <row r="119" spans="2:4" x14ac:dyDescent="0.2">
      <c r="B119" s="11">
        <v>31</v>
      </c>
      <c r="C119" s="2" t="s">
        <v>32</v>
      </c>
      <c r="D119" s="64">
        <f t="shared" si="9"/>
        <v>794887205.49327087</v>
      </c>
    </row>
    <row r="120" spans="2:4" x14ac:dyDescent="0.2">
      <c r="B120" s="11">
        <v>32</v>
      </c>
      <c r="C120" s="2" t="s">
        <v>33</v>
      </c>
      <c r="D120" s="64">
        <f t="shared" si="9"/>
        <v>1705932329.7543314</v>
      </c>
    </row>
    <row r="121" spans="2:4" x14ac:dyDescent="0.2">
      <c r="B121" s="11">
        <v>33</v>
      </c>
      <c r="C121" s="2" t="s">
        <v>34</v>
      </c>
      <c r="D121" s="64">
        <f t="shared" ref="D121:D122" si="10">SUM(D82:I82)</f>
        <v>3507568.3909731396</v>
      </c>
    </row>
    <row r="122" spans="2:4" x14ac:dyDescent="0.2">
      <c r="B122" s="13">
        <v>34</v>
      </c>
      <c r="C122" s="14" t="s">
        <v>120</v>
      </c>
      <c r="D122" s="65">
        <f t="shared" si="10"/>
        <v>911707.05973893474</v>
      </c>
    </row>
    <row r="123" spans="2:4" x14ac:dyDescent="0.2">
      <c r="B123" s="16" t="s">
        <v>35</v>
      </c>
      <c r="C123" s="17"/>
      <c r="D123" s="66">
        <f>SUM(D89:D122)</f>
        <v>2.0160805433988571E-6</v>
      </c>
    </row>
  </sheetData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9DEC-3FA8-4D74-9EA6-84EEE0EC9E15}">
  <sheetPr codeName="Hoja2"/>
  <dimension ref="A2:AD54"/>
  <sheetViews>
    <sheetView zoomScale="85" zoomScaleNormal="85" workbookViewId="0"/>
  </sheetViews>
  <sheetFormatPr baseColWidth="10" defaultRowHeight="12.75" x14ac:dyDescent="0.2"/>
  <cols>
    <col min="1" max="1" width="11.42578125" style="70"/>
    <col min="2" max="2" width="18.7109375" style="70" customWidth="1"/>
    <col min="3" max="3" width="13.140625" style="70" customWidth="1"/>
    <col min="4" max="4" width="14.28515625" style="70" bestFit="1" customWidth="1"/>
    <col min="5" max="5" width="16.28515625" style="70" bestFit="1" customWidth="1"/>
    <col min="6" max="6" width="12.7109375" style="70" customWidth="1"/>
    <col min="7" max="7" width="16.28515625" style="70" customWidth="1"/>
    <col min="8" max="8" width="14.28515625" style="70" bestFit="1" customWidth="1"/>
    <col min="9" max="9" width="13.28515625" style="70" customWidth="1"/>
    <col min="10" max="10" width="11.140625" style="70" customWidth="1"/>
    <col min="11" max="11" width="13.7109375" style="70" bestFit="1" customWidth="1"/>
    <col min="12" max="12" width="12.7109375" style="70" bestFit="1" customWidth="1"/>
    <col min="13" max="13" width="10.85546875" style="70" bestFit="1" customWidth="1"/>
    <col min="14" max="14" width="12.7109375" style="70" bestFit="1" customWidth="1"/>
    <col min="15" max="15" width="13.140625" style="70" customWidth="1"/>
    <col min="16" max="16" width="13" style="70" customWidth="1"/>
    <col min="17" max="17" width="12.85546875" style="70" customWidth="1"/>
    <col min="18" max="18" width="13.140625" style="70" customWidth="1"/>
    <col min="19" max="21" width="11.42578125" style="70"/>
    <col min="22" max="22" width="13.7109375" style="70" bestFit="1" customWidth="1"/>
    <col min="23" max="256" width="11.42578125" style="70"/>
    <col min="257" max="257" width="18.7109375" style="70" customWidth="1"/>
    <col min="258" max="258" width="13.140625" style="70" customWidth="1"/>
    <col min="259" max="260" width="13.28515625" style="70" customWidth="1"/>
    <col min="261" max="261" width="12.7109375" style="70" customWidth="1"/>
    <col min="262" max="262" width="16.28515625" style="70" customWidth="1"/>
    <col min="263" max="263" width="13.28515625" style="70" bestFit="1" customWidth="1"/>
    <col min="264" max="264" width="13.28515625" style="70" customWidth="1"/>
    <col min="265" max="265" width="11.140625" style="70" customWidth="1"/>
    <col min="266" max="266" width="12.7109375" style="70" bestFit="1" customWidth="1"/>
    <col min="267" max="269" width="10.85546875" style="70" bestFit="1" customWidth="1"/>
    <col min="270" max="270" width="13.140625" style="70" customWidth="1"/>
    <col min="271" max="271" width="13" style="70" customWidth="1"/>
    <col min="272" max="272" width="12.85546875" style="70" customWidth="1"/>
    <col min="273" max="273" width="13.140625" style="70" customWidth="1"/>
    <col min="274" max="512" width="11.42578125" style="70"/>
    <col min="513" max="513" width="18.7109375" style="70" customWidth="1"/>
    <col min="514" max="514" width="13.140625" style="70" customWidth="1"/>
    <col min="515" max="516" width="13.28515625" style="70" customWidth="1"/>
    <col min="517" max="517" width="12.7109375" style="70" customWidth="1"/>
    <col min="518" max="518" width="16.28515625" style="70" customWidth="1"/>
    <col min="519" max="519" width="13.28515625" style="70" bestFit="1" customWidth="1"/>
    <col min="520" max="520" width="13.28515625" style="70" customWidth="1"/>
    <col min="521" max="521" width="11.140625" style="70" customWidth="1"/>
    <col min="522" max="522" width="12.7109375" style="70" bestFit="1" customWidth="1"/>
    <col min="523" max="525" width="10.85546875" style="70" bestFit="1" customWidth="1"/>
    <col min="526" max="526" width="13.140625" style="70" customWidth="1"/>
    <col min="527" max="527" width="13" style="70" customWidth="1"/>
    <col min="528" max="528" width="12.85546875" style="70" customWidth="1"/>
    <col min="529" max="529" width="13.140625" style="70" customWidth="1"/>
    <col min="530" max="768" width="11.42578125" style="70"/>
    <col min="769" max="769" width="18.7109375" style="70" customWidth="1"/>
    <col min="770" max="770" width="13.140625" style="70" customWidth="1"/>
    <col min="771" max="772" width="13.28515625" style="70" customWidth="1"/>
    <col min="773" max="773" width="12.7109375" style="70" customWidth="1"/>
    <col min="774" max="774" width="16.28515625" style="70" customWidth="1"/>
    <col min="775" max="775" width="13.28515625" style="70" bestFit="1" customWidth="1"/>
    <col min="776" max="776" width="13.28515625" style="70" customWidth="1"/>
    <col min="777" max="777" width="11.140625" style="70" customWidth="1"/>
    <col min="778" max="778" width="12.7109375" style="70" bestFit="1" customWidth="1"/>
    <col min="779" max="781" width="10.85546875" style="70" bestFit="1" customWidth="1"/>
    <col min="782" max="782" width="13.140625" style="70" customWidth="1"/>
    <col min="783" max="783" width="13" style="70" customWidth="1"/>
    <col min="784" max="784" width="12.85546875" style="70" customWidth="1"/>
    <col min="785" max="785" width="13.140625" style="70" customWidth="1"/>
    <col min="786" max="1024" width="11.42578125" style="70"/>
    <col min="1025" max="1025" width="18.7109375" style="70" customWidth="1"/>
    <col min="1026" max="1026" width="13.140625" style="70" customWidth="1"/>
    <col min="1027" max="1028" width="13.28515625" style="70" customWidth="1"/>
    <col min="1029" max="1029" width="12.7109375" style="70" customWidth="1"/>
    <col min="1030" max="1030" width="16.28515625" style="70" customWidth="1"/>
    <col min="1031" max="1031" width="13.28515625" style="70" bestFit="1" customWidth="1"/>
    <col min="1032" max="1032" width="13.28515625" style="70" customWidth="1"/>
    <col min="1033" max="1033" width="11.140625" style="70" customWidth="1"/>
    <col min="1034" max="1034" width="12.7109375" style="70" bestFit="1" customWidth="1"/>
    <col min="1035" max="1037" width="10.85546875" style="70" bestFit="1" customWidth="1"/>
    <col min="1038" max="1038" width="13.140625" style="70" customWidth="1"/>
    <col min="1039" max="1039" width="13" style="70" customWidth="1"/>
    <col min="1040" max="1040" width="12.85546875" style="70" customWidth="1"/>
    <col min="1041" max="1041" width="13.140625" style="70" customWidth="1"/>
    <col min="1042" max="1280" width="11.42578125" style="70"/>
    <col min="1281" max="1281" width="18.7109375" style="70" customWidth="1"/>
    <col min="1282" max="1282" width="13.140625" style="70" customWidth="1"/>
    <col min="1283" max="1284" width="13.28515625" style="70" customWidth="1"/>
    <col min="1285" max="1285" width="12.7109375" style="70" customWidth="1"/>
    <col min="1286" max="1286" width="16.28515625" style="70" customWidth="1"/>
    <col min="1287" max="1287" width="13.28515625" style="70" bestFit="1" customWidth="1"/>
    <col min="1288" max="1288" width="13.28515625" style="70" customWidth="1"/>
    <col min="1289" max="1289" width="11.140625" style="70" customWidth="1"/>
    <col min="1290" max="1290" width="12.7109375" style="70" bestFit="1" customWidth="1"/>
    <col min="1291" max="1293" width="10.85546875" style="70" bestFit="1" customWidth="1"/>
    <col min="1294" max="1294" width="13.140625" style="70" customWidth="1"/>
    <col min="1295" max="1295" width="13" style="70" customWidth="1"/>
    <col min="1296" max="1296" width="12.85546875" style="70" customWidth="1"/>
    <col min="1297" max="1297" width="13.140625" style="70" customWidth="1"/>
    <col min="1298" max="1536" width="11.42578125" style="70"/>
    <col min="1537" max="1537" width="18.7109375" style="70" customWidth="1"/>
    <col min="1538" max="1538" width="13.140625" style="70" customWidth="1"/>
    <col min="1539" max="1540" width="13.28515625" style="70" customWidth="1"/>
    <col min="1541" max="1541" width="12.7109375" style="70" customWidth="1"/>
    <col min="1542" max="1542" width="16.28515625" style="70" customWidth="1"/>
    <col min="1543" max="1543" width="13.28515625" style="70" bestFit="1" customWidth="1"/>
    <col min="1544" max="1544" width="13.28515625" style="70" customWidth="1"/>
    <col min="1545" max="1545" width="11.140625" style="70" customWidth="1"/>
    <col min="1546" max="1546" width="12.7109375" style="70" bestFit="1" customWidth="1"/>
    <col min="1547" max="1549" width="10.85546875" style="70" bestFit="1" customWidth="1"/>
    <col min="1550" max="1550" width="13.140625" style="70" customWidth="1"/>
    <col min="1551" max="1551" width="13" style="70" customWidth="1"/>
    <col min="1552" max="1552" width="12.85546875" style="70" customWidth="1"/>
    <col min="1553" max="1553" width="13.140625" style="70" customWidth="1"/>
    <col min="1554" max="1792" width="11.42578125" style="70"/>
    <col min="1793" max="1793" width="18.7109375" style="70" customWidth="1"/>
    <col min="1794" max="1794" width="13.140625" style="70" customWidth="1"/>
    <col min="1795" max="1796" width="13.28515625" style="70" customWidth="1"/>
    <col min="1797" max="1797" width="12.7109375" style="70" customWidth="1"/>
    <col min="1798" max="1798" width="16.28515625" style="70" customWidth="1"/>
    <col min="1799" max="1799" width="13.28515625" style="70" bestFit="1" customWidth="1"/>
    <col min="1800" max="1800" width="13.28515625" style="70" customWidth="1"/>
    <col min="1801" max="1801" width="11.140625" style="70" customWidth="1"/>
    <col min="1802" max="1802" width="12.7109375" style="70" bestFit="1" customWidth="1"/>
    <col min="1803" max="1805" width="10.85546875" style="70" bestFit="1" customWidth="1"/>
    <col min="1806" max="1806" width="13.140625" style="70" customWidth="1"/>
    <col min="1807" max="1807" width="13" style="70" customWidth="1"/>
    <col min="1808" max="1808" width="12.85546875" style="70" customWidth="1"/>
    <col min="1809" max="1809" width="13.140625" style="70" customWidth="1"/>
    <col min="1810" max="2048" width="11.42578125" style="70"/>
    <col min="2049" max="2049" width="18.7109375" style="70" customWidth="1"/>
    <col min="2050" max="2050" width="13.140625" style="70" customWidth="1"/>
    <col min="2051" max="2052" width="13.28515625" style="70" customWidth="1"/>
    <col min="2053" max="2053" width="12.7109375" style="70" customWidth="1"/>
    <col min="2054" max="2054" width="16.28515625" style="70" customWidth="1"/>
    <col min="2055" max="2055" width="13.28515625" style="70" bestFit="1" customWidth="1"/>
    <col min="2056" max="2056" width="13.28515625" style="70" customWidth="1"/>
    <col min="2057" max="2057" width="11.140625" style="70" customWidth="1"/>
    <col min="2058" max="2058" width="12.7109375" style="70" bestFit="1" customWidth="1"/>
    <col min="2059" max="2061" width="10.85546875" style="70" bestFit="1" customWidth="1"/>
    <col min="2062" max="2062" width="13.140625" style="70" customWidth="1"/>
    <col min="2063" max="2063" width="13" style="70" customWidth="1"/>
    <col min="2064" max="2064" width="12.85546875" style="70" customWidth="1"/>
    <col min="2065" max="2065" width="13.140625" style="70" customWidth="1"/>
    <col min="2066" max="2304" width="11.42578125" style="70"/>
    <col min="2305" max="2305" width="18.7109375" style="70" customWidth="1"/>
    <col min="2306" max="2306" width="13.140625" style="70" customWidth="1"/>
    <col min="2307" max="2308" width="13.28515625" style="70" customWidth="1"/>
    <col min="2309" max="2309" width="12.7109375" style="70" customWidth="1"/>
    <col min="2310" max="2310" width="16.28515625" style="70" customWidth="1"/>
    <col min="2311" max="2311" width="13.28515625" style="70" bestFit="1" customWidth="1"/>
    <col min="2312" max="2312" width="13.28515625" style="70" customWidth="1"/>
    <col min="2313" max="2313" width="11.140625" style="70" customWidth="1"/>
    <col min="2314" max="2314" width="12.7109375" style="70" bestFit="1" customWidth="1"/>
    <col min="2315" max="2317" width="10.85546875" style="70" bestFit="1" customWidth="1"/>
    <col min="2318" max="2318" width="13.140625" style="70" customWidth="1"/>
    <col min="2319" max="2319" width="13" style="70" customWidth="1"/>
    <col min="2320" max="2320" width="12.85546875" style="70" customWidth="1"/>
    <col min="2321" max="2321" width="13.140625" style="70" customWidth="1"/>
    <col min="2322" max="2560" width="11.42578125" style="70"/>
    <col min="2561" max="2561" width="18.7109375" style="70" customWidth="1"/>
    <col min="2562" max="2562" width="13.140625" style="70" customWidth="1"/>
    <col min="2563" max="2564" width="13.28515625" style="70" customWidth="1"/>
    <col min="2565" max="2565" width="12.7109375" style="70" customWidth="1"/>
    <col min="2566" max="2566" width="16.28515625" style="70" customWidth="1"/>
    <col min="2567" max="2567" width="13.28515625" style="70" bestFit="1" customWidth="1"/>
    <col min="2568" max="2568" width="13.28515625" style="70" customWidth="1"/>
    <col min="2569" max="2569" width="11.140625" style="70" customWidth="1"/>
    <col min="2570" max="2570" width="12.7109375" style="70" bestFit="1" customWidth="1"/>
    <col min="2571" max="2573" width="10.85546875" style="70" bestFit="1" customWidth="1"/>
    <col min="2574" max="2574" width="13.140625" style="70" customWidth="1"/>
    <col min="2575" max="2575" width="13" style="70" customWidth="1"/>
    <col min="2576" max="2576" width="12.85546875" style="70" customWidth="1"/>
    <col min="2577" max="2577" width="13.140625" style="70" customWidth="1"/>
    <col min="2578" max="2816" width="11.42578125" style="70"/>
    <col min="2817" max="2817" width="18.7109375" style="70" customWidth="1"/>
    <col min="2818" max="2818" width="13.140625" style="70" customWidth="1"/>
    <col min="2819" max="2820" width="13.28515625" style="70" customWidth="1"/>
    <col min="2821" max="2821" width="12.7109375" style="70" customWidth="1"/>
    <col min="2822" max="2822" width="16.28515625" style="70" customWidth="1"/>
    <col min="2823" max="2823" width="13.28515625" style="70" bestFit="1" customWidth="1"/>
    <col min="2824" max="2824" width="13.28515625" style="70" customWidth="1"/>
    <col min="2825" max="2825" width="11.140625" style="70" customWidth="1"/>
    <col min="2826" max="2826" width="12.7109375" style="70" bestFit="1" customWidth="1"/>
    <col min="2827" max="2829" width="10.85546875" style="70" bestFit="1" customWidth="1"/>
    <col min="2830" max="2830" width="13.140625" style="70" customWidth="1"/>
    <col min="2831" max="2831" width="13" style="70" customWidth="1"/>
    <col min="2832" max="2832" width="12.85546875" style="70" customWidth="1"/>
    <col min="2833" max="2833" width="13.140625" style="70" customWidth="1"/>
    <col min="2834" max="3072" width="11.42578125" style="70"/>
    <col min="3073" max="3073" width="18.7109375" style="70" customWidth="1"/>
    <col min="3074" max="3074" width="13.140625" style="70" customWidth="1"/>
    <col min="3075" max="3076" width="13.28515625" style="70" customWidth="1"/>
    <col min="3077" max="3077" width="12.7109375" style="70" customWidth="1"/>
    <col min="3078" max="3078" width="16.28515625" style="70" customWidth="1"/>
    <col min="3079" max="3079" width="13.28515625" style="70" bestFit="1" customWidth="1"/>
    <col min="3080" max="3080" width="13.28515625" style="70" customWidth="1"/>
    <col min="3081" max="3081" width="11.140625" style="70" customWidth="1"/>
    <col min="3082" max="3082" width="12.7109375" style="70" bestFit="1" customWidth="1"/>
    <col min="3083" max="3085" width="10.85546875" style="70" bestFit="1" customWidth="1"/>
    <col min="3086" max="3086" width="13.140625" style="70" customWidth="1"/>
    <col min="3087" max="3087" width="13" style="70" customWidth="1"/>
    <col min="3088" max="3088" width="12.85546875" style="70" customWidth="1"/>
    <col min="3089" max="3089" width="13.140625" style="70" customWidth="1"/>
    <col min="3090" max="3328" width="11.42578125" style="70"/>
    <col min="3329" max="3329" width="18.7109375" style="70" customWidth="1"/>
    <col min="3330" max="3330" width="13.140625" style="70" customWidth="1"/>
    <col min="3331" max="3332" width="13.28515625" style="70" customWidth="1"/>
    <col min="3333" max="3333" width="12.7109375" style="70" customWidth="1"/>
    <col min="3334" max="3334" width="16.28515625" style="70" customWidth="1"/>
    <col min="3335" max="3335" width="13.28515625" style="70" bestFit="1" customWidth="1"/>
    <col min="3336" max="3336" width="13.28515625" style="70" customWidth="1"/>
    <col min="3337" max="3337" width="11.140625" style="70" customWidth="1"/>
    <col min="3338" max="3338" width="12.7109375" style="70" bestFit="1" customWidth="1"/>
    <col min="3339" max="3341" width="10.85546875" style="70" bestFit="1" customWidth="1"/>
    <col min="3342" max="3342" width="13.140625" style="70" customWidth="1"/>
    <col min="3343" max="3343" width="13" style="70" customWidth="1"/>
    <col min="3344" max="3344" width="12.85546875" style="70" customWidth="1"/>
    <col min="3345" max="3345" width="13.140625" style="70" customWidth="1"/>
    <col min="3346" max="3584" width="11.42578125" style="70"/>
    <col min="3585" max="3585" width="18.7109375" style="70" customWidth="1"/>
    <col min="3586" max="3586" width="13.140625" style="70" customWidth="1"/>
    <col min="3587" max="3588" width="13.28515625" style="70" customWidth="1"/>
    <col min="3589" max="3589" width="12.7109375" style="70" customWidth="1"/>
    <col min="3590" max="3590" width="16.28515625" style="70" customWidth="1"/>
    <col min="3591" max="3591" width="13.28515625" style="70" bestFit="1" customWidth="1"/>
    <col min="3592" max="3592" width="13.28515625" style="70" customWidth="1"/>
    <col min="3593" max="3593" width="11.140625" style="70" customWidth="1"/>
    <col min="3594" max="3594" width="12.7109375" style="70" bestFit="1" customWidth="1"/>
    <col min="3595" max="3597" width="10.85546875" style="70" bestFit="1" customWidth="1"/>
    <col min="3598" max="3598" width="13.140625" style="70" customWidth="1"/>
    <col min="3599" max="3599" width="13" style="70" customWidth="1"/>
    <col min="3600" max="3600" width="12.85546875" style="70" customWidth="1"/>
    <col min="3601" max="3601" width="13.140625" style="70" customWidth="1"/>
    <col min="3602" max="3840" width="11.42578125" style="70"/>
    <col min="3841" max="3841" width="18.7109375" style="70" customWidth="1"/>
    <col min="3842" max="3842" width="13.140625" style="70" customWidth="1"/>
    <col min="3843" max="3844" width="13.28515625" style="70" customWidth="1"/>
    <col min="3845" max="3845" width="12.7109375" style="70" customWidth="1"/>
    <col min="3846" max="3846" width="16.28515625" style="70" customWidth="1"/>
    <col min="3847" max="3847" width="13.28515625" style="70" bestFit="1" customWidth="1"/>
    <col min="3848" max="3848" width="13.28515625" style="70" customWidth="1"/>
    <col min="3849" max="3849" width="11.140625" style="70" customWidth="1"/>
    <col min="3850" max="3850" width="12.7109375" style="70" bestFit="1" customWidth="1"/>
    <col min="3851" max="3853" width="10.85546875" style="70" bestFit="1" customWidth="1"/>
    <col min="3854" max="3854" width="13.140625" style="70" customWidth="1"/>
    <col min="3855" max="3855" width="13" style="70" customWidth="1"/>
    <col min="3856" max="3856" width="12.85546875" style="70" customWidth="1"/>
    <col min="3857" max="3857" width="13.140625" style="70" customWidth="1"/>
    <col min="3858" max="4096" width="11.42578125" style="70"/>
    <col min="4097" max="4097" width="18.7109375" style="70" customWidth="1"/>
    <col min="4098" max="4098" width="13.140625" style="70" customWidth="1"/>
    <col min="4099" max="4100" width="13.28515625" style="70" customWidth="1"/>
    <col min="4101" max="4101" width="12.7109375" style="70" customWidth="1"/>
    <col min="4102" max="4102" width="16.28515625" style="70" customWidth="1"/>
    <col min="4103" max="4103" width="13.28515625" style="70" bestFit="1" customWidth="1"/>
    <col min="4104" max="4104" width="13.28515625" style="70" customWidth="1"/>
    <col min="4105" max="4105" width="11.140625" style="70" customWidth="1"/>
    <col min="4106" max="4106" width="12.7109375" style="70" bestFit="1" customWidth="1"/>
    <col min="4107" max="4109" width="10.85546875" style="70" bestFit="1" customWidth="1"/>
    <col min="4110" max="4110" width="13.140625" style="70" customWidth="1"/>
    <col min="4111" max="4111" width="13" style="70" customWidth="1"/>
    <col min="4112" max="4112" width="12.85546875" style="70" customWidth="1"/>
    <col min="4113" max="4113" width="13.140625" style="70" customWidth="1"/>
    <col min="4114" max="4352" width="11.42578125" style="70"/>
    <col min="4353" max="4353" width="18.7109375" style="70" customWidth="1"/>
    <col min="4354" max="4354" width="13.140625" style="70" customWidth="1"/>
    <col min="4355" max="4356" width="13.28515625" style="70" customWidth="1"/>
    <col min="4357" max="4357" width="12.7109375" style="70" customWidth="1"/>
    <col min="4358" max="4358" width="16.28515625" style="70" customWidth="1"/>
    <col min="4359" max="4359" width="13.28515625" style="70" bestFit="1" customWidth="1"/>
    <col min="4360" max="4360" width="13.28515625" style="70" customWidth="1"/>
    <col min="4361" max="4361" width="11.140625" style="70" customWidth="1"/>
    <col min="4362" max="4362" width="12.7109375" style="70" bestFit="1" customWidth="1"/>
    <col min="4363" max="4365" width="10.85546875" style="70" bestFit="1" customWidth="1"/>
    <col min="4366" max="4366" width="13.140625" style="70" customWidth="1"/>
    <col min="4367" max="4367" width="13" style="70" customWidth="1"/>
    <col min="4368" max="4368" width="12.85546875" style="70" customWidth="1"/>
    <col min="4369" max="4369" width="13.140625" style="70" customWidth="1"/>
    <col min="4370" max="4608" width="11.42578125" style="70"/>
    <col min="4609" max="4609" width="18.7109375" style="70" customWidth="1"/>
    <col min="4610" max="4610" width="13.140625" style="70" customWidth="1"/>
    <col min="4611" max="4612" width="13.28515625" style="70" customWidth="1"/>
    <col min="4613" max="4613" width="12.7109375" style="70" customWidth="1"/>
    <col min="4614" max="4614" width="16.28515625" style="70" customWidth="1"/>
    <col min="4615" max="4615" width="13.28515625" style="70" bestFit="1" customWidth="1"/>
    <col min="4616" max="4616" width="13.28515625" style="70" customWidth="1"/>
    <col min="4617" max="4617" width="11.140625" style="70" customWidth="1"/>
    <col min="4618" max="4618" width="12.7109375" style="70" bestFit="1" customWidth="1"/>
    <col min="4619" max="4621" width="10.85546875" style="70" bestFit="1" customWidth="1"/>
    <col min="4622" max="4622" width="13.140625" style="70" customWidth="1"/>
    <col min="4623" max="4623" width="13" style="70" customWidth="1"/>
    <col min="4624" max="4624" width="12.85546875" style="70" customWidth="1"/>
    <col min="4625" max="4625" width="13.140625" style="70" customWidth="1"/>
    <col min="4626" max="4864" width="11.42578125" style="70"/>
    <col min="4865" max="4865" width="18.7109375" style="70" customWidth="1"/>
    <col min="4866" max="4866" width="13.140625" style="70" customWidth="1"/>
    <col min="4867" max="4868" width="13.28515625" style="70" customWidth="1"/>
    <col min="4869" max="4869" width="12.7109375" style="70" customWidth="1"/>
    <col min="4870" max="4870" width="16.28515625" style="70" customWidth="1"/>
    <col min="4871" max="4871" width="13.28515625" style="70" bestFit="1" customWidth="1"/>
    <col min="4872" max="4872" width="13.28515625" style="70" customWidth="1"/>
    <col min="4873" max="4873" width="11.140625" style="70" customWidth="1"/>
    <col min="4874" max="4874" width="12.7109375" style="70" bestFit="1" customWidth="1"/>
    <col min="4875" max="4877" width="10.85546875" style="70" bestFit="1" customWidth="1"/>
    <col min="4878" max="4878" width="13.140625" style="70" customWidth="1"/>
    <col min="4879" max="4879" width="13" style="70" customWidth="1"/>
    <col min="4880" max="4880" width="12.85546875" style="70" customWidth="1"/>
    <col min="4881" max="4881" width="13.140625" style="70" customWidth="1"/>
    <col min="4882" max="5120" width="11.42578125" style="70"/>
    <col min="5121" max="5121" width="18.7109375" style="70" customWidth="1"/>
    <col min="5122" max="5122" width="13.140625" style="70" customWidth="1"/>
    <col min="5123" max="5124" width="13.28515625" style="70" customWidth="1"/>
    <col min="5125" max="5125" width="12.7109375" style="70" customWidth="1"/>
    <col min="5126" max="5126" width="16.28515625" style="70" customWidth="1"/>
    <col min="5127" max="5127" width="13.28515625" style="70" bestFit="1" customWidth="1"/>
    <col min="5128" max="5128" width="13.28515625" style="70" customWidth="1"/>
    <col min="5129" max="5129" width="11.140625" style="70" customWidth="1"/>
    <col min="5130" max="5130" width="12.7109375" style="70" bestFit="1" customWidth="1"/>
    <col min="5131" max="5133" width="10.85546875" style="70" bestFit="1" customWidth="1"/>
    <col min="5134" max="5134" width="13.140625" style="70" customWidth="1"/>
    <col min="5135" max="5135" width="13" style="70" customWidth="1"/>
    <col min="5136" max="5136" width="12.85546875" style="70" customWidth="1"/>
    <col min="5137" max="5137" width="13.140625" style="70" customWidth="1"/>
    <col min="5138" max="5376" width="11.42578125" style="70"/>
    <col min="5377" max="5377" width="18.7109375" style="70" customWidth="1"/>
    <col min="5378" max="5378" width="13.140625" style="70" customWidth="1"/>
    <col min="5379" max="5380" width="13.28515625" style="70" customWidth="1"/>
    <col min="5381" max="5381" width="12.7109375" style="70" customWidth="1"/>
    <col min="5382" max="5382" width="16.28515625" style="70" customWidth="1"/>
    <col min="5383" max="5383" width="13.28515625" style="70" bestFit="1" customWidth="1"/>
    <col min="5384" max="5384" width="13.28515625" style="70" customWidth="1"/>
    <col min="5385" max="5385" width="11.140625" style="70" customWidth="1"/>
    <col min="5386" max="5386" width="12.7109375" style="70" bestFit="1" customWidth="1"/>
    <col min="5387" max="5389" width="10.85546875" style="70" bestFit="1" customWidth="1"/>
    <col min="5390" max="5390" width="13.140625" style="70" customWidth="1"/>
    <col min="5391" max="5391" width="13" style="70" customWidth="1"/>
    <col min="5392" max="5392" width="12.85546875" style="70" customWidth="1"/>
    <col min="5393" max="5393" width="13.140625" style="70" customWidth="1"/>
    <col min="5394" max="5632" width="11.42578125" style="70"/>
    <col min="5633" max="5633" width="18.7109375" style="70" customWidth="1"/>
    <col min="5634" max="5634" width="13.140625" style="70" customWidth="1"/>
    <col min="5635" max="5636" width="13.28515625" style="70" customWidth="1"/>
    <col min="5637" max="5637" width="12.7109375" style="70" customWidth="1"/>
    <col min="5638" max="5638" width="16.28515625" style="70" customWidth="1"/>
    <col min="5639" max="5639" width="13.28515625" style="70" bestFit="1" customWidth="1"/>
    <col min="5640" max="5640" width="13.28515625" style="70" customWidth="1"/>
    <col min="5641" max="5641" width="11.140625" style="70" customWidth="1"/>
    <col min="5642" max="5642" width="12.7109375" style="70" bestFit="1" customWidth="1"/>
    <col min="5643" max="5645" width="10.85546875" style="70" bestFit="1" customWidth="1"/>
    <col min="5646" max="5646" width="13.140625" style="70" customWidth="1"/>
    <col min="5647" max="5647" width="13" style="70" customWidth="1"/>
    <col min="5648" max="5648" width="12.85546875" style="70" customWidth="1"/>
    <col min="5649" max="5649" width="13.140625" style="70" customWidth="1"/>
    <col min="5650" max="5888" width="11.42578125" style="70"/>
    <col min="5889" max="5889" width="18.7109375" style="70" customWidth="1"/>
    <col min="5890" max="5890" width="13.140625" style="70" customWidth="1"/>
    <col min="5891" max="5892" width="13.28515625" style="70" customWidth="1"/>
    <col min="5893" max="5893" width="12.7109375" style="70" customWidth="1"/>
    <col min="5894" max="5894" width="16.28515625" style="70" customWidth="1"/>
    <col min="5895" max="5895" width="13.28515625" style="70" bestFit="1" customWidth="1"/>
    <col min="5896" max="5896" width="13.28515625" style="70" customWidth="1"/>
    <col min="5897" max="5897" width="11.140625" style="70" customWidth="1"/>
    <col min="5898" max="5898" width="12.7109375" style="70" bestFit="1" customWidth="1"/>
    <col min="5899" max="5901" width="10.85546875" style="70" bestFit="1" customWidth="1"/>
    <col min="5902" max="5902" width="13.140625" style="70" customWidth="1"/>
    <col min="5903" max="5903" width="13" style="70" customWidth="1"/>
    <col min="5904" max="5904" width="12.85546875" style="70" customWidth="1"/>
    <col min="5905" max="5905" width="13.140625" style="70" customWidth="1"/>
    <col min="5906" max="6144" width="11.42578125" style="70"/>
    <col min="6145" max="6145" width="18.7109375" style="70" customWidth="1"/>
    <col min="6146" max="6146" width="13.140625" style="70" customWidth="1"/>
    <col min="6147" max="6148" width="13.28515625" style="70" customWidth="1"/>
    <col min="6149" max="6149" width="12.7109375" style="70" customWidth="1"/>
    <col min="6150" max="6150" width="16.28515625" style="70" customWidth="1"/>
    <col min="6151" max="6151" width="13.28515625" style="70" bestFit="1" customWidth="1"/>
    <col min="6152" max="6152" width="13.28515625" style="70" customWidth="1"/>
    <col min="6153" max="6153" width="11.140625" style="70" customWidth="1"/>
    <col min="6154" max="6154" width="12.7109375" style="70" bestFit="1" customWidth="1"/>
    <col min="6155" max="6157" width="10.85546875" style="70" bestFit="1" customWidth="1"/>
    <col min="6158" max="6158" width="13.140625" style="70" customWidth="1"/>
    <col min="6159" max="6159" width="13" style="70" customWidth="1"/>
    <col min="6160" max="6160" width="12.85546875" style="70" customWidth="1"/>
    <col min="6161" max="6161" width="13.140625" style="70" customWidth="1"/>
    <col min="6162" max="6400" width="11.42578125" style="70"/>
    <col min="6401" max="6401" width="18.7109375" style="70" customWidth="1"/>
    <col min="6402" max="6402" width="13.140625" style="70" customWidth="1"/>
    <col min="6403" max="6404" width="13.28515625" style="70" customWidth="1"/>
    <col min="6405" max="6405" width="12.7109375" style="70" customWidth="1"/>
    <col min="6406" max="6406" width="16.28515625" style="70" customWidth="1"/>
    <col min="6407" max="6407" width="13.28515625" style="70" bestFit="1" customWidth="1"/>
    <col min="6408" max="6408" width="13.28515625" style="70" customWidth="1"/>
    <col min="6409" max="6409" width="11.140625" style="70" customWidth="1"/>
    <col min="6410" max="6410" width="12.7109375" style="70" bestFit="1" customWidth="1"/>
    <col min="6411" max="6413" width="10.85546875" style="70" bestFit="1" customWidth="1"/>
    <col min="6414" max="6414" width="13.140625" style="70" customWidth="1"/>
    <col min="6415" max="6415" width="13" style="70" customWidth="1"/>
    <col min="6416" max="6416" width="12.85546875" style="70" customWidth="1"/>
    <col min="6417" max="6417" width="13.140625" style="70" customWidth="1"/>
    <col min="6418" max="6656" width="11.42578125" style="70"/>
    <col min="6657" max="6657" width="18.7109375" style="70" customWidth="1"/>
    <col min="6658" max="6658" width="13.140625" style="70" customWidth="1"/>
    <col min="6659" max="6660" width="13.28515625" style="70" customWidth="1"/>
    <col min="6661" max="6661" width="12.7109375" style="70" customWidth="1"/>
    <col min="6662" max="6662" width="16.28515625" style="70" customWidth="1"/>
    <col min="6663" max="6663" width="13.28515625" style="70" bestFit="1" customWidth="1"/>
    <col min="6664" max="6664" width="13.28515625" style="70" customWidth="1"/>
    <col min="6665" max="6665" width="11.140625" style="70" customWidth="1"/>
    <col min="6666" max="6666" width="12.7109375" style="70" bestFit="1" customWidth="1"/>
    <col min="6667" max="6669" width="10.85546875" style="70" bestFit="1" customWidth="1"/>
    <col min="6670" max="6670" width="13.140625" style="70" customWidth="1"/>
    <col min="6671" max="6671" width="13" style="70" customWidth="1"/>
    <col min="6672" max="6672" width="12.85546875" style="70" customWidth="1"/>
    <col min="6673" max="6673" width="13.140625" style="70" customWidth="1"/>
    <col min="6674" max="6912" width="11.42578125" style="70"/>
    <col min="6913" max="6913" width="18.7109375" style="70" customWidth="1"/>
    <col min="6914" max="6914" width="13.140625" style="70" customWidth="1"/>
    <col min="6915" max="6916" width="13.28515625" style="70" customWidth="1"/>
    <col min="6917" max="6917" width="12.7109375" style="70" customWidth="1"/>
    <col min="6918" max="6918" width="16.28515625" style="70" customWidth="1"/>
    <col min="6919" max="6919" width="13.28515625" style="70" bestFit="1" customWidth="1"/>
    <col min="6920" max="6920" width="13.28515625" style="70" customWidth="1"/>
    <col min="6921" max="6921" width="11.140625" style="70" customWidth="1"/>
    <col min="6922" max="6922" width="12.7109375" style="70" bestFit="1" customWidth="1"/>
    <col min="6923" max="6925" width="10.85546875" style="70" bestFit="1" customWidth="1"/>
    <col min="6926" max="6926" width="13.140625" style="70" customWidth="1"/>
    <col min="6927" max="6927" width="13" style="70" customWidth="1"/>
    <col min="6928" max="6928" width="12.85546875" style="70" customWidth="1"/>
    <col min="6929" max="6929" width="13.140625" style="70" customWidth="1"/>
    <col min="6930" max="7168" width="11.42578125" style="70"/>
    <col min="7169" max="7169" width="18.7109375" style="70" customWidth="1"/>
    <col min="7170" max="7170" width="13.140625" style="70" customWidth="1"/>
    <col min="7171" max="7172" width="13.28515625" style="70" customWidth="1"/>
    <col min="7173" max="7173" width="12.7109375" style="70" customWidth="1"/>
    <col min="7174" max="7174" width="16.28515625" style="70" customWidth="1"/>
    <col min="7175" max="7175" width="13.28515625" style="70" bestFit="1" customWidth="1"/>
    <col min="7176" max="7176" width="13.28515625" style="70" customWidth="1"/>
    <col min="7177" max="7177" width="11.140625" style="70" customWidth="1"/>
    <col min="7178" max="7178" width="12.7109375" style="70" bestFit="1" customWidth="1"/>
    <col min="7179" max="7181" width="10.85546875" style="70" bestFit="1" customWidth="1"/>
    <col min="7182" max="7182" width="13.140625" style="70" customWidth="1"/>
    <col min="7183" max="7183" width="13" style="70" customWidth="1"/>
    <col min="7184" max="7184" width="12.85546875" style="70" customWidth="1"/>
    <col min="7185" max="7185" width="13.140625" style="70" customWidth="1"/>
    <col min="7186" max="7424" width="11.42578125" style="70"/>
    <col min="7425" max="7425" width="18.7109375" style="70" customWidth="1"/>
    <col min="7426" max="7426" width="13.140625" style="70" customWidth="1"/>
    <col min="7427" max="7428" width="13.28515625" style="70" customWidth="1"/>
    <col min="7429" max="7429" width="12.7109375" style="70" customWidth="1"/>
    <col min="7430" max="7430" width="16.28515625" style="70" customWidth="1"/>
    <col min="7431" max="7431" width="13.28515625" style="70" bestFit="1" customWidth="1"/>
    <col min="7432" max="7432" width="13.28515625" style="70" customWidth="1"/>
    <col min="7433" max="7433" width="11.140625" style="70" customWidth="1"/>
    <col min="7434" max="7434" width="12.7109375" style="70" bestFit="1" customWidth="1"/>
    <col min="7435" max="7437" width="10.85546875" style="70" bestFit="1" customWidth="1"/>
    <col min="7438" max="7438" width="13.140625" style="70" customWidth="1"/>
    <col min="7439" max="7439" width="13" style="70" customWidth="1"/>
    <col min="7440" max="7440" width="12.85546875" style="70" customWidth="1"/>
    <col min="7441" max="7441" width="13.140625" style="70" customWidth="1"/>
    <col min="7442" max="7680" width="11.42578125" style="70"/>
    <col min="7681" max="7681" width="18.7109375" style="70" customWidth="1"/>
    <col min="7682" max="7682" width="13.140625" style="70" customWidth="1"/>
    <col min="7683" max="7684" width="13.28515625" style="70" customWidth="1"/>
    <col min="7685" max="7685" width="12.7109375" style="70" customWidth="1"/>
    <col min="7686" max="7686" width="16.28515625" style="70" customWidth="1"/>
    <col min="7687" max="7687" width="13.28515625" style="70" bestFit="1" customWidth="1"/>
    <col min="7688" max="7688" width="13.28515625" style="70" customWidth="1"/>
    <col min="7689" max="7689" width="11.140625" style="70" customWidth="1"/>
    <col min="7690" max="7690" width="12.7109375" style="70" bestFit="1" customWidth="1"/>
    <col min="7691" max="7693" width="10.85546875" style="70" bestFit="1" customWidth="1"/>
    <col min="7694" max="7694" width="13.140625" style="70" customWidth="1"/>
    <col min="7695" max="7695" width="13" style="70" customWidth="1"/>
    <col min="7696" max="7696" width="12.85546875" style="70" customWidth="1"/>
    <col min="7697" max="7697" width="13.140625" style="70" customWidth="1"/>
    <col min="7698" max="7936" width="11.42578125" style="70"/>
    <col min="7937" max="7937" width="18.7109375" style="70" customWidth="1"/>
    <col min="7938" max="7938" width="13.140625" style="70" customWidth="1"/>
    <col min="7939" max="7940" width="13.28515625" style="70" customWidth="1"/>
    <col min="7941" max="7941" width="12.7109375" style="70" customWidth="1"/>
    <col min="7942" max="7942" width="16.28515625" style="70" customWidth="1"/>
    <col min="7943" max="7943" width="13.28515625" style="70" bestFit="1" customWidth="1"/>
    <col min="7944" max="7944" width="13.28515625" style="70" customWidth="1"/>
    <col min="7945" max="7945" width="11.140625" style="70" customWidth="1"/>
    <col min="7946" max="7946" width="12.7109375" style="70" bestFit="1" customWidth="1"/>
    <col min="7947" max="7949" width="10.85546875" style="70" bestFit="1" customWidth="1"/>
    <col min="7950" max="7950" width="13.140625" style="70" customWidth="1"/>
    <col min="7951" max="7951" width="13" style="70" customWidth="1"/>
    <col min="7952" max="7952" width="12.85546875" style="70" customWidth="1"/>
    <col min="7953" max="7953" width="13.140625" style="70" customWidth="1"/>
    <col min="7954" max="8192" width="11.42578125" style="70"/>
    <col min="8193" max="8193" width="18.7109375" style="70" customWidth="1"/>
    <col min="8194" max="8194" width="13.140625" style="70" customWidth="1"/>
    <col min="8195" max="8196" width="13.28515625" style="70" customWidth="1"/>
    <col min="8197" max="8197" width="12.7109375" style="70" customWidth="1"/>
    <col min="8198" max="8198" width="16.28515625" style="70" customWidth="1"/>
    <col min="8199" max="8199" width="13.28515625" style="70" bestFit="1" customWidth="1"/>
    <col min="8200" max="8200" width="13.28515625" style="70" customWidth="1"/>
    <col min="8201" max="8201" width="11.140625" style="70" customWidth="1"/>
    <col min="8202" max="8202" width="12.7109375" style="70" bestFit="1" customWidth="1"/>
    <col min="8203" max="8205" width="10.85546875" style="70" bestFit="1" customWidth="1"/>
    <col min="8206" max="8206" width="13.140625" style="70" customWidth="1"/>
    <col min="8207" max="8207" width="13" style="70" customWidth="1"/>
    <col min="8208" max="8208" width="12.85546875" style="70" customWidth="1"/>
    <col min="8209" max="8209" width="13.140625" style="70" customWidth="1"/>
    <col min="8210" max="8448" width="11.42578125" style="70"/>
    <col min="8449" max="8449" width="18.7109375" style="70" customWidth="1"/>
    <col min="8450" max="8450" width="13.140625" style="70" customWidth="1"/>
    <col min="8451" max="8452" width="13.28515625" style="70" customWidth="1"/>
    <col min="8453" max="8453" width="12.7109375" style="70" customWidth="1"/>
    <col min="8454" max="8454" width="16.28515625" style="70" customWidth="1"/>
    <col min="8455" max="8455" width="13.28515625" style="70" bestFit="1" customWidth="1"/>
    <col min="8456" max="8456" width="13.28515625" style="70" customWidth="1"/>
    <col min="8457" max="8457" width="11.140625" style="70" customWidth="1"/>
    <col min="8458" max="8458" width="12.7109375" style="70" bestFit="1" customWidth="1"/>
    <col min="8459" max="8461" width="10.85546875" style="70" bestFit="1" customWidth="1"/>
    <col min="8462" max="8462" width="13.140625" style="70" customWidth="1"/>
    <col min="8463" max="8463" width="13" style="70" customWidth="1"/>
    <col min="8464" max="8464" width="12.85546875" style="70" customWidth="1"/>
    <col min="8465" max="8465" width="13.140625" style="70" customWidth="1"/>
    <col min="8466" max="8704" width="11.42578125" style="70"/>
    <col min="8705" max="8705" width="18.7109375" style="70" customWidth="1"/>
    <col min="8706" max="8706" width="13.140625" style="70" customWidth="1"/>
    <col min="8707" max="8708" width="13.28515625" style="70" customWidth="1"/>
    <col min="8709" max="8709" width="12.7109375" style="70" customWidth="1"/>
    <col min="8710" max="8710" width="16.28515625" style="70" customWidth="1"/>
    <col min="8711" max="8711" width="13.28515625" style="70" bestFit="1" customWidth="1"/>
    <col min="8712" max="8712" width="13.28515625" style="70" customWidth="1"/>
    <col min="8713" max="8713" width="11.140625" style="70" customWidth="1"/>
    <col min="8714" max="8714" width="12.7109375" style="70" bestFit="1" customWidth="1"/>
    <col min="8715" max="8717" width="10.85546875" style="70" bestFit="1" customWidth="1"/>
    <col min="8718" max="8718" width="13.140625" style="70" customWidth="1"/>
    <col min="8719" max="8719" width="13" style="70" customWidth="1"/>
    <col min="8720" max="8720" width="12.85546875" style="70" customWidth="1"/>
    <col min="8721" max="8721" width="13.140625" style="70" customWidth="1"/>
    <col min="8722" max="8960" width="11.42578125" style="70"/>
    <col min="8961" max="8961" width="18.7109375" style="70" customWidth="1"/>
    <col min="8962" max="8962" width="13.140625" style="70" customWidth="1"/>
    <col min="8963" max="8964" width="13.28515625" style="70" customWidth="1"/>
    <col min="8965" max="8965" width="12.7109375" style="70" customWidth="1"/>
    <col min="8966" max="8966" width="16.28515625" style="70" customWidth="1"/>
    <col min="8967" max="8967" width="13.28515625" style="70" bestFit="1" customWidth="1"/>
    <col min="8968" max="8968" width="13.28515625" style="70" customWidth="1"/>
    <col min="8969" max="8969" width="11.140625" style="70" customWidth="1"/>
    <col min="8970" max="8970" width="12.7109375" style="70" bestFit="1" customWidth="1"/>
    <col min="8971" max="8973" width="10.85546875" style="70" bestFit="1" customWidth="1"/>
    <col min="8974" max="8974" width="13.140625" style="70" customWidth="1"/>
    <col min="8975" max="8975" width="13" style="70" customWidth="1"/>
    <col min="8976" max="8976" width="12.85546875" style="70" customWidth="1"/>
    <col min="8977" max="8977" width="13.140625" style="70" customWidth="1"/>
    <col min="8978" max="9216" width="11.42578125" style="70"/>
    <col min="9217" max="9217" width="18.7109375" style="70" customWidth="1"/>
    <col min="9218" max="9218" width="13.140625" style="70" customWidth="1"/>
    <col min="9219" max="9220" width="13.28515625" style="70" customWidth="1"/>
    <col min="9221" max="9221" width="12.7109375" style="70" customWidth="1"/>
    <col min="9222" max="9222" width="16.28515625" style="70" customWidth="1"/>
    <col min="9223" max="9223" width="13.28515625" style="70" bestFit="1" customWidth="1"/>
    <col min="9224" max="9224" width="13.28515625" style="70" customWidth="1"/>
    <col min="9225" max="9225" width="11.140625" style="70" customWidth="1"/>
    <col min="9226" max="9226" width="12.7109375" style="70" bestFit="1" customWidth="1"/>
    <col min="9227" max="9229" width="10.85546875" style="70" bestFit="1" customWidth="1"/>
    <col min="9230" max="9230" width="13.140625" style="70" customWidth="1"/>
    <col min="9231" max="9231" width="13" style="70" customWidth="1"/>
    <col min="9232" max="9232" width="12.85546875" style="70" customWidth="1"/>
    <col min="9233" max="9233" width="13.140625" style="70" customWidth="1"/>
    <col min="9234" max="9472" width="11.42578125" style="70"/>
    <col min="9473" max="9473" width="18.7109375" style="70" customWidth="1"/>
    <col min="9474" max="9474" width="13.140625" style="70" customWidth="1"/>
    <col min="9475" max="9476" width="13.28515625" style="70" customWidth="1"/>
    <col min="9477" max="9477" width="12.7109375" style="70" customWidth="1"/>
    <col min="9478" max="9478" width="16.28515625" style="70" customWidth="1"/>
    <col min="9479" max="9479" width="13.28515625" style="70" bestFit="1" customWidth="1"/>
    <col min="9480" max="9480" width="13.28515625" style="70" customWidth="1"/>
    <col min="9481" max="9481" width="11.140625" style="70" customWidth="1"/>
    <col min="9482" max="9482" width="12.7109375" style="70" bestFit="1" customWidth="1"/>
    <col min="9483" max="9485" width="10.85546875" style="70" bestFit="1" customWidth="1"/>
    <col min="9486" max="9486" width="13.140625" style="70" customWidth="1"/>
    <col min="9487" max="9487" width="13" style="70" customWidth="1"/>
    <col min="9488" max="9488" width="12.85546875" style="70" customWidth="1"/>
    <col min="9489" max="9489" width="13.140625" style="70" customWidth="1"/>
    <col min="9490" max="9728" width="11.42578125" style="70"/>
    <col min="9729" max="9729" width="18.7109375" style="70" customWidth="1"/>
    <col min="9730" max="9730" width="13.140625" style="70" customWidth="1"/>
    <col min="9731" max="9732" width="13.28515625" style="70" customWidth="1"/>
    <col min="9733" max="9733" width="12.7109375" style="70" customWidth="1"/>
    <col min="9734" max="9734" width="16.28515625" style="70" customWidth="1"/>
    <col min="9735" max="9735" width="13.28515625" style="70" bestFit="1" customWidth="1"/>
    <col min="9736" max="9736" width="13.28515625" style="70" customWidth="1"/>
    <col min="9737" max="9737" width="11.140625" style="70" customWidth="1"/>
    <col min="9738" max="9738" width="12.7109375" style="70" bestFit="1" customWidth="1"/>
    <col min="9739" max="9741" width="10.85546875" style="70" bestFit="1" customWidth="1"/>
    <col min="9742" max="9742" width="13.140625" style="70" customWidth="1"/>
    <col min="9743" max="9743" width="13" style="70" customWidth="1"/>
    <col min="9744" max="9744" width="12.85546875" style="70" customWidth="1"/>
    <col min="9745" max="9745" width="13.140625" style="70" customWidth="1"/>
    <col min="9746" max="9984" width="11.42578125" style="70"/>
    <col min="9985" max="9985" width="18.7109375" style="70" customWidth="1"/>
    <col min="9986" max="9986" width="13.140625" style="70" customWidth="1"/>
    <col min="9987" max="9988" width="13.28515625" style="70" customWidth="1"/>
    <col min="9989" max="9989" width="12.7109375" style="70" customWidth="1"/>
    <col min="9990" max="9990" width="16.28515625" style="70" customWidth="1"/>
    <col min="9991" max="9991" width="13.28515625" style="70" bestFit="1" customWidth="1"/>
    <col min="9992" max="9992" width="13.28515625" style="70" customWidth="1"/>
    <col min="9993" max="9993" width="11.140625" style="70" customWidth="1"/>
    <col min="9994" max="9994" width="12.7109375" style="70" bestFit="1" customWidth="1"/>
    <col min="9995" max="9997" width="10.85546875" style="70" bestFit="1" customWidth="1"/>
    <col min="9998" max="9998" width="13.140625" style="70" customWidth="1"/>
    <col min="9999" max="9999" width="13" style="70" customWidth="1"/>
    <col min="10000" max="10000" width="12.85546875" style="70" customWidth="1"/>
    <col min="10001" max="10001" width="13.140625" style="70" customWidth="1"/>
    <col min="10002" max="10240" width="11.42578125" style="70"/>
    <col min="10241" max="10241" width="18.7109375" style="70" customWidth="1"/>
    <col min="10242" max="10242" width="13.140625" style="70" customWidth="1"/>
    <col min="10243" max="10244" width="13.28515625" style="70" customWidth="1"/>
    <col min="10245" max="10245" width="12.7109375" style="70" customWidth="1"/>
    <col min="10246" max="10246" width="16.28515625" style="70" customWidth="1"/>
    <col min="10247" max="10247" width="13.28515625" style="70" bestFit="1" customWidth="1"/>
    <col min="10248" max="10248" width="13.28515625" style="70" customWidth="1"/>
    <col min="10249" max="10249" width="11.140625" style="70" customWidth="1"/>
    <col min="10250" max="10250" width="12.7109375" style="70" bestFit="1" customWidth="1"/>
    <col min="10251" max="10253" width="10.85546875" style="70" bestFit="1" customWidth="1"/>
    <col min="10254" max="10254" width="13.140625" style="70" customWidth="1"/>
    <col min="10255" max="10255" width="13" style="70" customWidth="1"/>
    <col min="10256" max="10256" width="12.85546875" style="70" customWidth="1"/>
    <col min="10257" max="10257" width="13.140625" style="70" customWidth="1"/>
    <col min="10258" max="10496" width="11.42578125" style="70"/>
    <col min="10497" max="10497" width="18.7109375" style="70" customWidth="1"/>
    <col min="10498" max="10498" width="13.140625" style="70" customWidth="1"/>
    <col min="10499" max="10500" width="13.28515625" style="70" customWidth="1"/>
    <col min="10501" max="10501" width="12.7109375" style="70" customWidth="1"/>
    <col min="10502" max="10502" width="16.28515625" style="70" customWidth="1"/>
    <col min="10503" max="10503" width="13.28515625" style="70" bestFit="1" customWidth="1"/>
    <col min="10504" max="10504" width="13.28515625" style="70" customWidth="1"/>
    <col min="10505" max="10505" width="11.140625" style="70" customWidth="1"/>
    <col min="10506" max="10506" width="12.7109375" style="70" bestFit="1" customWidth="1"/>
    <col min="10507" max="10509" width="10.85546875" style="70" bestFit="1" customWidth="1"/>
    <col min="10510" max="10510" width="13.140625" style="70" customWidth="1"/>
    <col min="10511" max="10511" width="13" style="70" customWidth="1"/>
    <col min="10512" max="10512" width="12.85546875" style="70" customWidth="1"/>
    <col min="10513" max="10513" width="13.140625" style="70" customWidth="1"/>
    <col min="10514" max="10752" width="11.42578125" style="70"/>
    <col min="10753" max="10753" width="18.7109375" style="70" customWidth="1"/>
    <col min="10754" max="10754" width="13.140625" style="70" customWidth="1"/>
    <col min="10755" max="10756" width="13.28515625" style="70" customWidth="1"/>
    <col min="10757" max="10757" width="12.7109375" style="70" customWidth="1"/>
    <col min="10758" max="10758" width="16.28515625" style="70" customWidth="1"/>
    <col min="10759" max="10759" width="13.28515625" style="70" bestFit="1" customWidth="1"/>
    <col min="10760" max="10760" width="13.28515625" style="70" customWidth="1"/>
    <col min="10761" max="10761" width="11.140625" style="70" customWidth="1"/>
    <col min="10762" max="10762" width="12.7109375" style="70" bestFit="1" customWidth="1"/>
    <col min="10763" max="10765" width="10.85546875" style="70" bestFit="1" customWidth="1"/>
    <col min="10766" max="10766" width="13.140625" style="70" customWidth="1"/>
    <col min="10767" max="10767" width="13" style="70" customWidth="1"/>
    <col min="10768" max="10768" width="12.85546875" style="70" customWidth="1"/>
    <col min="10769" max="10769" width="13.140625" style="70" customWidth="1"/>
    <col min="10770" max="11008" width="11.42578125" style="70"/>
    <col min="11009" max="11009" width="18.7109375" style="70" customWidth="1"/>
    <col min="11010" max="11010" width="13.140625" style="70" customWidth="1"/>
    <col min="11011" max="11012" width="13.28515625" style="70" customWidth="1"/>
    <col min="11013" max="11013" width="12.7109375" style="70" customWidth="1"/>
    <col min="11014" max="11014" width="16.28515625" style="70" customWidth="1"/>
    <col min="11015" max="11015" width="13.28515625" style="70" bestFit="1" customWidth="1"/>
    <col min="11016" max="11016" width="13.28515625" style="70" customWidth="1"/>
    <col min="11017" max="11017" width="11.140625" style="70" customWidth="1"/>
    <col min="11018" max="11018" width="12.7109375" style="70" bestFit="1" customWidth="1"/>
    <col min="11019" max="11021" width="10.85546875" style="70" bestFit="1" customWidth="1"/>
    <col min="11022" max="11022" width="13.140625" style="70" customWidth="1"/>
    <col min="11023" max="11023" width="13" style="70" customWidth="1"/>
    <col min="11024" max="11024" width="12.85546875" style="70" customWidth="1"/>
    <col min="11025" max="11025" width="13.140625" style="70" customWidth="1"/>
    <col min="11026" max="11264" width="11.42578125" style="70"/>
    <col min="11265" max="11265" width="18.7109375" style="70" customWidth="1"/>
    <col min="11266" max="11266" width="13.140625" style="70" customWidth="1"/>
    <col min="11267" max="11268" width="13.28515625" style="70" customWidth="1"/>
    <col min="11269" max="11269" width="12.7109375" style="70" customWidth="1"/>
    <col min="11270" max="11270" width="16.28515625" style="70" customWidth="1"/>
    <col min="11271" max="11271" width="13.28515625" style="70" bestFit="1" customWidth="1"/>
    <col min="11272" max="11272" width="13.28515625" style="70" customWidth="1"/>
    <col min="11273" max="11273" width="11.140625" style="70" customWidth="1"/>
    <col min="11274" max="11274" width="12.7109375" style="70" bestFit="1" customWidth="1"/>
    <col min="11275" max="11277" width="10.85546875" style="70" bestFit="1" customWidth="1"/>
    <col min="11278" max="11278" width="13.140625" style="70" customWidth="1"/>
    <col min="11279" max="11279" width="13" style="70" customWidth="1"/>
    <col min="11280" max="11280" width="12.85546875" style="70" customWidth="1"/>
    <col min="11281" max="11281" width="13.140625" style="70" customWidth="1"/>
    <col min="11282" max="11520" width="11.42578125" style="70"/>
    <col min="11521" max="11521" width="18.7109375" style="70" customWidth="1"/>
    <col min="11522" max="11522" width="13.140625" style="70" customWidth="1"/>
    <col min="11523" max="11524" width="13.28515625" style="70" customWidth="1"/>
    <col min="11525" max="11525" width="12.7109375" style="70" customWidth="1"/>
    <col min="11526" max="11526" width="16.28515625" style="70" customWidth="1"/>
    <col min="11527" max="11527" width="13.28515625" style="70" bestFit="1" customWidth="1"/>
    <col min="11528" max="11528" width="13.28515625" style="70" customWidth="1"/>
    <col min="11529" max="11529" width="11.140625" style="70" customWidth="1"/>
    <col min="11530" max="11530" width="12.7109375" style="70" bestFit="1" customWidth="1"/>
    <col min="11531" max="11533" width="10.85546875" style="70" bestFit="1" customWidth="1"/>
    <col min="11534" max="11534" width="13.140625" style="70" customWidth="1"/>
    <col min="11535" max="11535" width="13" style="70" customWidth="1"/>
    <col min="11536" max="11536" width="12.85546875" style="70" customWidth="1"/>
    <col min="11537" max="11537" width="13.140625" style="70" customWidth="1"/>
    <col min="11538" max="11776" width="11.42578125" style="70"/>
    <col min="11777" max="11777" width="18.7109375" style="70" customWidth="1"/>
    <col min="11778" max="11778" width="13.140625" style="70" customWidth="1"/>
    <col min="11779" max="11780" width="13.28515625" style="70" customWidth="1"/>
    <col min="11781" max="11781" width="12.7109375" style="70" customWidth="1"/>
    <col min="11782" max="11782" width="16.28515625" style="70" customWidth="1"/>
    <col min="11783" max="11783" width="13.28515625" style="70" bestFit="1" customWidth="1"/>
    <col min="11784" max="11784" width="13.28515625" style="70" customWidth="1"/>
    <col min="11785" max="11785" width="11.140625" style="70" customWidth="1"/>
    <col min="11786" max="11786" width="12.7109375" style="70" bestFit="1" customWidth="1"/>
    <col min="11787" max="11789" width="10.85546875" style="70" bestFit="1" customWidth="1"/>
    <col min="11790" max="11790" width="13.140625" style="70" customWidth="1"/>
    <col min="11791" max="11791" width="13" style="70" customWidth="1"/>
    <col min="11792" max="11792" width="12.85546875" style="70" customWidth="1"/>
    <col min="11793" max="11793" width="13.140625" style="70" customWidth="1"/>
    <col min="11794" max="12032" width="11.42578125" style="70"/>
    <col min="12033" max="12033" width="18.7109375" style="70" customWidth="1"/>
    <col min="12034" max="12034" width="13.140625" style="70" customWidth="1"/>
    <col min="12035" max="12036" width="13.28515625" style="70" customWidth="1"/>
    <col min="12037" max="12037" width="12.7109375" style="70" customWidth="1"/>
    <col min="12038" max="12038" width="16.28515625" style="70" customWidth="1"/>
    <col min="12039" max="12039" width="13.28515625" style="70" bestFit="1" customWidth="1"/>
    <col min="12040" max="12040" width="13.28515625" style="70" customWidth="1"/>
    <col min="12041" max="12041" width="11.140625" style="70" customWidth="1"/>
    <col min="12042" max="12042" width="12.7109375" style="70" bestFit="1" customWidth="1"/>
    <col min="12043" max="12045" width="10.85546875" style="70" bestFit="1" customWidth="1"/>
    <col min="12046" max="12046" width="13.140625" style="70" customWidth="1"/>
    <col min="12047" max="12047" width="13" style="70" customWidth="1"/>
    <col min="12048" max="12048" width="12.85546875" style="70" customWidth="1"/>
    <col min="12049" max="12049" width="13.140625" style="70" customWidth="1"/>
    <col min="12050" max="12288" width="11.42578125" style="70"/>
    <col min="12289" max="12289" width="18.7109375" style="70" customWidth="1"/>
    <col min="12290" max="12290" width="13.140625" style="70" customWidth="1"/>
    <col min="12291" max="12292" width="13.28515625" style="70" customWidth="1"/>
    <col min="12293" max="12293" width="12.7109375" style="70" customWidth="1"/>
    <col min="12294" max="12294" width="16.28515625" style="70" customWidth="1"/>
    <col min="12295" max="12295" width="13.28515625" style="70" bestFit="1" customWidth="1"/>
    <col min="12296" max="12296" width="13.28515625" style="70" customWidth="1"/>
    <col min="12297" max="12297" width="11.140625" style="70" customWidth="1"/>
    <col min="12298" max="12298" width="12.7109375" style="70" bestFit="1" customWidth="1"/>
    <col min="12299" max="12301" width="10.85546875" style="70" bestFit="1" customWidth="1"/>
    <col min="12302" max="12302" width="13.140625" style="70" customWidth="1"/>
    <col min="12303" max="12303" width="13" style="70" customWidth="1"/>
    <col min="12304" max="12304" width="12.85546875" style="70" customWidth="1"/>
    <col min="12305" max="12305" width="13.140625" style="70" customWidth="1"/>
    <col min="12306" max="12544" width="11.42578125" style="70"/>
    <col min="12545" max="12545" width="18.7109375" style="70" customWidth="1"/>
    <col min="12546" max="12546" width="13.140625" style="70" customWidth="1"/>
    <col min="12547" max="12548" width="13.28515625" style="70" customWidth="1"/>
    <col min="12549" max="12549" width="12.7109375" style="70" customWidth="1"/>
    <col min="12550" max="12550" width="16.28515625" style="70" customWidth="1"/>
    <col min="12551" max="12551" width="13.28515625" style="70" bestFit="1" customWidth="1"/>
    <col min="12552" max="12552" width="13.28515625" style="70" customWidth="1"/>
    <col min="12553" max="12553" width="11.140625" style="70" customWidth="1"/>
    <col min="12554" max="12554" width="12.7109375" style="70" bestFit="1" customWidth="1"/>
    <col min="12555" max="12557" width="10.85546875" style="70" bestFit="1" customWidth="1"/>
    <col min="12558" max="12558" width="13.140625" style="70" customWidth="1"/>
    <col min="12559" max="12559" width="13" style="70" customWidth="1"/>
    <col min="12560" max="12560" width="12.85546875" style="70" customWidth="1"/>
    <col min="12561" max="12561" width="13.140625" style="70" customWidth="1"/>
    <col min="12562" max="12800" width="11.42578125" style="70"/>
    <col min="12801" max="12801" width="18.7109375" style="70" customWidth="1"/>
    <col min="12802" max="12802" width="13.140625" style="70" customWidth="1"/>
    <col min="12803" max="12804" width="13.28515625" style="70" customWidth="1"/>
    <col min="12805" max="12805" width="12.7109375" style="70" customWidth="1"/>
    <col min="12806" max="12806" width="16.28515625" style="70" customWidth="1"/>
    <col min="12807" max="12807" width="13.28515625" style="70" bestFit="1" customWidth="1"/>
    <col min="12808" max="12808" width="13.28515625" style="70" customWidth="1"/>
    <col min="12809" max="12809" width="11.140625" style="70" customWidth="1"/>
    <col min="12810" max="12810" width="12.7109375" style="70" bestFit="1" customWidth="1"/>
    <col min="12811" max="12813" width="10.85546875" style="70" bestFit="1" customWidth="1"/>
    <col min="12814" max="12814" width="13.140625" style="70" customWidth="1"/>
    <col min="12815" max="12815" width="13" style="70" customWidth="1"/>
    <col min="12816" max="12816" width="12.85546875" style="70" customWidth="1"/>
    <col min="12817" max="12817" width="13.140625" style="70" customWidth="1"/>
    <col min="12818" max="13056" width="11.42578125" style="70"/>
    <col min="13057" max="13057" width="18.7109375" style="70" customWidth="1"/>
    <col min="13058" max="13058" width="13.140625" style="70" customWidth="1"/>
    <col min="13059" max="13060" width="13.28515625" style="70" customWidth="1"/>
    <col min="13061" max="13061" width="12.7109375" style="70" customWidth="1"/>
    <col min="13062" max="13062" width="16.28515625" style="70" customWidth="1"/>
    <col min="13063" max="13063" width="13.28515625" style="70" bestFit="1" customWidth="1"/>
    <col min="13064" max="13064" width="13.28515625" style="70" customWidth="1"/>
    <col min="13065" max="13065" width="11.140625" style="70" customWidth="1"/>
    <col min="13066" max="13066" width="12.7109375" style="70" bestFit="1" customWidth="1"/>
    <col min="13067" max="13069" width="10.85546875" style="70" bestFit="1" customWidth="1"/>
    <col min="13070" max="13070" width="13.140625" style="70" customWidth="1"/>
    <col min="13071" max="13071" width="13" style="70" customWidth="1"/>
    <col min="13072" max="13072" width="12.85546875" style="70" customWidth="1"/>
    <col min="13073" max="13073" width="13.140625" style="70" customWidth="1"/>
    <col min="13074" max="13312" width="11.42578125" style="70"/>
    <col min="13313" max="13313" width="18.7109375" style="70" customWidth="1"/>
    <col min="13314" max="13314" width="13.140625" style="70" customWidth="1"/>
    <col min="13315" max="13316" width="13.28515625" style="70" customWidth="1"/>
    <col min="13317" max="13317" width="12.7109375" style="70" customWidth="1"/>
    <col min="13318" max="13318" width="16.28515625" style="70" customWidth="1"/>
    <col min="13319" max="13319" width="13.28515625" style="70" bestFit="1" customWidth="1"/>
    <col min="13320" max="13320" width="13.28515625" style="70" customWidth="1"/>
    <col min="13321" max="13321" width="11.140625" style="70" customWidth="1"/>
    <col min="13322" max="13322" width="12.7109375" style="70" bestFit="1" customWidth="1"/>
    <col min="13323" max="13325" width="10.85546875" style="70" bestFit="1" customWidth="1"/>
    <col min="13326" max="13326" width="13.140625" style="70" customWidth="1"/>
    <col min="13327" max="13327" width="13" style="70" customWidth="1"/>
    <col min="13328" max="13328" width="12.85546875" style="70" customWidth="1"/>
    <col min="13329" max="13329" width="13.140625" style="70" customWidth="1"/>
    <col min="13330" max="13568" width="11.42578125" style="70"/>
    <col min="13569" max="13569" width="18.7109375" style="70" customWidth="1"/>
    <col min="13570" max="13570" width="13.140625" style="70" customWidth="1"/>
    <col min="13571" max="13572" width="13.28515625" style="70" customWidth="1"/>
    <col min="13573" max="13573" width="12.7109375" style="70" customWidth="1"/>
    <col min="13574" max="13574" width="16.28515625" style="70" customWidth="1"/>
    <col min="13575" max="13575" width="13.28515625" style="70" bestFit="1" customWidth="1"/>
    <col min="13576" max="13576" width="13.28515625" style="70" customWidth="1"/>
    <col min="13577" max="13577" width="11.140625" style="70" customWidth="1"/>
    <col min="13578" max="13578" width="12.7109375" style="70" bestFit="1" customWidth="1"/>
    <col min="13579" max="13581" width="10.85546875" style="70" bestFit="1" customWidth="1"/>
    <col min="13582" max="13582" width="13.140625" style="70" customWidth="1"/>
    <col min="13583" max="13583" width="13" style="70" customWidth="1"/>
    <col min="13584" max="13584" width="12.85546875" style="70" customWidth="1"/>
    <col min="13585" max="13585" width="13.140625" style="70" customWidth="1"/>
    <col min="13586" max="13824" width="11.42578125" style="70"/>
    <col min="13825" max="13825" width="18.7109375" style="70" customWidth="1"/>
    <col min="13826" max="13826" width="13.140625" style="70" customWidth="1"/>
    <col min="13827" max="13828" width="13.28515625" style="70" customWidth="1"/>
    <col min="13829" max="13829" width="12.7109375" style="70" customWidth="1"/>
    <col min="13830" max="13830" width="16.28515625" style="70" customWidth="1"/>
    <col min="13831" max="13831" width="13.28515625" style="70" bestFit="1" customWidth="1"/>
    <col min="13832" max="13832" width="13.28515625" style="70" customWidth="1"/>
    <col min="13833" max="13833" width="11.140625" style="70" customWidth="1"/>
    <col min="13834" max="13834" width="12.7109375" style="70" bestFit="1" customWidth="1"/>
    <col min="13835" max="13837" width="10.85546875" style="70" bestFit="1" customWidth="1"/>
    <col min="13838" max="13838" width="13.140625" style="70" customWidth="1"/>
    <col min="13839" max="13839" width="13" style="70" customWidth="1"/>
    <col min="13840" max="13840" width="12.85546875" style="70" customWidth="1"/>
    <col min="13841" max="13841" width="13.140625" style="70" customWidth="1"/>
    <col min="13842" max="14080" width="11.42578125" style="70"/>
    <col min="14081" max="14081" width="18.7109375" style="70" customWidth="1"/>
    <col min="14082" max="14082" width="13.140625" style="70" customWidth="1"/>
    <col min="14083" max="14084" width="13.28515625" style="70" customWidth="1"/>
    <col min="14085" max="14085" width="12.7109375" style="70" customWidth="1"/>
    <col min="14086" max="14086" width="16.28515625" style="70" customWidth="1"/>
    <col min="14087" max="14087" width="13.28515625" style="70" bestFit="1" customWidth="1"/>
    <col min="14088" max="14088" width="13.28515625" style="70" customWidth="1"/>
    <col min="14089" max="14089" width="11.140625" style="70" customWidth="1"/>
    <col min="14090" max="14090" width="12.7109375" style="70" bestFit="1" customWidth="1"/>
    <col min="14091" max="14093" width="10.85546875" style="70" bestFit="1" customWidth="1"/>
    <col min="14094" max="14094" width="13.140625" style="70" customWidth="1"/>
    <col min="14095" max="14095" width="13" style="70" customWidth="1"/>
    <col min="14096" max="14096" width="12.85546875" style="70" customWidth="1"/>
    <col min="14097" max="14097" width="13.140625" style="70" customWidth="1"/>
    <col min="14098" max="14336" width="11.42578125" style="70"/>
    <col min="14337" max="14337" width="18.7109375" style="70" customWidth="1"/>
    <col min="14338" max="14338" width="13.140625" style="70" customWidth="1"/>
    <col min="14339" max="14340" width="13.28515625" style="70" customWidth="1"/>
    <col min="14341" max="14341" width="12.7109375" style="70" customWidth="1"/>
    <col min="14342" max="14342" width="16.28515625" style="70" customWidth="1"/>
    <col min="14343" max="14343" width="13.28515625" style="70" bestFit="1" customWidth="1"/>
    <col min="14344" max="14344" width="13.28515625" style="70" customWidth="1"/>
    <col min="14345" max="14345" width="11.140625" style="70" customWidth="1"/>
    <col min="14346" max="14346" width="12.7109375" style="70" bestFit="1" customWidth="1"/>
    <col min="14347" max="14349" width="10.85546875" style="70" bestFit="1" customWidth="1"/>
    <col min="14350" max="14350" width="13.140625" style="70" customWidth="1"/>
    <col min="14351" max="14351" width="13" style="70" customWidth="1"/>
    <col min="14352" max="14352" width="12.85546875" style="70" customWidth="1"/>
    <col min="14353" max="14353" width="13.140625" style="70" customWidth="1"/>
    <col min="14354" max="14592" width="11.42578125" style="70"/>
    <col min="14593" max="14593" width="18.7109375" style="70" customWidth="1"/>
    <col min="14594" max="14594" width="13.140625" style="70" customWidth="1"/>
    <col min="14595" max="14596" width="13.28515625" style="70" customWidth="1"/>
    <col min="14597" max="14597" width="12.7109375" style="70" customWidth="1"/>
    <col min="14598" max="14598" width="16.28515625" style="70" customWidth="1"/>
    <col min="14599" max="14599" width="13.28515625" style="70" bestFit="1" customWidth="1"/>
    <col min="14600" max="14600" width="13.28515625" style="70" customWidth="1"/>
    <col min="14601" max="14601" width="11.140625" style="70" customWidth="1"/>
    <col min="14602" max="14602" width="12.7109375" style="70" bestFit="1" customWidth="1"/>
    <col min="14603" max="14605" width="10.85546875" style="70" bestFit="1" customWidth="1"/>
    <col min="14606" max="14606" width="13.140625" style="70" customWidth="1"/>
    <col min="14607" max="14607" width="13" style="70" customWidth="1"/>
    <col min="14608" max="14608" width="12.85546875" style="70" customWidth="1"/>
    <col min="14609" max="14609" width="13.140625" style="70" customWidth="1"/>
    <col min="14610" max="14848" width="11.42578125" style="70"/>
    <col min="14849" max="14849" width="18.7109375" style="70" customWidth="1"/>
    <col min="14850" max="14850" width="13.140625" style="70" customWidth="1"/>
    <col min="14851" max="14852" width="13.28515625" style="70" customWidth="1"/>
    <col min="14853" max="14853" width="12.7109375" style="70" customWidth="1"/>
    <col min="14854" max="14854" width="16.28515625" style="70" customWidth="1"/>
    <col min="14855" max="14855" width="13.28515625" style="70" bestFit="1" customWidth="1"/>
    <col min="14856" max="14856" width="13.28515625" style="70" customWidth="1"/>
    <col min="14857" max="14857" width="11.140625" style="70" customWidth="1"/>
    <col min="14858" max="14858" width="12.7109375" style="70" bestFit="1" customWidth="1"/>
    <col min="14859" max="14861" width="10.85546875" style="70" bestFit="1" customWidth="1"/>
    <col min="14862" max="14862" width="13.140625" style="70" customWidth="1"/>
    <col min="14863" max="14863" width="13" style="70" customWidth="1"/>
    <col min="14864" max="14864" width="12.85546875" style="70" customWidth="1"/>
    <col min="14865" max="14865" width="13.140625" style="70" customWidth="1"/>
    <col min="14866" max="15104" width="11.42578125" style="70"/>
    <col min="15105" max="15105" width="18.7109375" style="70" customWidth="1"/>
    <col min="15106" max="15106" width="13.140625" style="70" customWidth="1"/>
    <col min="15107" max="15108" width="13.28515625" style="70" customWidth="1"/>
    <col min="15109" max="15109" width="12.7109375" style="70" customWidth="1"/>
    <col min="15110" max="15110" width="16.28515625" style="70" customWidth="1"/>
    <col min="15111" max="15111" width="13.28515625" style="70" bestFit="1" customWidth="1"/>
    <col min="15112" max="15112" width="13.28515625" style="70" customWidth="1"/>
    <col min="15113" max="15113" width="11.140625" style="70" customWidth="1"/>
    <col min="15114" max="15114" width="12.7109375" style="70" bestFit="1" customWidth="1"/>
    <col min="15115" max="15117" width="10.85546875" style="70" bestFit="1" customWidth="1"/>
    <col min="15118" max="15118" width="13.140625" style="70" customWidth="1"/>
    <col min="15119" max="15119" width="13" style="70" customWidth="1"/>
    <col min="15120" max="15120" width="12.85546875" style="70" customWidth="1"/>
    <col min="15121" max="15121" width="13.140625" style="70" customWidth="1"/>
    <col min="15122" max="15360" width="11.42578125" style="70"/>
    <col min="15361" max="15361" width="18.7109375" style="70" customWidth="1"/>
    <col min="15362" max="15362" width="13.140625" style="70" customWidth="1"/>
    <col min="15363" max="15364" width="13.28515625" style="70" customWidth="1"/>
    <col min="15365" max="15365" width="12.7109375" style="70" customWidth="1"/>
    <col min="15366" max="15366" width="16.28515625" style="70" customWidth="1"/>
    <col min="15367" max="15367" width="13.28515625" style="70" bestFit="1" customWidth="1"/>
    <col min="15368" max="15368" width="13.28515625" style="70" customWidth="1"/>
    <col min="15369" max="15369" width="11.140625" style="70" customWidth="1"/>
    <col min="15370" max="15370" width="12.7109375" style="70" bestFit="1" customWidth="1"/>
    <col min="15371" max="15373" width="10.85546875" style="70" bestFit="1" customWidth="1"/>
    <col min="15374" max="15374" width="13.140625" style="70" customWidth="1"/>
    <col min="15375" max="15375" width="13" style="70" customWidth="1"/>
    <col min="15376" max="15376" width="12.85546875" style="70" customWidth="1"/>
    <col min="15377" max="15377" width="13.140625" style="70" customWidth="1"/>
    <col min="15378" max="15616" width="11.42578125" style="70"/>
    <col min="15617" max="15617" width="18.7109375" style="70" customWidth="1"/>
    <col min="15618" max="15618" width="13.140625" style="70" customWidth="1"/>
    <col min="15619" max="15620" width="13.28515625" style="70" customWidth="1"/>
    <col min="15621" max="15621" width="12.7109375" style="70" customWidth="1"/>
    <col min="15622" max="15622" width="16.28515625" style="70" customWidth="1"/>
    <col min="15623" max="15623" width="13.28515625" style="70" bestFit="1" customWidth="1"/>
    <col min="15624" max="15624" width="13.28515625" style="70" customWidth="1"/>
    <col min="15625" max="15625" width="11.140625" style="70" customWidth="1"/>
    <col min="15626" max="15626" width="12.7109375" style="70" bestFit="1" customWidth="1"/>
    <col min="15627" max="15629" width="10.85546875" style="70" bestFit="1" customWidth="1"/>
    <col min="15630" max="15630" width="13.140625" style="70" customWidth="1"/>
    <col min="15631" max="15631" width="13" style="70" customWidth="1"/>
    <col min="15632" max="15632" width="12.85546875" style="70" customWidth="1"/>
    <col min="15633" max="15633" width="13.140625" style="70" customWidth="1"/>
    <col min="15634" max="15872" width="11.42578125" style="70"/>
    <col min="15873" max="15873" width="18.7109375" style="70" customWidth="1"/>
    <col min="15874" max="15874" width="13.140625" style="70" customWidth="1"/>
    <col min="15875" max="15876" width="13.28515625" style="70" customWidth="1"/>
    <col min="15877" max="15877" width="12.7109375" style="70" customWidth="1"/>
    <col min="15878" max="15878" width="16.28515625" style="70" customWidth="1"/>
    <col min="15879" max="15879" width="13.28515625" style="70" bestFit="1" customWidth="1"/>
    <col min="15880" max="15880" width="13.28515625" style="70" customWidth="1"/>
    <col min="15881" max="15881" width="11.140625" style="70" customWidth="1"/>
    <col min="15882" max="15882" width="12.7109375" style="70" bestFit="1" customWidth="1"/>
    <col min="15883" max="15885" width="10.85546875" style="70" bestFit="1" customWidth="1"/>
    <col min="15886" max="15886" width="13.140625" style="70" customWidth="1"/>
    <col min="15887" max="15887" width="13" style="70" customWidth="1"/>
    <col min="15888" max="15888" width="12.85546875" style="70" customWidth="1"/>
    <col min="15889" max="15889" width="13.140625" style="70" customWidth="1"/>
    <col min="15890" max="16128" width="11.42578125" style="70"/>
    <col min="16129" max="16129" width="18.7109375" style="70" customWidth="1"/>
    <col min="16130" max="16130" width="13.140625" style="70" customWidth="1"/>
    <col min="16131" max="16132" width="13.28515625" style="70" customWidth="1"/>
    <col min="16133" max="16133" width="12.7109375" style="70" customWidth="1"/>
    <col min="16134" max="16134" width="16.28515625" style="70" customWidth="1"/>
    <col min="16135" max="16135" width="13.28515625" style="70" bestFit="1" customWidth="1"/>
    <col min="16136" max="16136" width="13.28515625" style="70" customWidth="1"/>
    <col min="16137" max="16137" width="11.140625" style="70" customWidth="1"/>
    <col min="16138" max="16138" width="12.7109375" style="70" bestFit="1" customWidth="1"/>
    <col min="16139" max="16141" width="10.85546875" style="70" bestFit="1" customWidth="1"/>
    <col min="16142" max="16142" width="13.140625" style="70" customWidth="1"/>
    <col min="16143" max="16143" width="13" style="70" customWidth="1"/>
    <col min="16144" max="16144" width="12.85546875" style="70" customWidth="1"/>
    <col min="16145" max="16145" width="13.140625" style="70" customWidth="1"/>
    <col min="16146" max="16384" width="11.42578125" style="70"/>
  </cols>
  <sheetData>
    <row r="2" spans="1:13" x14ac:dyDescent="0.2">
      <c r="B2" s="71" t="s">
        <v>107</v>
      </c>
      <c r="C2" s="71"/>
      <c r="D2" s="71"/>
      <c r="E2" s="71"/>
      <c r="F2" s="71"/>
      <c r="G2" s="71"/>
    </row>
    <row r="3" spans="1:13" x14ac:dyDescent="0.2">
      <c r="B3" s="72"/>
      <c r="C3" s="73"/>
      <c r="D3" s="73"/>
      <c r="E3" s="73"/>
      <c r="F3" s="73"/>
      <c r="G3" s="73"/>
    </row>
    <row r="4" spans="1:13" ht="38.25" x14ac:dyDescent="0.2">
      <c r="B4" s="103" t="s">
        <v>79</v>
      </c>
      <c r="C4" s="103" t="s">
        <v>89</v>
      </c>
      <c r="D4" s="104" t="s">
        <v>90</v>
      </c>
      <c r="E4" s="104" t="s">
        <v>80</v>
      </c>
      <c r="G4" s="103" t="s">
        <v>79</v>
      </c>
      <c r="H4" s="104" t="s">
        <v>81</v>
      </c>
      <c r="J4" s="103" t="s">
        <v>82</v>
      </c>
      <c r="K4" s="105">
        <f>SUMPRODUCT(($H$5:$H$28&gt;0)*($H$5:$H$28))</f>
        <v>19468665.04926246</v>
      </c>
      <c r="L4" s="74"/>
      <c r="M4" s="91"/>
    </row>
    <row r="5" spans="1:13" x14ac:dyDescent="0.2">
      <c r="B5" s="92" t="s">
        <v>3</v>
      </c>
      <c r="C5" s="107">
        <v>0</v>
      </c>
      <c r="D5" s="93">
        <f>VLOOKUP(B5,'Diferencia de Pagos AR SIC-SING'!$C$87:$D$119,2,0)</f>
        <v>-88431.405010026705</v>
      </c>
      <c r="E5" s="75">
        <f t="shared" ref="E5:E37" si="0">C5+D5</f>
        <v>-88431.405010026705</v>
      </c>
      <c r="G5" s="92" t="s">
        <v>3</v>
      </c>
      <c r="H5" s="75">
        <f>VLOOKUP(G5,$B$5:$E$37,4,0)</f>
        <v>-88431.405010026705</v>
      </c>
      <c r="I5" s="76"/>
      <c r="K5" s="91"/>
      <c r="L5" s="91"/>
    </row>
    <row r="6" spans="1:13" x14ac:dyDescent="0.2">
      <c r="B6" s="94" t="s">
        <v>4</v>
      </c>
      <c r="C6" s="108">
        <v>0</v>
      </c>
      <c r="D6" s="95">
        <f>VLOOKUP(B6,'Diferencia de Pagos AR SIC-SING'!$C$87:$D$119,2,0)</f>
        <v>0</v>
      </c>
      <c r="E6" s="109">
        <f t="shared" si="0"/>
        <v>0</v>
      </c>
      <c r="G6" s="94" t="s">
        <v>4</v>
      </c>
      <c r="H6" s="75">
        <f>VLOOKUP(G6,$B$5:$E$37,4,0)</f>
        <v>0</v>
      </c>
      <c r="I6" s="76"/>
      <c r="K6" s="91"/>
      <c r="L6" s="91"/>
    </row>
    <row r="7" spans="1:13" x14ac:dyDescent="0.2">
      <c r="B7" s="94" t="s">
        <v>5</v>
      </c>
      <c r="C7" s="108">
        <v>0</v>
      </c>
      <c r="D7" s="95">
        <f>VLOOKUP(B7,'Diferencia de Pagos AR SIC-SING'!$C$87:$D$119,2,0)</f>
        <v>-167512.42970613169</v>
      </c>
      <c r="E7" s="109">
        <f t="shared" si="0"/>
        <v>-167512.42970613169</v>
      </c>
      <c r="G7" s="94" t="s">
        <v>5</v>
      </c>
      <c r="H7" s="75">
        <f>VLOOKUP(G7,$B$5:$E$37,4,0)</f>
        <v>-167512.42970613169</v>
      </c>
      <c r="I7" s="76"/>
      <c r="K7" s="91"/>
      <c r="L7" s="91"/>
    </row>
    <row r="8" spans="1:13" x14ac:dyDescent="0.2">
      <c r="B8" s="94" t="s">
        <v>6</v>
      </c>
      <c r="C8" s="108">
        <v>0</v>
      </c>
      <c r="D8" s="95">
        <f>VLOOKUP(B8,'Diferencia de Pagos AR SIC-SING'!$C$87:$D$119,2,0)</f>
        <v>0</v>
      </c>
      <c r="E8" s="109">
        <f t="shared" si="0"/>
        <v>0</v>
      </c>
      <c r="G8" s="94" t="s">
        <v>6</v>
      </c>
      <c r="H8" s="75">
        <f>VLOOKUP(G8,$B$5:$E$37,4,0)</f>
        <v>0</v>
      </c>
      <c r="I8" s="76"/>
      <c r="J8" s="91"/>
      <c r="K8" s="91"/>
      <c r="L8" s="91"/>
    </row>
    <row r="9" spans="1:13" x14ac:dyDescent="0.2">
      <c r="B9" s="94" t="s">
        <v>7</v>
      </c>
      <c r="C9" s="108">
        <v>0</v>
      </c>
      <c r="D9" s="95">
        <f>VLOOKUP(B9,'Diferencia de Pagos AR SIC-SING'!$C$87:$D$119,2,0)</f>
        <v>10830966.327546092</v>
      </c>
      <c r="E9" s="109">
        <f t="shared" si="0"/>
        <v>10830966.327546092</v>
      </c>
      <c r="G9" s="94" t="s">
        <v>83</v>
      </c>
      <c r="H9" s="75">
        <f>E9+E10+E11+E12+E13+E15+E16+E17+E34+E35+E36</f>
        <v>16140750.231947998</v>
      </c>
      <c r="I9" s="76"/>
      <c r="J9" s="91"/>
      <c r="K9" s="91"/>
      <c r="L9" s="91"/>
    </row>
    <row r="10" spans="1:13" x14ac:dyDescent="0.2">
      <c r="B10" s="94" t="s">
        <v>8</v>
      </c>
      <c r="C10" s="108">
        <v>0</v>
      </c>
      <c r="D10" s="95">
        <f>VLOOKUP(B10,'Diferencia de Pagos AR SIC-SING'!$C$87:$D$119,2,0)</f>
        <v>-18396.001588856219</v>
      </c>
      <c r="E10" s="109">
        <f t="shared" si="0"/>
        <v>-18396.001588856219</v>
      </c>
      <c r="G10" s="94" t="s">
        <v>84</v>
      </c>
      <c r="H10" s="75">
        <f>E14</f>
        <v>-14553425.892952068</v>
      </c>
      <c r="I10" s="76"/>
      <c r="J10" s="91"/>
      <c r="K10" s="91"/>
      <c r="L10" s="91"/>
    </row>
    <row r="11" spans="1:13" x14ac:dyDescent="0.2">
      <c r="B11" s="94" t="s">
        <v>9</v>
      </c>
      <c r="C11" s="108">
        <v>0</v>
      </c>
      <c r="D11" s="95">
        <f>VLOOKUP(B11,'Diferencia de Pagos AR SIC-SING'!$C$87:$D$119,2,0)</f>
        <v>2134791.4201373542</v>
      </c>
      <c r="E11" s="109">
        <f t="shared" si="0"/>
        <v>2134791.4201373542</v>
      </c>
      <c r="G11" s="94" t="s">
        <v>15</v>
      </c>
      <c r="H11" s="75">
        <f t="shared" ref="H11:H27" si="1">VLOOKUP(G11,$B$5:$E$37,4,0)</f>
        <v>-35588.323977351502</v>
      </c>
      <c r="I11" s="76"/>
      <c r="J11" s="91"/>
      <c r="K11" s="91"/>
      <c r="L11" s="91"/>
    </row>
    <row r="12" spans="1:13" x14ac:dyDescent="0.2">
      <c r="B12" s="94" t="s">
        <v>10</v>
      </c>
      <c r="C12" s="108">
        <v>0</v>
      </c>
      <c r="D12" s="95">
        <f>VLOOKUP(B12,'Diferencia de Pagos AR SIC-SING'!$C$87:$D$119,2,0)</f>
        <v>1635068.9598022143</v>
      </c>
      <c r="E12" s="109">
        <f t="shared" si="0"/>
        <v>1635068.9598022143</v>
      </c>
      <c r="G12" s="94" t="s">
        <v>16</v>
      </c>
      <c r="H12" s="75">
        <f t="shared" si="1"/>
        <v>-262114.62609111291</v>
      </c>
      <c r="I12" s="76"/>
      <c r="J12" s="91"/>
      <c r="K12" s="91"/>
      <c r="L12" s="91"/>
    </row>
    <row r="13" spans="1:13" x14ac:dyDescent="0.2">
      <c r="A13" s="91"/>
      <c r="B13" s="94" t="s">
        <v>11</v>
      </c>
      <c r="C13" s="108">
        <v>0</v>
      </c>
      <c r="D13" s="95">
        <f>VLOOKUP(B13,'Diferencia de Pagos AR SIC-SING'!$C$87:$D$119,2,0)</f>
        <v>150988.84364324913</v>
      </c>
      <c r="E13" s="109">
        <f t="shared" si="0"/>
        <v>150988.84364324913</v>
      </c>
      <c r="F13" s="91"/>
      <c r="G13" s="94" t="s">
        <v>17</v>
      </c>
      <c r="H13" s="75">
        <f t="shared" si="1"/>
        <v>-308188.53116388741</v>
      </c>
      <c r="I13" s="76"/>
      <c r="J13" s="91"/>
      <c r="K13" s="91"/>
      <c r="L13" s="91"/>
    </row>
    <row r="14" spans="1:13" x14ac:dyDescent="0.2">
      <c r="B14" s="94" t="s">
        <v>60</v>
      </c>
      <c r="C14" s="108">
        <v>0</v>
      </c>
      <c r="D14" s="95">
        <f>VLOOKUP(B14,'Diferencia de Pagos AR SIC-SING'!$C$87:$D$119,2,0)</f>
        <v>-14553425.892952068</v>
      </c>
      <c r="E14" s="109">
        <f t="shared" si="0"/>
        <v>-14553425.892952068</v>
      </c>
      <c r="G14" s="94" t="s">
        <v>18</v>
      </c>
      <c r="H14" s="75">
        <f t="shared" si="1"/>
        <v>-23379.184855877604</v>
      </c>
      <c r="I14" s="76"/>
      <c r="J14" s="91"/>
      <c r="K14" s="91"/>
      <c r="L14" s="91"/>
    </row>
    <row r="15" spans="1:13" x14ac:dyDescent="0.2">
      <c r="B15" s="94" t="s">
        <v>12</v>
      </c>
      <c r="C15" s="108">
        <v>0</v>
      </c>
      <c r="D15" s="95">
        <f>VLOOKUP(B15,'Diferencia de Pagos AR SIC-SING'!$C$87:$D$119,2,0)</f>
        <v>2242662.5603902228</v>
      </c>
      <c r="E15" s="109">
        <f t="shared" si="0"/>
        <v>2242662.5603902228</v>
      </c>
      <c r="G15" s="94" t="s">
        <v>19</v>
      </c>
      <c r="H15" s="75">
        <f t="shared" si="1"/>
        <v>-54368.278624511986</v>
      </c>
      <c r="I15" s="76"/>
      <c r="J15" s="91"/>
      <c r="K15" s="91"/>
      <c r="L15" s="91"/>
    </row>
    <row r="16" spans="1:13" x14ac:dyDescent="0.2">
      <c r="B16" s="94" t="s">
        <v>13</v>
      </c>
      <c r="C16" s="108">
        <v>0</v>
      </c>
      <c r="D16" s="95">
        <f>VLOOKUP(B16,'Diferencia de Pagos AR SIC-SING'!$C$87:$D$119,2,0)</f>
        <v>177045.01931593061</v>
      </c>
      <c r="E16" s="109">
        <f t="shared" si="0"/>
        <v>177045.01931593061</v>
      </c>
      <c r="G16" s="94" t="s">
        <v>20</v>
      </c>
      <c r="H16" s="75">
        <f t="shared" si="1"/>
        <v>-95068.021282349568</v>
      </c>
      <c r="I16" s="76"/>
      <c r="J16" s="91"/>
      <c r="K16" s="91"/>
      <c r="L16" s="91"/>
    </row>
    <row r="17" spans="1:12" x14ac:dyDescent="0.2">
      <c r="B17" s="94" t="s">
        <v>14</v>
      </c>
      <c r="C17" s="108">
        <v>0</v>
      </c>
      <c r="D17" s="95">
        <f>VLOOKUP(B17,'Diferencia de Pagos AR SIC-SING'!$C$87:$D$119,2,0)</f>
        <v>7577.6517468286756</v>
      </c>
      <c r="E17" s="109">
        <f t="shared" si="0"/>
        <v>7577.6517468286756</v>
      </c>
      <c r="G17" s="94" t="s">
        <v>21</v>
      </c>
      <c r="H17" s="75">
        <f t="shared" si="1"/>
        <v>-1376318.1179843615</v>
      </c>
      <c r="I17" s="76"/>
      <c r="J17" s="91"/>
      <c r="K17" s="91"/>
      <c r="L17" s="91"/>
    </row>
    <row r="18" spans="1:12" x14ac:dyDescent="0.2">
      <c r="B18" s="94" t="s">
        <v>15</v>
      </c>
      <c r="C18" s="108">
        <v>0</v>
      </c>
      <c r="D18" s="95">
        <f>VLOOKUP(B18,'Diferencia de Pagos AR SIC-SING'!$C$87:$D$119,2,0)</f>
        <v>-35588.323977351502</v>
      </c>
      <c r="E18" s="109">
        <f t="shared" si="0"/>
        <v>-35588.323977351502</v>
      </c>
      <c r="G18" s="94" t="s">
        <v>22</v>
      </c>
      <c r="H18" s="75">
        <f t="shared" si="1"/>
        <v>-66166.80253551132</v>
      </c>
      <c r="I18" s="76"/>
      <c r="J18" s="91"/>
      <c r="K18" s="91"/>
      <c r="L18" s="91"/>
    </row>
    <row r="19" spans="1:12" x14ac:dyDescent="0.2">
      <c r="B19" s="94" t="s">
        <v>16</v>
      </c>
      <c r="C19" s="108">
        <v>0</v>
      </c>
      <c r="D19" s="95">
        <f>VLOOKUP(B19,'Diferencia de Pagos AR SIC-SING'!$C$87:$D$119,2,0)</f>
        <v>-262114.62609111291</v>
      </c>
      <c r="E19" s="109">
        <f t="shared" si="0"/>
        <v>-262114.62609111291</v>
      </c>
      <c r="G19" s="94" t="s">
        <v>23</v>
      </c>
      <c r="H19" s="75">
        <f t="shared" si="1"/>
        <v>-2341109.416904991</v>
      </c>
      <c r="I19" s="76"/>
      <c r="J19" s="91"/>
      <c r="K19" s="91"/>
      <c r="L19" s="91"/>
    </row>
    <row r="20" spans="1:12" x14ac:dyDescent="0.2">
      <c r="B20" s="94" t="s">
        <v>17</v>
      </c>
      <c r="C20" s="108">
        <v>0</v>
      </c>
      <c r="D20" s="95">
        <f>VLOOKUP(B20,'Diferencia de Pagos AR SIC-SING'!$C$87:$D$119,2,0)</f>
        <v>-308188.53116388741</v>
      </c>
      <c r="E20" s="109">
        <f t="shared" si="0"/>
        <v>-308188.53116388741</v>
      </c>
      <c r="G20" s="94" t="s">
        <v>24</v>
      </c>
      <c r="H20" s="75">
        <f t="shared" si="1"/>
        <v>-63195.305317727769</v>
      </c>
      <c r="I20" s="76"/>
      <c r="J20" s="91"/>
      <c r="K20" s="91"/>
      <c r="L20" s="91"/>
    </row>
    <row r="21" spans="1:12" x14ac:dyDescent="0.2">
      <c r="B21" s="94" t="s">
        <v>18</v>
      </c>
      <c r="C21" s="108">
        <v>0</v>
      </c>
      <c r="D21" s="95">
        <f>VLOOKUP(B21,'Diferencia de Pagos AR SIC-SING'!$C$87:$D$119,2,0)</f>
        <v>-23379.184855877604</v>
      </c>
      <c r="E21" s="109">
        <f t="shared" si="0"/>
        <v>-23379.184855877604</v>
      </c>
      <c r="G21" s="94" t="s">
        <v>25</v>
      </c>
      <c r="H21" s="75">
        <f t="shared" si="1"/>
        <v>2806418.9267257447</v>
      </c>
      <c r="I21" s="76"/>
      <c r="J21" s="91"/>
      <c r="K21" s="91"/>
      <c r="L21" s="91"/>
    </row>
    <row r="22" spans="1:12" x14ac:dyDescent="0.2">
      <c r="B22" s="94" t="s">
        <v>19</v>
      </c>
      <c r="C22" s="108">
        <v>0</v>
      </c>
      <c r="D22" s="95">
        <f>VLOOKUP(B22,'Diferencia de Pagos AR SIC-SING'!$C$87:$D$119,2,0)</f>
        <v>-54368.278624511986</v>
      </c>
      <c r="E22" s="109">
        <f t="shared" si="0"/>
        <v>-54368.278624511986</v>
      </c>
      <c r="G22" s="94" t="s">
        <v>26</v>
      </c>
      <c r="H22" s="75">
        <f t="shared" si="1"/>
        <v>12.302788616687307</v>
      </c>
      <c r="I22" s="76"/>
      <c r="J22" s="91"/>
      <c r="K22" s="91"/>
      <c r="L22" s="91"/>
    </row>
    <row r="23" spans="1:12" x14ac:dyDescent="0.2">
      <c r="B23" s="94" t="s">
        <v>20</v>
      </c>
      <c r="C23" s="108">
        <v>0</v>
      </c>
      <c r="D23" s="95">
        <f>VLOOKUP(B23,'Diferencia de Pagos AR SIC-SING'!$C$87:$D$119,2,0)</f>
        <v>-95068.021282349568</v>
      </c>
      <c r="E23" s="109">
        <f t="shared" si="0"/>
        <v>-95068.021282349568</v>
      </c>
      <c r="G23" s="94" t="s">
        <v>27</v>
      </c>
      <c r="H23" s="75">
        <f t="shared" si="1"/>
        <v>87317.50619577129</v>
      </c>
      <c r="I23" s="76"/>
      <c r="J23" s="91"/>
      <c r="K23" s="91"/>
      <c r="L23" s="91"/>
    </row>
    <row r="24" spans="1:12" x14ac:dyDescent="0.2">
      <c r="B24" s="94" t="s">
        <v>21</v>
      </c>
      <c r="C24" s="108">
        <v>0</v>
      </c>
      <c r="D24" s="95">
        <f>VLOOKUP(B24,'Diferencia de Pagos AR SIC-SING'!$C$87:$D$119,2,0)</f>
        <v>-1376318.1179843615</v>
      </c>
      <c r="E24" s="109">
        <f t="shared" si="0"/>
        <v>-1376318.1179843615</v>
      </c>
      <c r="G24" s="94" t="s">
        <v>28</v>
      </c>
      <c r="H24" s="75">
        <f t="shared" si="1"/>
        <v>-2118.9742309476496</v>
      </c>
      <c r="I24" s="76"/>
      <c r="J24" s="91"/>
      <c r="K24" s="91"/>
      <c r="L24" s="91"/>
    </row>
    <row r="25" spans="1:12" x14ac:dyDescent="0.2">
      <c r="B25" s="94" t="s">
        <v>22</v>
      </c>
      <c r="C25" s="108">
        <v>0</v>
      </c>
      <c r="D25" s="95">
        <f>VLOOKUP(B25,'Diferencia de Pagos AR SIC-SING'!$C$87:$D$119,2,0)</f>
        <v>-66166.80253551132</v>
      </c>
      <c r="E25" s="109">
        <f t="shared" si="0"/>
        <v>-66166.80253551132</v>
      </c>
      <c r="G25" s="94" t="s">
        <v>29</v>
      </c>
      <c r="H25" s="75">
        <f t="shared" si="1"/>
        <v>434166.08160432696</v>
      </c>
      <c r="I25" s="76"/>
      <c r="J25" s="91"/>
      <c r="K25" s="91"/>
      <c r="L25" s="91"/>
    </row>
    <row r="26" spans="1:12" x14ac:dyDescent="0.2">
      <c r="A26" s="91"/>
      <c r="B26" s="94" t="s">
        <v>23</v>
      </c>
      <c r="C26" s="108">
        <v>0</v>
      </c>
      <c r="D26" s="95">
        <f>VLOOKUP(B26,'Diferencia de Pagos AR SIC-SING'!$C$87:$D$119,2,0)</f>
        <v>-2341109.416904991</v>
      </c>
      <c r="E26" s="109">
        <f t="shared" si="0"/>
        <v>-2341109.416904991</v>
      </c>
      <c r="F26" s="91"/>
      <c r="G26" s="94" t="s">
        <v>30</v>
      </c>
      <c r="H26" s="75">
        <f t="shared" si="1"/>
        <v>-29852.777187136267</v>
      </c>
      <c r="I26" s="76"/>
      <c r="J26" s="91"/>
      <c r="K26" s="91"/>
      <c r="L26" s="91"/>
    </row>
    <row r="27" spans="1:12" x14ac:dyDescent="0.2">
      <c r="B27" s="94" t="s">
        <v>24</v>
      </c>
      <c r="C27" s="108">
        <v>0</v>
      </c>
      <c r="D27" s="95">
        <f>VLOOKUP(B27,'Diferencia de Pagos AR SIC-SING'!$C$87:$D$119,2,0)</f>
        <v>-63195.305317727769</v>
      </c>
      <c r="E27" s="109">
        <f t="shared" si="0"/>
        <v>-63195.305317727769</v>
      </c>
      <c r="G27" s="96" t="s">
        <v>34</v>
      </c>
      <c r="H27" s="75">
        <f t="shared" si="1"/>
        <v>-1826.9614384598681</v>
      </c>
      <c r="I27" s="76"/>
      <c r="J27" s="91"/>
      <c r="K27" s="91"/>
      <c r="L27" s="91"/>
    </row>
    <row r="28" spans="1:12" x14ac:dyDescent="0.2">
      <c r="A28" s="91"/>
      <c r="B28" s="94" t="s">
        <v>25</v>
      </c>
      <c r="C28" s="108">
        <v>0</v>
      </c>
      <c r="D28" s="95">
        <f>VLOOKUP(B28,'Diferencia de Pagos AR SIC-SING'!$C$87:$D$119,2,0)</f>
        <v>2806418.9267257447</v>
      </c>
      <c r="E28" s="109">
        <f t="shared" si="0"/>
        <v>2806418.9267257447</v>
      </c>
      <c r="F28" s="91"/>
      <c r="G28" s="77" t="s">
        <v>85</v>
      </c>
      <c r="H28" s="97">
        <f>SUM(H5:H27)</f>
        <v>5.2059476729482412E-9</v>
      </c>
      <c r="I28" s="76"/>
      <c r="J28" s="91"/>
      <c r="K28" s="91"/>
      <c r="L28" s="91"/>
    </row>
    <row r="29" spans="1:12" x14ac:dyDescent="0.2">
      <c r="A29" s="91"/>
      <c r="B29" s="94" t="s">
        <v>26</v>
      </c>
      <c r="C29" s="108">
        <v>0</v>
      </c>
      <c r="D29" s="95">
        <f>VLOOKUP(B29,'Diferencia de Pagos AR SIC-SING'!$C$87:$D$119,2,0)</f>
        <v>12.302788616687307</v>
      </c>
      <c r="E29" s="109">
        <f t="shared" si="0"/>
        <v>12.302788616687307</v>
      </c>
      <c r="F29" s="91"/>
      <c r="G29" s="78"/>
      <c r="H29" s="98"/>
      <c r="I29" s="79"/>
      <c r="J29" s="91"/>
      <c r="K29" s="91"/>
      <c r="L29" s="91"/>
    </row>
    <row r="30" spans="1:12" x14ac:dyDescent="0.2">
      <c r="A30" s="91"/>
      <c r="B30" s="94" t="s">
        <v>27</v>
      </c>
      <c r="C30" s="108">
        <v>0</v>
      </c>
      <c r="D30" s="95">
        <f>VLOOKUP(B30,'Diferencia de Pagos AR SIC-SING'!$C$87:$D$119,2,0)</f>
        <v>87317.50619577129</v>
      </c>
      <c r="E30" s="109">
        <f t="shared" si="0"/>
        <v>87317.50619577129</v>
      </c>
      <c r="F30" s="91"/>
      <c r="G30" s="78"/>
      <c r="H30" s="98"/>
      <c r="I30" s="79"/>
      <c r="J30" s="91"/>
      <c r="K30" s="91"/>
      <c r="L30" s="91"/>
    </row>
    <row r="31" spans="1:12" x14ac:dyDescent="0.2">
      <c r="B31" s="94" t="s">
        <v>28</v>
      </c>
      <c r="C31" s="108">
        <v>0</v>
      </c>
      <c r="D31" s="95">
        <f>VLOOKUP(B31,'Diferencia de Pagos AR SIC-SING'!$C$87:$D$119,2,0)</f>
        <v>-2118.9742309476496</v>
      </c>
      <c r="E31" s="109">
        <f t="shared" si="0"/>
        <v>-2118.9742309476496</v>
      </c>
      <c r="G31" s="78"/>
      <c r="H31" s="98"/>
      <c r="I31" s="79"/>
      <c r="J31" s="91"/>
      <c r="K31" s="91"/>
      <c r="L31" s="91"/>
    </row>
    <row r="32" spans="1:12" x14ac:dyDescent="0.2">
      <c r="A32" s="91"/>
      <c r="B32" s="94" t="s">
        <v>29</v>
      </c>
      <c r="C32" s="108">
        <v>0</v>
      </c>
      <c r="D32" s="95">
        <f>VLOOKUP(B32,'Diferencia de Pagos AR SIC-SING'!$C$87:$D$119,2,0)</f>
        <v>434166.08160432696</v>
      </c>
      <c r="E32" s="109">
        <f t="shared" si="0"/>
        <v>434166.08160432696</v>
      </c>
      <c r="F32" s="91"/>
      <c r="G32" s="78"/>
      <c r="H32" s="98"/>
      <c r="I32" s="79"/>
      <c r="J32" s="91"/>
      <c r="K32" s="91"/>
      <c r="L32" s="91"/>
    </row>
    <row r="33" spans="1:30" x14ac:dyDescent="0.2">
      <c r="A33" s="91"/>
      <c r="B33" s="94" t="s">
        <v>30</v>
      </c>
      <c r="C33" s="108">
        <v>0</v>
      </c>
      <c r="D33" s="95">
        <f>VLOOKUP(B33,'Diferencia de Pagos AR SIC-SING'!$C$87:$D$119,2,0)</f>
        <v>-29852.777187136267</v>
      </c>
      <c r="E33" s="109">
        <f t="shared" si="0"/>
        <v>-29852.777187136267</v>
      </c>
      <c r="F33" s="91"/>
      <c r="G33" s="78"/>
      <c r="H33" s="98"/>
      <c r="I33" s="79"/>
      <c r="J33" s="91"/>
      <c r="K33" s="91"/>
      <c r="L33" s="91"/>
    </row>
    <row r="34" spans="1:30" x14ac:dyDescent="0.2">
      <c r="B34" s="94" t="s">
        <v>31</v>
      </c>
      <c r="C34" s="108">
        <v>0</v>
      </c>
      <c r="D34" s="95">
        <f>VLOOKUP(B34,'Diferencia de Pagos AR SIC-SING'!$C$87:$D$119,2,0)</f>
        <v>-418377.85625105118</v>
      </c>
      <c r="E34" s="109">
        <f t="shared" si="0"/>
        <v>-418377.85625105118</v>
      </c>
      <c r="G34" s="78"/>
      <c r="H34" s="98"/>
      <c r="I34" s="79"/>
      <c r="J34" s="91"/>
      <c r="K34" s="91"/>
      <c r="L34" s="91"/>
    </row>
    <row r="35" spans="1:30" x14ac:dyDescent="0.2">
      <c r="B35" s="94" t="s">
        <v>32</v>
      </c>
      <c r="C35" s="108">
        <v>0</v>
      </c>
      <c r="D35" s="95">
        <f>VLOOKUP(B35,'Diferencia de Pagos AR SIC-SING'!$C$87:$D$119,2,0)</f>
        <v>684389.14713971899</v>
      </c>
      <c r="E35" s="109">
        <f t="shared" si="0"/>
        <v>684389.14713971899</v>
      </c>
      <c r="G35" s="78"/>
      <c r="H35" s="98"/>
      <c r="I35" s="79"/>
      <c r="J35" s="91"/>
      <c r="K35" s="91"/>
      <c r="L35" s="91"/>
    </row>
    <row r="36" spans="1:30" x14ac:dyDescent="0.2">
      <c r="B36" s="94" t="s">
        <v>33</v>
      </c>
      <c r="C36" s="108">
        <v>0</v>
      </c>
      <c r="D36" s="95">
        <f>VLOOKUP(B36,'Diferencia de Pagos AR SIC-SING'!$C$87:$D$119,2,0)</f>
        <v>-1285965.8399337069</v>
      </c>
      <c r="E36" s="109">
        <f t="shared" si="0"/>
        <v>-1285965.8399337069</v>
      </c>
      <c r="G36" s="78"/>
      <c r="H36" s="98"/>
      <c r="I36" s="79"/>
      <c r="J36" s="91"/>
      <c r="K36" s="91"/>
      <c r="L36" s="91"/>
      <c r="M36" s="91"/>
    </row>
    <row r="37" spans="1:30" x14ac:dyDescent="0.2">
      <c r="B37" s="96" t="s">
        <v>34</v>
      </c>
      <c r="C37" s="110">
        <v>0</v>
      </c>
      <c r="D37" s="99">
        <f>VLOOKUP(B37,'Diferencia de Pagos AR SIC-SING'!$C$87:$D$119,2,0)</f>
        <v>-1826.9614384598681</v>
      </c>
      <c r="E37" s="109">
        <f t="shared" si="0"/>
        <v>-1826.9614384598681</v>
      </c>
      <c r="G37" s="91"/>
      <c r="I37" s="79"/>
      <c r="J37" s="91"/>
      <c r="K37" s="91"/>
      <c r="L37" s="91"/>
    </row>
    <row r="38" spans="1:30" x14ac:dyDescent="0.2">
      <c r="B38" s="77" t="s">
        <v>85</v>
      </c>
      <c r="C38" s="100">
        <f>SUM(C5:C37)</f>
        <v>0</v>
      </c>
      <c r="D38" s="100">
        <f>SUM(D5:D37)</f>
        <v>4.1327439248561859E-9</v>
      </c>
      <c r="E38" s="97">
        <f>SUM(E5:E37)</f>
        <v>4.1327439248561859E-9</v>
      </c>
      <c r="G38" s="91"/>
      <c r="I38" s="79"/>
      <c r="J38" s="91"/>
      <c r="K38" s="91"/>
      <c r="L38" s="91"/>
    </row>
    <row r="39" spans="1:30" x14ac:dyDescent="0.2">
      <c r="B39" s="78"/>
      <c r="C39" s="101"/>
      <c r="D39" s="101"/>
      <c r="E39" s="98"/>
      <c r="G39" s="91"/>
      <c r="I39" s="91"/>
      <c r="J39" s="91"/>
    </row>
    <row r="40" spans="1:30" x14ac:dyDescent="0.2">
      <c r="B40" s="91"/>
      <c r="C40" s="91"/>
      <c r="D40" s="98"/>
      <c r="E40" s="91"/>
      <c r="F40" s="91"/>
      <c r="G40" s="91"/>
      <c r="H40" s="91"/>
      <c r="I40" s="91"/>
      <c r="J40" s="91"/>
      <c r="K40" s="91"/>
      <c r="L40" s="91"/>
    </row>
    <row r="41" spans="1:30" x14ac:dyDescent="0.2">
      <c r="B41" s="80" t="s">
        <v>86</v>
      </c>
      <c r="C41" s="91"/>
      <c r="D41" s="91"/>
      <c r="E41" s="98"/>
      <c r="F41" s="91"/>
      <c r="G41" s="91"/>
      <c r="H41" s="91"/>
      <c r="I41" s="91"/>
      <c r="J41" s="91"/>
      <c r="K41" s="91"/>
      <c r="L41" s="91"/>
      <c r="M41" s="91"/>
    </row>
    <row r="42" spans="1:30" x14ac:dyDescent="0.2">
      <c r="B42" s="9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</row>
    <row r="43" spans="1:30" x14ac:dyDescent="0.2">
      <c r="B43" s="115" t="s">
        <v>87</v>
      </c>
      <c r="C43" s="81" t="s">
        <v>88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117" t="s">
        <v>35</v>
      </c>
    </row>
    <row r="44" spans="1:30" x14ac:dyDescent="0.2">
      <c r="B44" s="116"/>
      <c r="C44" s="83" t="s">
        <v>3</v>
      </c>
      <c r="D44" s="83" t="s">
        <v>5</v>
      </c>
      <c r="E44" s="111" t="s">
        <v>84</v>
      </c>
      <c r="F44" s="111" t="s">
        <v>15</v>
      </c>
      <c r="G44" s="111" t="s">
        <v>16</v>
      </c>
      <c r="H44" s="111" t="s">
        <v>17</v>
      </c>
      <c r="I44" s="111" t="s">
        <v>18</v>
      </c>
      <c r="J44" s="111" t="s">
        <v>19</v>
      </c>
      <c r="K44" s="111" t="s">
        <v>20</v>
      </c>
      <c r="L44" s="111" t="s">
        <v>21</v>
      </c>
      <c r="M44" s="111" t="s">
        <v>22</v>
      </c>
      <c r="N44" s="111" t="s">
        <v>23</v>
      </c>
      <c r="O44" s="111" t="s">
        <v>24</v>
      </c>
      <c r="P44" s="111" t="s">
        <v>28</v>
      </c>
      <c r="Q44" s="111" t="s">
        <v>30</v>
      </c>
      <c r="R44" s="111" t="s">
        <v>34</v>
      </c>
      <c r="S44" s="118"/>
    </row>
    <row r="45" spans="1:30" x14ac:dyDescent="0.2">
      <c r="B45" s="85" t="s">
        <v>83</v>
      </c>
      <c r="C45" s="106">
        <f t="shared" ref="C45:R45" si="2">(VLOOKUP($B45,$G$5:$H$28,2,0)*(-(VLOOKUP(C$44,$G$5:$H$28,2,0))))/SUMPRODUCT(($H$5:$H$28&gt;0)*($H$5:$H$28))</f>
        <v>73315.207658839907</v>
      </c>
      <c r="D45" s="106">
        <f t="shared" si="2"/>
        <v>138878.36078087162</v>
      </c>
      <c r="E45" s="106">
        <f t="shared" si="2"/>
        <v>12065707.215308173</v>
      </c>
      <c r="F45" s="106">
        <f t="shared" si="2"/>
        <v>29504.963336653524</v>
      </c>
      <c r="G45" s="106">
        <f t="shared" si="2"/>
        <v>217309.54336991729</v>
      </c>
      <c r="H45" s="106">
        <f t="shared" si="2"/>
        <v>255507.71423106256</v>
      </c>
      <c r="I45" s="106">
        <f t="shared" si="2"/>
        <v>19382.817590749866</v>
      </c>
      <c r="J45" s="106">
        <f t="shared" si="2"/>
        <v>45074.729243053553</v>
      </c>
      <c r="K45" s="106">
        <f t="shared" si="2"/>
        <v>78817.380785029833</v>
      </c>
      <c r="L45" s="106">
        <f t="shared" si="2"/>
        <v>1141054.4547291333</v>
      </c>
      <c r="M45" s="106">
        <f t="shared" si="2"/>
        <v>54856.449102696461</v>
      </c>
      <c r="N45" s="106">
        <f t="shared" si="2"/>
        <v>1940927.2422279608</v>
      </c>
      <c r="O45" s="106">
        <f t="shared" si="2"/>
        <v>52392.890646797627</v>
      </c>
      <c r="P45" s="106">
        <f t="shared" si="2"/>
        <v>1756.7631742144431</v>
      </c>
      <c r="Q45" s="106">
        <f t="shared" si="2"/>
        <v>24749.833596105531</v>
      </c>
      <c r="R45" s="106">
        <f t="shared" si="2"/>
        <v>1514.6661667333112</v>
      </c>
      <c r="S45" s="99">
        <f>SUM(C45:R45)</f>
        <v>16140750.231947994</v>
      </c>
    </row>
    <row r="46" spans="1:30" x14ac:dyDescent="0.2">
      <c r="B46" s="85" t="s">
        <v>25</v>
      </c>
      <c r="C46" s="106">
        <f t="shared" ref="C46:P49" si="3">(VLOOKUP($B46,$G$5:$H$28,2,0)*(-(VLOOKUP(C$44,$G$5:$H$28,2,0))))/SUMPRODUCT(($H$5:$H$28&gt;0)*($H$5:$H$28))</f>
        <v>12747.436360383146</v>
      </c>
      <c r="D46" s="106">
        <f t="shared" si="3"/>
        <v>24147.010182750731</v>
      </c>
      <c r="E46" s="106">
        <f t="shared" si="3"/>
        <v>2097884.4605592759</v>
      </c>
      <c r="F46" s="106">
        <f t="shared" si="3"/>
        <v>5130.0767529651721</v>
      </c>
      <c r="G46" s="106">
        <f t="shared" si="3"/>
        <v>37783.969561981248</v>
      </c>
      <c r="H46" s="106">
        <f t="shared" si="3"/>
        <v>44425.548678845153</v>
      </c>
      <c r="I46" s="106">
        <f t="shared" si="3"/>
        <v>3370.1225381881236</v>
      </c>
      <c r="J46" s="106">
        <f t="shared" si="3"/>
        <v>7837.2176910562966</v>
      </c>
      <c r="K46" s="106">
        <f t="shared" si="3"/>
        <v>13704.108298029354</v>
      </c>
      <c r="L46" s="106">
        <f t="shared" si="3"/>
        <v>198397.02443559139</v>
      </c>
      <c r="M46" s="106">
        <f t="shared" si="3"/>
        <v>9537.9814941969325</v>
      </c>
      <c r="N46" s="106">
        <f t="shared" si="3"/>
        <v>337472.22834813414</v>
      </c>
      <c r="O46" s="106">
        <f t="shared" si="3"/>
        <v>9109.63851271364</v>
      </c>
      <c r="P46" s="106">
        <f t="shared" si="3"/>
        <v>305.45131738248773</v>
      </c>
      <c r="Q46" s="106">
        <f t="shared" ref="Q46:R49" si="4">(VLOOKUP($B46,$G$5:$H$28,2,0)*(-(VLOOKUP(Q$44,$G$5:$H$28,2,0))))/SUMPRODUCT(($H$5:$H$28&gt;0)*($H$5:$H$28))</f>
        <v>4303.2944837930536</v>
      </c>
      <c r="R46" s="106">
        <f t="shared" si="4"/>
        <v>263.3575104568406</v>
      </c>
      <c r="S46" s="99">
        <f>SUM(C46:R46)</f>
        <v>2806418.9267257438</v>
      </c>
    </row>
    <row r="47" spans="1:30" x14ac:dyDescent="0.2">
      <c r="B47" s="85" t="s">
        <v>27</v>
      </c>
      <c r="C47" s="106">
        <f t="shared" si="3"/>
        <v>396.61731995108147</v>
      </c>
      <c r="D47" s="106">
        <f t="shared" si="3"/>
        <v>751.29792318698139</v>
      </c>
      <c r="E47" s="106">
        <f t="shared" si="3"/>
        <v>65272.521375351396</v>
      </c>
      <c r="F47" s="106">
        <f t="shared" si="3"/>
        <v>159.61462645366268</v>
      </c>
      <c r="G47" s="106">
        <f t="shared" si="3"/>
        <v>1175.591414706684</v>
      </c>
      <c r="H47" s="106">
        <f t="shared" si="3"/>
        <v>1382.2341650686442</v>
      </c>
      <c r="I47" s="106">
        <f t="shared" si="3"/>
        <v>104.85629668699399</v>
      </c>
      <c r="J47" s="106">
        <f t="shared" si="3"/>
        <v>243.84324727129092</v>
      </c>
      <c r="K47" s="106">
        <f t="shared" si="3"/>
        <v>426.38272918747191</v>
      </c>
      <c r="L47" s="106">
        <f t="shared" si="3"/>
        <v>6172.8251778107651</v>
      </c>
      <c r="M47" s="106">
        <f t="shared" si="3"/>
        <v>296.75995635703629</v>
      </c>
      <c r="N47" s="106">
        <f t="shared" si="3"/>
        <v>10499.941084729084</v>
      </c>
      <c r="O47" s="106">
        <f t="shared" si="3"/>
        <v>283.43270838867278</v>
      </c>
      <c r="P47" s="106">
        <f t="shared" si="3"/>
        <v>9.5036585750115634</v>
      </c>
      <c r="Q47" s="106">
        <f t="shared" si="4"/>
        <v>133.89053899704851</v>
      </c>
      <c r="R47" s="106">
        <f t="shared" si="4"/>
        <v>8.1939730494360798</v>
      </c>
      <c r="S47" s="99">
        <f>SUM(C47:R47)</f>
        <v>87317.506195771261</v>
      </c>
    </row>
    <row r="48" spans="1:30" x14ac:dyDescent="0.2">
      <c r="B48" s="85" t="s">
        <v>29</v>
      </c>
      <c r="C48" s="106">
        <f t="shared" si="3"/>
        <v>1972.0877885986865</v>
      </c>
      <c r="D48" s="106">
        <f t="shared" si="3"/>
        <v>3735.6549635788533</v>
      </c>
      <c r="E48" s="106">
        <f t="shared" si="3"/>
        <v>324552.49899639742</v>
      </c>
      <c r="F48" s="106">
        <f t="shared" si="3"/>
        <v>793.64677203162239</v>
      </c>
      <c r="G48" s="106">
        <f t="shared" si="3"/>
        <v>5845.3561070163341</v>
      </c>
      <c r="H48" s="106">
        <f t="shared" si="3"/>
        <v>6872.8393360430737</v>
      </c>
      <c r="I48" s="106">
        <f t="shared" si="3"/>
        <v>521.37365629823364</v>
      </c>
      <c r="J48" s="106">
        <f t="shared" si="3"/>
        <v>1212.4540863098823</v>
      </c>
      <c r="K48" s="106">
        <f t="shared" si="3"/>
        <v>2120.0893939873977</v>
      </c>
      <c r="L48" s="106">
        <f t="shared" si="3"/>
        <v>30692.943908290687</v>
      </c>
      <c r="M48" s="106">
        <f t="shared" si="3"/>
        <v>1475.570169625908</v>
      </c>
      <c r="N48" s="106">
        <f t="shared" si="3"/>
        <v>52208.525832290514</v>
      </c>
      <c r="O48" s="106">
        <f t="shared" si="3"/>
        <v>1409.3035149642358</v>
      </c>
      <c r="P48" s="106">
        <f t="shared" si="3"/>
        <v>47.254741737206864</v>
      </c>
      <c r="Q48" s="106">
        <f t="shared" si="4"/>
        <v>665.73970344397105</v>
      </c>
      <c r="R48" s="106">
        <f t="shared" si="4"/>
        <v>40.742633712750376</v>
      </c>
      <c r="S48" s="99">
        <f>SUM(C48:R48)</f>
        <v>434166.08160432673</v>
      </c>
    </row>
    <row r="49" spans="2:19" x14ac:dyDescent="0.2">
      <c r="B49" s="84" t="s">
        <v>26</v>
      </c>
      <c r="C49" s="106">
        <f t="shared" si="3"/>
        <v>5.5882253876273699E-2</v>
      </c>
      <c r="D49" s="106">
        <f t="shared" si="3"/>
        <v>0.10585574347945867</v>
      </c>
      <c r="E49" s="106">
        <f t="shared" si="3"/>
        <v>9.1967128694525435</v>
      </c>
      <c r="F49" s="106">
        <f t="shared" si="3"/>
        <v>2.2489247516851531E-2</v>
      </c>
      <c r="G49" s="106">
        <f t="shared" si="3"/>
        <v>0.16563749132163316</v>
      </c>
      <c r="H49" s="106">
        <f t="shared" si="3"/>
        <v>0.19475286792405386</v>
      </c>
      <c r="I49" s="106">
        <f t="shared" si="3"/>
        <v>1.4773954381798541E-2</v>
      </c>
      <c r="J49" s="106">
        <f t="shared" si="3"/>
        <v>3.435682095706246E-2</v>
      </c>
      <c r="K49" s="106">
        <f t="shared" si="3"/>
        <v>6.0076115495540122E-2</v>
      </c>
      <c r="L49" s="106">
        <f t="shared" si="3"/>
        <v>0.86973353499242423</v>
      </c>
      <c r="M49" s="106">
        <f t="shared" si="3"/>
        <v>4.1812634968894494E-2</v>
      </c>
      <c r="N49" s="106">
        <f t="shared" si="3"/>
        <v>1.4794118760499866</v>
      </c>
      <c r="O49" s="106">
        <f t="shared" si="3"/>
        <v>3.9934863583287829E-2</v>
      </c>
      <c r="P49" s="106">
        <f t="shared" si="3"/>
        <v>1.3390385001535623E-3</v>
      </c>
      <c r="Q49" s="106">
        <f t="shared" si="4"/>
        <v>1.8864796657864127E-2</v>
      </c>
      <c r="R49" s="106">
        <f t="shared" si="4"/>
        <v>1.1545075294755367E-3</v>
      </c>
      <c r="S49" s="99">
        <f>SUM(C49:R49)</f>
        <v>12.302788616687302</v>
      </c>
    </row>
    <row r="50" spans="2:19" x14ac:dyDescent="0.2">
      <c r="B50" s="86" t="s">
        <v>35</v>
      </c>
      <c r="C50" s="87">
        <f t="shared" ref="C50:S50" si="5">SUM(C45:C49)</f>
        <v>88431.40501002669</v>
      </c>
      <c r="D50" s="87">
        <f t="shared" si="5"/>
        <v>167512.42970613166</v>
      </c>
      <c r="E50" s="87">
        <f t="shared" si="5"/>
        <v>14553425.892952068</v>
      </c>
      <c r="F50" s="87">
        <f t="shared" si="5"/>
        <v>35588.323977351502</v>
      </c>
      <c r="G50" s="87">
        <f t="shared" si="5"/>
        <v>262114.62609111288</v>
      </c>
      <c r="H50" s="87">
        <f t="shared" si="5"/>
        <v>308188.53116388735</v>
      </c>
      <c r="I50" s="87">
        <f t="shared" si="5"/>
        <v>23379.1848558776</v>
      </c>
      <c r="J50" s="87">
        <f t="shared" si="5"/>
        <v>54368.278624511979</v>
      </c>
      <c r="K50" s="87">
        <f t="shared" si="5"/>
        <v>95068.021282349553</v>
      </c>
      <c r="L50" s="87">
        <f t="shared" si="5"/>
        <v>1376318.1179843612</v>
      </c>
      <c r="M50" s="87">
        <f t="shared" si="5"/>
        <v>66166.802535511306</v>
      </c>
      <c r="N50" s="87">
        <f t="shared" si="5"/>
        <v>2341109.4169049901</v>
      </c>
      <c r="O50" s="87">
        <f t="shared" si="5"/>
        <v>63195.305317727762</v>
      </c>
      <c r="P50" s="87">
        <f t="shared" si="5"/>
        <v>2118.9742309476496</v>
      </c>
      <c r="Q50" s="87">
        <f t="shared" si="5"/>
        <v>29852.77718713626</v>
      </c>
      <c r="R50" s="87">
        <f t="shared" si="5"/>
        <v>1826.9614384598678</v>
      </c>
      <c r="S50" s="87">
        <f t="shared" si="5"/>
        <v>19468665.049262453</v>
      </c>
    </row>
    <row r="51" spans="2:19" x14ac:dyDescent="0.2">
      <c r="B51" s="91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 x14ac:dyDescent="0.2">
      <c r="B52" s="80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9">
        <f>-SUMPRODUCT(($H$5:$H$28&lt;0)*($H$5:$H$28))</f>
        <v>19468665.049262449</v>
      </c>
    </row>
    <row r="53" spans="2:19" x14ac:dyDescent="0.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0">
        <f>S50-S52</f>
        <v>0</v>
      </c>
    </row>
    <row r="54" spans="2:19" x14ac:dyDescent="0.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0">
        <f>S50-K4</f>
        <v>0</v>
      </c>
    </row>
  </sheetData>
  <mergeCells count="2">
    <mergeCell ref="B43:B44"/>
    <mergeCell ref="S43:S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7C737-A131-4B4D-975D-C9AC2D200BA5}">
  <sheetPr codeName="Hoja3"/>
  <dimension ref="B2:F63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5703125" style="2" customWidth="1"/>
    <col min="2" max="2" width="3.42578125" style="2" customWidth="1"/>
    <col min="3" max="3" width="16.28515625" style="2" bestFit="1" customWidth="1"/>
    <col min="4" max="4" width="14.5703125" style="2" customWidth="1"/>
    <col min="5" max="5" width="15.28515625" style="2" customWidth="1"/>
    <col min="6" max="6" width="14.5703125" style="2" customWidth="1"/>
    <col min="7" max="9" width="13" style="2" customWidth="1"/>
    <col min="10" max="10" width="15" style="2" bestFit="1" customWidth="1"/>
    <col min="11" max="11" width="14.42578125" style="2" customWidth="1"/>
    <col min="12" max="12" width="13" style="2" customWidth="1"/>
    <col min="13" max="13" width="13.85546875" style="2" customWidth="1"/>
    <col min="14" max="15" width="13.7109375" style="2" bestFit="1" customWidth="1"/>
    <col min="16" max="255" width="11.42578125" style="2"/>
    <col min="256" max="256" width="4.5703125" style="2" customWidth="1"/>
    <col min="257" max="257" width="3.42578125" style="2" customWidth="1"/>
    <col min="258" max="258" width="13" style="2" customWidth="1"/>
    <col min="259" max="262" width="14.5703125" style="2" customWidth="1"/>
    <col min="263" max="268" width="13" style="2" customWidth="1"/>
    <col min="269" max="269" width="13.85546875" style="2" customWidth="1"/>
    <col min="270" max="271" width="13.7109375" style="2" bestFit="1" customWidth="1"/>
    <col min="272" max="511" width="11.42578125" style="2"/>
    <col min="512" max="512" width="4.5703125" style="2" customWidth="1"/>
    <col min="513" max="513" width="3.42578125" style="2" customWidth="1"/>
    <col min="514" max="514" width="13" style="2" customWidth="1"/>
    <col min="515" max="518" width="14.5703125" style="2" customWidth="1"/>
    <col min="519" max="524" width="13" style="2" customWidth="1"/>
    <col min="525" max="525" width="13.85546875" style="2" customWidth="1"/>
    <col min="526" max="527" width="13.7109375" style="2" bestFit="1" customWidth="1"/>
    <col min="528" max="767" width="11.42578125" style="2"/>
    <col min="768" max="768" width="4.5703125" style="2" customWidth="1"/>
    <col min="769" max="769" width="3.42578125" style="2" customWidth="1"/>
    <col min="770" max="770" width="13" style="2" customWidth="1"/>
    <col min="771" max="774" width="14.5703125" style="2" customWidth="1"/>
    <col min="775" max="780" width="13" style="2" customWidth="1"/>
    <col min="781" max="781" width="13.85546875" style="2" customWidth="1"/>
    <col min="782" max="783" width="13.7109375" style="2" bestFit="1" customWidth="1"/>
    <col min="784" max="1023" width="11.42578125" style="2"/>
    <col min="1024" max="1024" width="4.5703125" style="2" customWidth="1"/>
    <col min="1025" max="1025" width="3.42578125" style="2" customWidth="1"/>
    <col min="1026" max="1026" width="13" style="2" customWidth="1"/>
    <col min="1027" max="1030" width="14.5703125" style="2" customWidth="1"/>
    <col min="1031" max="1036" width="13" style="2" customWidth="1"/>
    <col min="1037" max="1037" width="13.85546875" style="2" customWidth="1"/>
    <col min="1038" max="1039" width="13.7109375" style="2" bestFit="1" customWidth="1"/>
    <col min="1040" max="1279" width="11.42578125" style="2"/>
    <col min="1280" max="1280" width="4.5703125" style="2" customWidth="1"/>
    <col min="1281" max="1281" width="3.42578125" style="2" customWidth="1"/>
    <col min="1282" max="1282" width="13" style="2" customWidth="1"/>
    <col min="1283" max="1286" width="14.5703125" style="2" customWidth="1"/>
    <col min="1287" max="1292" width="13" style="2" customWidth="1"/>
    <col min="1293" max="1293" width="13.85546875" style="2" customWidth="1"/>
    <col min="1294" max="1295" width="13.7109375" style="2" bestFit="1" customWidth="1"/>
    <col min="1296" max="1535" width="11.42578125" style="2"/>
    <col min="1536" max="1536" width="4.5703125" style="2" customWidth="1"/>
    <col min="1537" max="1537" width="3.42578125" style="2" customWidth="1"/>
    <col min="1538" max="1538" width="13" style="2" customWidth="1"/>
    <col min="1539" max="1542" width="14.5703125" style="2" customWidth="1"/>
    <col min="1543" max="1548" width="13" style="2" customWidth="1"/>
    <col min="1549" max="1549" width="13.85546875" style="2" customWidth="1"/>
    <col min="1550" max="1551" width="13.7109375" style="2" bestFit="1" customWidth="1"/>
    <col min="1552" max="1791" width="11.42578125" style="2"/>
    <col min="1792" max="1792" width="4.5703125" style="2" customWidth="1"/>
    <col min="1793" max="1793" width="3.42578125" style="2" customWidth="1"/>
    <col min="1794" max="1794" width="13" style="2" customWidth="1"/>
    <col min="1795" max="1798" width="14.5703125" style="2" customWidth="1"/>
    <col min="1799" max="1804" width="13" style="2" customWidth="1"/>
    <col min="1805" max="1805" width="13.85546875" style="2" customWidth="1"/>
    <col min="1806" max="1807" width="13.7109375" style="2" bestFit="1" customWidth="1"/>
    <col min="1808" max="2047" width="11.42578125" style="2"/>
    <col min="2048" max="2048" width="4.5703125" style="2" customWidth="1"/>
    <col min="2049" max="2049" width="3.42578125" style="2" customWidth="1"/>
    <col min="2050" max="2050" width="13" style="2" customWidth="1"/>
    <col min="2051" max="2054" width="14.5703125" style="2" customWidth="1"/>
    <col min="2055" max="2060" width="13" style="2" customWidth="1"/>
    <col min="2061" max="2061" width="13.85546875" style="2" customWidth="1"/>
    <col min="2062" max="2063" width="13.7109375" style="2" bestFit="1" customWidth="1"/>
    <col min="2064" max="2303" width="11.42578125" style="2"/>
    <col min="2304" max="2304" width="4.5703125" style="2" customWidth="1"/>
    <col min="2305" max="2305" width="3.42578125" style="2" customWidth="1"/>
    <col min="2306" max="2306" width="13" style="2" customWidth="1"/>
    <col min="2307" max="2310" width="14.5703125" style="2" customWidth="1"/>
    <col min="2311" max="2316" width="13" style="2" customWidth="1"/>
    <col min="2317" max="2317" width="13.85546875" style="2" customWidth="1"/>
    <col min="2318" max="2319" width="13.7109375" style="2" bestFit="1" customWidth="1"/>
    <col min="2320" max="2559" width="11.42578125" style="2"/>
    <col min="2560" max="2560" width="4.5703125" style="2" customWidth="1"/>
    <col min="2561" max="2561" width="3.42578125" style="2" customWidth="1"/>
    <col min="2562" max="2562" width="13" style="2" customWidth="1"/>
    <col min="2563" max="2566" width="14.5703125" style="2" customWidth="1"/>
    <col min="2567" max="2572" width="13" style="2" customWidth="1"/>
    <col min="2573" max="2573" width="13.85546875" style="2" customWidth="1"/>
    <col min="2574" max="2575" width="13.7109375" style="2" bestFit="1" customWidth="1"/>
    <col min="2576" max="2815" width="11.42578125" style="2"/>
    <col min="2816" max="2816" width="4.5703125" style="2" customWidth="1"/>
    <col min="2817" max="2817" width="3.42578125" style="2" customWidth="1"/>
    <col min="2818" max="2818" width="13" style="2" customWidth="1"/>
    <col min="2819" max="2822" width="14.5703125" style="2" customWidth="1"/>
    <col min="2823" max="2828" width="13" style="2" customWidth="1"/>
    <col min="2829" max="2829" width="13.85546875" style="2" customWidth="1"/>
    <col min="2830" max="2831" width="13.7109375" style="2" bestFit="1" customWidth="1"/>
    <col min="2832" max="3071" width="11.42578125" style="2"/>
    <col min="3072" max="3072" width="4.5703125" style="2" customWidth="1"/>
    <col min="3073" max="3073" width="3.42578125" style="2" customWidth="1"/>
    <col min="3074" max="3074" width="13" style="2" customWidth="1"/>
    <col min="3075" max="3078" width="14.5703125" style="2" customWidth="1"/>
    <col min="3079" max="3084" width="13" style="2" customWidth="1"/>
    <col min="3085" max="3085" width="13.85546875" style="2" customWidth="1"/>
    <col min="3086" max="3087" width="13.7109375" style="2" bestFit="1" customWidth="1"/>
    <col min="3088" max="3327" width="11.42578125" style="2"/>
    <col min="3328" max="3328" width="4.5703125" style="2" customWidth="1"/>
    <col min="3329" max="3329" width="3.42578125" style="2" customWidth="1"/>
    <col min="3330" max="3330" width="13" style="2" customWidth="1"/>
    <col min="3331" max="3334" width="14.5703125" style="2" customWidth="1"/>
    <col min="3335" max="3340" width="13" style="2" customWidth="1"/>
    <col min="3341" max="3341" width="13.85546875" style="2" customWidth="1"/>
    <col min="3342" max="3343" width="13.7109375" style="2" bestFit="1" customWidth="1"/>
    <col min="3344" max="3583" width="11.42578125" style="2"/>
    <col min="3584" max="3584" width="4.5703125" style="2" customWidth="1"/>
    <col min="3585" max="3585" width="3.42578125" style="2" customWidth="1"/>
    <col min="3586" max="3586" width="13" style="2" customWidth="1"/>
    <col min="3587" max="3590" width="14.5703125" style="2" customWidth="1"/>
    <col min="3591" max="3596" width="13" style="2" customWidth="1"/>
    <col min="3597" max="3597" width="13.85546875" style="2" customWidth="1"/>
    <col min="3598" max="3599" width="13.7109375" style="2" bestFit="1" customWidth="1"/>
    <col min="3600" max="3839" width="11.42578125" style="2"/>
    <col min="3840" max="3840" width="4.5703125" style="2" customWidth="1"/>
    <col min="3841" max="3841" width="3.42578125" style="2" customWidth="1"/>
    <col min="3842" max="3842" width="13" style="2" customWidth="1"/>
    <col min="3843" max="3846" width="14.5703125" style="2" customWidth="1"/>
    <col min="3847" max="3852" width="13" style="2" customWidth="1"/>
    <col min="3853" max="3853" width="13.85546875" style="2" customWidth="1"/>
    <col min="3854" max="3855" width="13.7109375" style="2" bestFit="1" customWidth="1"/>
    <col min="3856" max="4095" width="11.42578125" style="2"/>
    <col min="4096" max="4096" width="4.5703125" style="2" customWidth="1"/>
    <col min="4097" max="4097" width="3.42578125" style="2" customWidth="1"/>
    <col min="4098" max="4098" width="13" style="2" customWidth="1"/>
    <col min="4099" max="4102" width="14.5703125" style="2" customWidth="1"/>
    <col min="4103" max="4108" width="13" style="2" customWidth="1"/>
    <col min="4109" max="4109" width="13.85546875" style="2" customWidth="1"/>
    <col min="4110" max="4111" width="13.7109375" style="2" bestFit="1" customWidth="1"/>
    <col min="4112" max="4351" width="11.42578125" style="2"/>
    <col min="4352" max="4352" width="4.5703125" style="2" customWidth="1"/>
    <col min="4353" max="4353" width="3.42578125" style="2" customWidth="1"/>
    <col min="4354" max="4354" width="13" style="2" customWidth="1"/>
    <col min="4355" max="4358" width="14.5703125" style="2" customWidth="1"/>
    <col min="4359" max="4364" width="13" style="2" customWidth="1"/>
    <col min="4365" max="4365" width="13.85546875" style="2" customWidth="1"/>
    <col min="4366" max="4367" width="13.7109375" style="2" bestFit="1" customWidth="1"/>
    <col min="4368" max="4607" width="11.42578125" style="2"/>
    <col min="4608" max="4608" width="4.5703125" style="2" customWidth="1"/>
    <col min="4609" max="4609" width="3.42578125" style="2" customWidth="1"/>
    <col min="4610" max="4610" width="13" style="2" customWidth="1"/>
    <col min="4611" max="4614" width="14.5703125" style="2" customWidth="1"/>
    <col min="4615" max="4620" width="13" style="2" customWidth="1"/>
    <col min="4621" max="4621" width="13.85546875" style="2" customWidth="1"/>
    <col min="4622" max="4623" width="13.7109375" style="2" bestFit="1" customWidth="1"/>
    <col min="4624" max="4863" width="11.42578125" style="2"/>
    <col min="4864" max="4864" width="4.5703125" style="2" customWidth="1"/>
    <col min="4865" max="4865" width="3.42578125" style="2" customWidth="1"/>
    <col min="4866" max="4866" width="13" style="2" customWidth="1"/>
    <col min="4867" max="4870" width="14.5703125" style="2" customWidth="1"/>
    <col min="4871" max="4876" width="13" style="2" customWidth="1"/>
    <col min="4877" max="4877" width="13.85546875" style="2" customWidth="1"/>
    <col min="4878" max="4879" width="13.7109375" style="2" bestFit="1" customWidth="1"/>
    <col min="4880" max="5119" width="11.42578125" style="2"/>
    <col min="5120" max="5120" width="4.5703125" style="2" customWidth="1"/>
    <col min="5121" max="5121" width="3.42578125" style="2" customWidth="1"/>
    <col min="5122" max="5122" width="13" style="2" customWidth="1"/>
    <col min="5123" max="5126" width="14.5703125" style="2" customWidth="1"/>
    <col min="5127" max="5132" width="13" style="2" customWidth="1"/>
    <col min="5133" max="5133" width="13.85546875" style="2" customWidth="1"/>
    <col min="5134" max="5135" width="13.7109375" style="2" bestFit="1" customWidth="1"/>
    <col min="5136" max="5375" width="11.42578125" style="2"/>
    <col min="5376" max="5376" width="4.5703125" style="2" customWidth="1"/>
    <col min="5377" max="5377" width="3.42578125" style="2" customWidth="1"/>
    <col min="5378" max="5378" width="13" style="2" customWidth="1"/>
    <col min="5379" max="5382" width="14.5703125" style="2" customWidth="1"/>
    <col min="5383" max="5388" width="13" style="2" customWidth="1"/>
    <col min="5389" max="5389" width="13.85546875" style="2" customWidth="1"/>
    <col min="5390" max="5391" width="13.7109375" style="2" bestFit="1" customWidth="1"/>
    <col min="5392" max="5631" width="11.42578125" style="2"/>
    <col min="5632" max="5632" width="4.5703125" style="2" customWidth="1"/>
    <col min="5633" max="5633" width="3.42578125" style="2" customWidth="1"/>
    <col min="5634" max="5634" width="13" style="2" customWidth="1"/>
    <col min="5635" max="5638" width="14.5703125" style="2" customWidth="1"/>
    <col min="5639" max="5644" width="13" style="2" customWidth="1"/>
    <col min="5645" max="5645" width="13.85546875" style="2" customWidth="1"/>
    <col min="5646" max="5647" width="13.7109375" style="2" bestFit="1" customWidth="1"/>
    <col min="5648" max="5887" width="11.42578125" style="2"/>
    <col min="5888" max="5888" width="4.5703125" style="2" customWidth="1"/>
    <col min="5889" max="5889" width="3.42578125" style="2" customWidth="1"/>
    <col min="5890" max="5890" width="13" style="2" customWidth="1"/>
    <col min="5891" max="5894" width="14.5703125" style="2" customWidth="1"/>
    <col min="5895" max="5900" width="13" style="2" customWidth="1"/>
    <col min="5901" max="5901" width="13.85546875" style="2" customWidth="1"/>
    <col min="5902" max="5903" width="13.7109375" style="2" bestFit="1" customWidth="1"/>
    <col min="5904" max="6143" width="11.42578125" style="2"/>
    <col min="6144" max="6144" width="4.5703125" style="2" customWidth="1"/>
    <col min="6145" max="6145" width="3.42578125" style="2" customWidth="1"/>
    <col min="6146" max="6146" width="13" style="2" customWidth="1"/>
    <col min="6147" max="6150" width="14.5703125" style="2" customWidth="1"/>
    <col min="6151" max="6156" width="13" style="2" customWidth="1"/>
    <col min="6157" max="6157" width="13.85546875" style="2" customWidth="1"/>
    <col min="6158" max="6159" width="13.7109375" style="2" bestFit="1" customWidth="1"/>
    <col min="6160" max="6399" width="11.42578125" style="2"/>
    <col min="6400" max="6400" width="4.5703125" style="2" customWidth="1"/>
    <col min="6401" max="6401" width="3.42578125" style="2" customWidth="1"/>
    <col min="6402" max="6402" width="13" style="2" customWidth="1"/>
    <col min="6403" max="6406" width="14.5703125" style="2" customWidth="1"/>
    <col min="6407" max="6412" width="13" style="2" customWidth="1"/>
    <col min="6413" max="6413" width="13.85546875" style="2" customWidth="1"/>
    <col min="6414" max="6415" width="13.7109375" style="2" bestFit="1" customWidth="1"/>
    <col min="6416" max="6655" width="11.42578125" style="2"/>
    <col min="6656" max="6656" width="4.5703125" style="2" customWidth="1"/>
    <col min="6657" max="6657" width="3.42578125" style="2" customWidth="1"/>
    <col min="6658" max="6658" width="13" style="2" customWidth="1"/>
    <col min="6659" max="6662" width="14.5703125" style="2" customWidth="1"/>
    <col min="6663" max="6668" width="13" style="2" customWidth="1"/>
    <col min="6669" max="6669" width="13.85546875" style="2" customWidth="1"/>
    <col min="6670" max="6671" width="13.7109375" style="2" bestFit="1" customWidth="1"/>
    <col min="6672" max="6911" width="11.42578125" style="2"/>
    <col min="6912" max="6912" width="4.5703125" style="2" customWidth="1"/>
    <col min="6913" max="6913" width="3.42578125" style="2" customWidth="1"/>
    <col min="6914" max="6914" width="13" style="2" customWidth="1"/>
    <col min="6915" max="6918" width="14.5703125" style="2" customWidth="1"/>
    <col min="6919" max="6924" width="13" style="2" customWidth="1"/>
    <col min="6925" max="6925" width="13.85546875" style="2" customWidth="1"/>
    <col min="6926" max="6927" width="13.7109375" style="2" bestFit="1" customWidth="1"/>
    <col min="6928" max="7167" width="11.42578125" style="2"/>
    <col min="7168" max="7168" width="4.5703125" style="2" customWidth="1"/>
    <col min="7169" max="7169" width="3.42578125" style="2" customWidth="1"/>
    <col min="7170" max="7170" width="13" style="2" customWidth="1"/>
    <col min="7171" max="7174" width="14.5703125" style="2" customWidth="1"/>
    <col min="7175" max="7180" width="13" style="2" customWidth="1"/>
    <col min="7181" max="7181" width="13.85546875" style="2" customWidth="1"/>
    <col min="7182" max="7183" width="13.7109375" style="2" bestFit="1" customWidth="1"/>
    <col min="7184" max="7423" width="11.42578125" style="2"/>
    <col min="7424" max="7424" width="4.5703125" style="2" customWidth="1"/>
    <col min="7425" max="7425" width="3.42578125" style="2" customWidth="1"/>
    <col min="7426" max="7426" width="13" style="2" customWidth="1"/>
    <col min="7427" max="7430" width="14.5703125" style="2" customWidth="1"/>
    <col min="7431" max="7436" width="13" style="2" customWidth="1"/>
    <col min="7437" max="7437" width="13.85546875" style="2" customWidth="1"/>
    <col min="7438" max="7439" width="13.7109375" style="2" bestFit="1" customWidth="1"/>
    <col min="7440" max="7679" width="11.42578125" style="2"/>
    <col min="7680" max="7680" width="4.5703125" style="2" customWidth="1"/>
    <col min="7681" max="7681" width="3.42578125" style="2" customWidth="1"/>
    <col min="7682" max="7682" width="13" style="2" customWidth="1"/>
    <col min="7683" max="7686" width="14.5703125" style="2" customWidth="1"/>
    <col min="7687" max="7692" width="13" style="2" customWidth="1"/>
    <col min="7693" max="7693" width="13.85546875" style="2" customWidth="1"/>
    <col min="7694" max="7695" width="13.7109375" style="2" bestFit="1" customWidth="1"/>
    <col min="7696" max="7935" width="11.42578125" style="2"/>
    <col min="7936" max="7936" width="4.5703125" style="2" customWidth="1"/>
    <col min="7937" max="7937" width="3.42578125" style="2" customWidth="1"/>
    <col min="7938" max="7938" width="13" style="2" customWidth="1"/>
    <col min="7939" max="7942" width="14.5703125" style="2" customWidth="1"/>
    <col min="7943" max="7948" width="13" style="2" customWidth="1"/>
    <col min="7949" max="7949" width="13.85546875" style="2" customWidth="1"/>
    <col min="7950" max="7951" width="13.7109375" style="2" bestFit="1" customWidth="1"/>
    <col min="7952" max="8191" width="11.42578125" style="2"/>
    <col min="8192" max="8192" width="4.5703125" style="2" customWidth="1"/>
    <col min="8193" max="8193" width="3.42578125" style="2" customWidth="1"/>
    <col min="8194" max="8194" width="13" style="2" customWidth="1"/>
    <col min="8195" max="8198" width="14.5703125" style="2" customWidth="1"/>
    <col min="8199" max="8204" width="13" style="2" customWidth="1"/>
    <col min="8205" max="8205" width="13.85546875" style="2" customWidth="1"/>
    <col min="8206" max="8207" width="13.7109375" style="2" bestFit="1" customWidth="1"/>
    <col min="8208" max="8447" width="11.42578125" style="2"/>
    <col min="8448" max="8448" width="4.5703125" style="2" customWidth="1"/>
    <col min="8449" max="8449" width="3.42578125" style="2" customWidth="1"/>
    <col min="8450" max="8450" width="13" style="2" customWidth="1"/>
    <col min="8451" max="8454" width="14.5703125" style="2" customWidth="1"/>
    <col min="8455" max="8460" width="13" style="2" customWidth="1"/>
    <col min="8461" max="8461" width="13.85546875" style="2" customWidth="1"/>
    <col min="8462" max="8463" width="13.7109375" style="2" bestFit="1" customWidth="1"/>
    <col min="8464" max="8703" width="11.42578125" style="2"/>
    <col min="8704" max="8704" width="4.5703125" style="2" customWidth="1"/>
    <col min="8705" max="8705" width="3.42578125" style="2" customWidth="1"/>
    <col min="8706" max="8706" width="13" style="2" customWidth="1"/>
    <col min="8707" max="8710" width="14.5703125" style="2" customWidth="1"/>
    <col min="8711" max="8716" width="13" style="2" customWidth="1"/>
    <col min="8717" max="8717" width="13.85546875" style="2" customWidth="1"/>
    <col min="8718" max="8719" width="13.7109375" style="2" bestFit="1" customWidth="1"/>
    <col min="8720" max="8959" width="11.42578125" style="2"/>
    <col min="8960" max="8960" width="4.5703125" style="2" customWidth="1"/>
    <col min="8961" max="8961" width="3.42578125" style="2" customWidth="1"/>
    <col min="8962" max="8962" width="13" style="2" customWidth="1"/>
    <col min="8963" max="8966" width="14.5703125" style="2" customWidth="1"/>
    <col min="8967" max="8972" width="13" style="2" customWidth="1"/>
    <col min="8973" max="8973" width="13.85546875" style="2" customWidth="1"/>
    <col min="8974" max="8975" width="13.7109375" style="2" bestFit="1" customWidth="1"/>
    <col min="8976" max="9215" width="11.42578125" style="2"/>
    <col min="9216" max="9216" width="4.5703125" style="2" customWidth="1"/>
    <col min="9217" max="9217" width="3.42578125" style="2" customWidth="1"/>
    <col min="9218" max="9218" width="13" style="2" customWidth="1"/>
    <col min="9219" max="9222" width="14.5703125" style="2" customWidth="1"/>
    <col min="9223" max="9228" width="13" style="2" customWidth="1"/>
    <col min="9229" max="9229" width="13.85546875" style="2" customWidth="1"/>
    <col min="9230" max="9231" width="13.7109375" style="2" bestFit="1" customWidth="1"/>
    <col min="9232" max="9471" width="11.42578125" style="2"/>
    <col min="9472" max="9472" width="4.5703125" style="2" customWidth="1"/>
    <col min="9473" max="9473" width="3.42578125" style="2" customWidth="1"/>
    <col min="9474" max="9474" width="13" style="2" customWidth="1"/>
    <col min="9475" max="9478" width="14.5703125" style="2" customWidth="1"/>
    <col min="9479" max="9484" width="13" style="2" customWidth="1"/>
    <col min="9485" max="9485" width="13.85546875" style="2" customWidth="1"/>
    <col min="9486" max="9487" width="13.7109375" style="2" bestFit="1" customWidth="1"/>
    <col min="9488" max="9727" width="11.42578125" style="2"/>
    <col min="9728" max="9728" width="4.5703125" style="2" customWidth="1"/>
    <col min="9729" max="9729" width="3.42578125" style="2" customWidth="1"/>
    <col min="9730" max="9730" width="13" style="2" customWidth="1"/>
    <col min="9731" max="9734" width="14.5703125" style="2" customWidth="1"/>
    <col min="9735" max="9740" width="13" style="2" customWidth="1"/>
    <col min="9741" max="9741" width="13.85546875" style="2" customWidth="1"/>
    <col min="9742" max="9743" width="13.7109375" style="2" bestFit="1" customWidth="1"/>
    <col min="9744" max="9983" width="11.42578125" style="2"/>
    <col min="9984" max="9984" width="4.5703125" style="2" customWidth="1"/>
    <col min="9985" max="9985" width="3.42578125" style="2" customWidth="1"/>
    <col min="9986" max="9986" width="13" style="2" customWidth="1"/>
    <col min="9987" max="9990" width="14.5703125" style="2" customWidth="1"/>
    <col min="9991" max="9996" width="13" style="2" customWidth="1"/>
    <col min="9997" max="9997" width="13.85546875" style="2" customWidth="1"/>
    <col min="9998" max="9999" width="13.7109375" style="2" bestFit="1" customWidth="1"/>
    <col min="10000" max="10239" width="11.42578125" style="2"/>
    <col min="10240" max="10240" width="4.5703125" style="2" customWidth="1"/>
    <col min="10241" max="10241" width="3.42578125" style="2" customWidth="1"/>
    <col min="10242" max="10242" width="13" style="2" customWidth="1"/>
    <col min="10243" max="10246" width="14.5703125" style="2" customWidth="1"/>
    <col min="10247" max="10252" width="13" style="2" customWidth="1"/>
    <col min="10253" max="10253" width="13.85546875" style="2" customWidth="1"/>
    <col min="10254" max="10255" width="13.7109375" style="2" bestFit="1" customWidth="1"/>
    <col min="10256" max="10495" width="11.42578125" style="2"/>
    <col min="10496" max="10496" width="4.5703125" style="2" customWidth="1"/>
    <col min="10497" max="10497" width="3.42578125" style="2" customWidth="1"/>
    <col min="10498" max="10498" width="13" style="2" customWidth="1"/>
    <col min="10499" max="10502" width="14.5703125" style="2" customWidth="1"/>
    <col min="10503" max="10508" width="13" style="2" customWidth="1"/>
    <col min="10509" max="10509" width="13.85546875" style="2" customWidth="1"/>
    <col min="10510" max="10511" width="13.7109375" style="2" bestFit="1" customWidth="1"/>
    <col min="10512" max="10751" width="11.42578125" style="2"/>
    <col min="10752" max="10752" width="4.5703125" style="2" customWidth="1"/>
    <col min="10753" max="10753" width="3.42578125" style="2" customWidth="1"/>
    <col min="10754" max="10754" width="13" style="2" customWidth="1"/>
    <col min="10755" max="10758" width="14.5703125" style="2" customWidth="1"/>
    <col min="10759" max="10764" width="13" style="2" customWidth="1"/>
    <col min="10765" max="10765" width="13.85546875" style="2" customWidth="1"/>
    <col min="10766" max="10767" width="13.7109375" style="2" bestFit="1" customWidth="1"/>
    <col min="10768" max="11007" width="11.42578125" style="2"/>
    <col min="11008" max="11008" width="4.5703125" style="2" customWidth="1"/>
    <col min="11009" max="11009" width="3.42578125" style="2" customWidth="1"/>
    <col min="11010" max="11010" width="13" style="2" customWidth="1"/>
    <col min="11011" max="11014" width="14.5703125" style="2" customWidth="1"/>
    <col min="11015" max="11020" width="13" style="2" customWidth="1"/>
    <col min="11021" max="11021" width="13.85546875" style="2" customWidth="1"/>
    <col min="11022" max="11023" width="13.7109375" style="2" bestFit="1" customWidth="1"/>
    <col min="11024" max="11263" width="11.42578125" style="2"/>
    <col min="11264" max="11264" width="4.5703125" style="2" customWidth="1"/>
    <col min="11265" max="11265" width="3.42578125" style="2" customWidth="1"/>
    <col min="11266" max="11266" width="13" style="2" customWidth="1"/>
    <col min="11267" max="11270" width="14.5703125" style="2" customWidth="1"/>
    <col min="11271" max="11276" width="13" style="2" customWidth="1"/>
    <col min="11277" max="11277" width="13.85546875" style="2" customWidth="1"/>
    <col min="11278" max="11279" width="13.7109375" style="2" bestFit="1" customWidth="1"/>
    <col min="11280" max="11519" width="11.42578125" style="2"/>
    <col min="11520" max="11520" width="4.5703125" style="2" customWidth="1"/>
    <col min="11521" max="11521" width="3.42578125" style="2" customWidth="1"/>
    <col min="11522" max="11522" width="13" style="2" customWidth="1"/>
    <col min="11523" max="11526" width="14.5703125" style="2" customWidth="1"/>
    <col min="11527" max="11532" width="13" style="2" customWidth="1"/>
    <col min="11533" max="11533" width="13.85546875" style="2" customWidth="1"/>
    <col min="11534" max="11535" width="13.7109375" style="2" bestFit="1" customWidth="1"/>
    <col min="11536" max="11775" width="11.42578125" style="2"/>
    <col min="11776" max="11776" width="4.5703125" style="2" customWidth="1"/>
    <col min="11777" max="11777" width="3.42578125" style="2" customWidth="1"/>
    <col min="11778" max="11778" width="13" style="2" customWidth="1"/>
    <col min="11779" max="11782" width="14.5703125" style="2" customWidth="1"/>
    <col min="11783" max="11788" width="13" style="2" customWidth="1"/>
    <col min="11789" max="11789" width="13.85546875" style="2" customWidth="1"/>
    <col min="11790" max="11791" width="13.7109375" style="2" bestFit="1" customWidth="1"/>
    <col min="11792" max="12031" width="11.42578125" style="2"/>
    <col min="12032" max="12032" width="4.5703125" style="2" customWidth="1"/>
    <col min="12033" max="12033" width="3.42578125" style="2" customWidth="1"/>
    <col min="12034" max="12034" width="13" style="2" customWidth="1"/>
    <col min="12035" max="12038" width="14.5703125" style="2" customWidth="1"/>
    <col min="12039" max="12044" width="13" style="2" customWidth="1"/>
    <col min="12045" max="12045" width="13.85546875" style="2" customWidth="1"/>
    <col min="12046" max="12047" width="13.7109375" style="2" bestFit="1" customWidth="1"/>
    <col min="12048" max="12287" width="11.42578125" style="2"/>
    <col min="12288" max="12288" width="4.5703125" style="2" customWidth="1"/>
    <col min="12289" max="12289" width="3.42578125" style="2" customWidth="1"/>
    <col min="12290" max="12290" width="13" style="2" customWidth="1"/>
    <col min="12291" max="12294" width="14.5703125" style="2" customWidth="1"/>
    <col min="12295" max="12300" width="13" style="2" customWidth="1"/>
    <col min="12301" max="12301" width="13.85546875" style="2" customWidth="1"/>
    <col min="12302" max="12303" width="13.7109375" style="2" bestFit="1" customWidth="1"/>
    <col min="12304" max="12543" width="11.42578125" style="2"/>
    <col min="12544" max="12544" width="4.5703125" style="2" customWidth="1"/>
    <col min="12545" max="12545" width="3.42578125" style="2" customWidth="1"/>
    <col min="12546" max="12546" width="13" style="2" customWidth="1"/>
    <col min="12547" max="12550" width="14.5703125" style="2" customWidth="1"/>
    <col min="12551" max="12556" width="13" style="2" customWidth="1"/>
    <col min="12557" max="12557" width="13.85546875" style="2" customWidth="1"/>
    <col min="12558" max="12559" width="13.7109375" style="2" bestFit="1" customWidth="1"/>
    <col min="12560" max="12799" width="11.42578125" style="2"/>
    <col min="12800" max="12800" width="4.5703125" style="2" customWidth="1"/>
    <col min="12801" max="12801" width="3.42578125" style="2" customWidth="1"/>
    <col min="12802" max="12802" width="13" style="2" customWidth="1"/>
    <col min="12803" max="12806" width="14.5703125" style="2" customWidth="1"/>
    <col min="12807" max="12812" width="13" style="2" customWidth="1"/>
    <col min="12813" max="12813" width="13.85546875" style="2" customWidth="1"/>
    <col min="12814" max="12815" width="13.7109375" style="2" bestFit="1" customWidth="1"/>
    <col min="12816" max="13055" width="11.42578125" style="2"/>
    <col min="13056" max="13056" width="4.5703125" style="2" customWidth="1"/>
    <col min="13057" max="13057" width="3.42578125" style="2" customWidth="1"/>
    <col min="13058" max="13058" width="13" style="2" customWidth="1"/>
    <col min="13059" max="13062" width="14.5703125" style="2" customWidth="1"/>
    <col min="13063" max="13068" width="13" style="2" customWidth="1"/>
    <col min="13069" max="13069" width="13.85546875" style="2" customWidth="1"/>
    <col min="13070" max="13071" width="13.7109375" style="2" bestFit="1" customWidth="1"/>
    <col min="13072" max="13311" width="11.42578125" style="2"/>
    <col min="13312" max="13312" width="4.5703125" style="2" customWidth="1"/>
    <col min="13313" max="13313" width="3.42578125" style="2" customWidth="1"/>
    <col min="13314" max="13314" width="13" style="2" customWidth="1"/>
    <col min="13315" max="13318" width="14.5703125" style="2" customWidth="1"/>
    <col min="13319" max="13324" width="13" style="2" customWidth="1"/>
    <col min="13325" max="13325" width="13.85546875" style="2" customWidth="1"/>
    <col min="13326" max="13327" width="13.7109375" style="2" bestFit="1" customWidth="1"/>
    <col min="13328" max="13567" width="11.42578125" style="2"/>
    <col min="13568" max="13568" width="4.5703125" style="2" customWidth="1"/>
    <col min="13569" max="13569" width="3.42578125" style="2" customWidth="1"/>
    <col min="13570" max="13570" width="13" style="2" customWidth="1"/>
    <col min="13571" max="13574" width="14.5703125" style="2" customWidth="1"/>
    <col min="13575" max="13580" width="13" style="2" customWidth="1"/>
    <col min="13581" max="13581" width="13.85546875" style="2" customWidth="1"/>
    <col min="13582" max="13583" width="13.7109375" style="2" bestFit="1" customWidth="1"/>
    <col min="13584" max="13823" width="11.42578125" style="2"/>
    <col min="13824" max="13824" width="4.5703125" style="2" customWidth="1"/>
    <col min="13825" max="13825" width="3.42578125" style="2" customWidth="1"/>
    <col min="13826" max="13826" width="13" style="2" customWidth="1"/>
    <col min="13827" max="13830" width="14.5703125" style="2" customWidth="1"/>
    <col min="13831" max="13836" width="13" style="2" customWidth="1"/>
    <col min="13837" max="13837" width="13.85546875" style="2" customWidth="1"/>
    <col min="13838" max="13839" width="13.7109375" style="2" bestFit="1" customWidth="1"/>
    <col min="13840" max="14079" width="11.42578125" style="2"/>
    <col min="14080" max="14080" width="4.5703125" style="2" customWidth="1"/>
    <col min="14081" max="14081" width="3.42578125" style="2" customWidth="1"/>
    <col min="14082" max="14082" width="13" style="2" customWidth="1"/>
    <col min="14083" max="14086" width="14.5703125" style="2" customWidth="1"/>
    <col min="14087" max="14092" width="13" style="2" customWidth="1"/>
    <col min="14093" max="14093" width="13.85546875" style="2" customWidth="1"/>
    <col min="14094" max="14095" width="13.7109375" style="2" bestFit="1" customWidth="1"/>
    <col min="14096" max="14335" width="11.42578125" style="2"/>
    <col min="14336" max="14336" width="4.5703125" style="2" customWidth="1"/>
    <col min="14337" max="14337" width="3.42578125" style="2" customWidth="1"/>
    <col min="14338" max="14338" width="13" style="2" customWidth="1"/>
    <col min="14339" max="14342" width="14.5703125" style="2" customWidth="1"/>
    <col min="14343" max="14348" width="13" style="2" customWidth="1"/>
    <col min="14349" max="14349" width="13.85546875" style="2" customWidth="1"/>
    <col min="14350" max="14351" width="13.7109375" style="2" bestFit="1" customWidth="1"/>
    <col min="14352" max="14591" width="11.42578125" style="2"/>
    <col min="14592" max="14592" width="4.5703125" style="2" customWidth="1"/>
    <col min="14593" max="14593" width="3.42578125" style="2" customWidth="1"/>
    <col min="14594" max="14594" width="13" style="2" customWidth="1"/>
    <col min="14595" max="14598" width="14.5703125" style="2" customWidth="1"/>
    <col min="14599" max="14604" width="13" style="2" customWidth="1"/>
    <col min="14605" max="14605" width="13.85546875" style="2" customWidth="1"/>
    <col min="14606" max="14607" width="13.7109375" style="2" bestFit="1" customWidth="1"/>
    <col min="14608" max="14847" width="11.42578125" style="2"/>
    <col min="14848" max="14848" width="4.5703125" style="2" customWidth="1"/>
    <col min="14849" max="14849" width="3.42578125" style="2" customWidth="1"/>
    <col min="14850" max="14850" width="13" style="2" customWidth="1"/>
    <col min="14851" max="14854" width="14.5703125" style="2" customWidth="1"/>
    <col min="14855" max="14860" width="13" style="2" customWidth="1"/>
    <col min="14861" max="14861" width="13.85546875" style="2" customWidth="1"/>
    <col min="14862" max="14863" width="13.7109375" style="2" bestFit="1" customWidth="1"/>
    <col min="14864" max="15103" width="11.42578125" style="2"/>
    <col min="15104" max="15104" width="4.5703125" style="2" customWidth="1"/>
    <col min="15105" max="15105" width="3.42578125" style="2" customWidth="1"/>
    <col min="15106" max="15106" width="13" style="2" customWidth="1"/>
    <col min="15107" max="15110" width="14.5703125" style="2" customWidth="1"/>
    <col min="15111" max="15116" width="13" style="2" customWidth="1"/>
    <col min="15117" max="15117" width="13.85546875" style="2" customWidth="1"/>
    <col min="15118" max="15119" width="13.7109375" style="2" bestFit="1" customWidth="1"/>
    <col min="15120" max="15359" width="11.42578125" style="2"/>
    <col min="15360" max="15360" width="4.5703125" style="2" customWidth="1"/>
    <col min="15361" max="15361" width="3.42578125" style="2" customWidth="1"/>
    <col min="15362" max="15362" width="13" style="2" customWidth="1"/>
    <col min="15363" max="15366" width="14.5703125" style="2" customWidth="1"/>
    <col min="15367" max="15372" width="13" style="2" customWidth="1"/>
    <col min="15373" max="15373" width="13.85546875" style="2" customWidth="1"/>
    <col min="15374" max="15375" width="13.7109375" style="2" bestFit="1" customWidth="1"/>
    <col min="15376" max="15615" width="11.42578125" style="2"/>
    <col min="15616" max="15616" width="4.5703125" style="2" customWidth="1"/>
    <col min="15617" max="15617" width="3.42578125" style="2" customWidth="1"/>
    <col min="15618" max="15618" width="13" style="2" customWidth="1"/>
    <col min="15619" max="15622" width="14.5703125" style="2" customWidth="1"/>
    <col min="15623" max="15628" width="13" style="2" customWidth="1"/>
    <col min="15629" max="15629" width="13.85546875" style="2" customWidth="1"/>
    <col min="15630" max="15631" width="13.7109375" style="2" bestFit="1" customWidth="1"/>
    <col min="15632" max="15871" width="11.42578125" style="2"/>
    <col min="15872" max="15872" width="4.5703125" style="2" customWidth="1"/>
    <col min="15873" max="15873" width="3.42578125" style="2" customWidth="1"/>
    <col min="15874" max="15874" width="13" style="2" customWidth="1"/>
    <col min="15875" max="15878" width="14.5703125" style="2" customWidth="1"/>
    <col min="15879" max="15884" width="13" style="2" customWidth="1"/>
    <col min="15885" max="15885" width="13.85546875" style="2" customWidth="1"/>
    <col min="15886" max="15887" width="13.7109375" style="2" bestFit="1" customWidth="1"/>
    <col min="15888" max="16127" width="11.42578125" style="2"/>
    <col min="16128" max="16128" width="4.5703125" style="2" customWidth="1"/>
    <col min="16129" max="16129" width="3.42578125" style="2" customWidth="1"/>
    <col min="16130" max="16130" width="13" style="2" customWidth="1"/>
    <col min="16131" max="16134" width="14.5703125" style="2" customWidth="1"/>
    <col min="16135" max="16140" width="13" style="2" customWidth="1"/>
    <col min="16141" max="16141" width="13.85546875" style="2" customWidth="1"/>
    <col min="16142" max="16143" width="13.7109375" style="2" bestFit="1" customWidth="1"/>
    <col min="16144" max="16384" width="11.42578125" style="2"/>
  </cols>
  <sheetData>
    <row r="2" spans="2:6" x14ac:dyDescent="0.2">
      <c r="B2" s="1" t="s">
        <v>108</v>
      </c>
    </row>
    <row r="3" spans="2:6" x14ac:dyDescent="0.2">
      <c r="B3" s="3"/>
    </row>
    <row r="4" spans="2:6" x14ac:dyDescent="0.2">
      <c r="B4" s="4" t="s">
        <v>0</v>
      </c>
      <c r="C4" s="5"/>
      <c r="D4" s="6" t="s">
        <v>1</v>
      </c>
      <c r="E4" s="7" t="s">
        <v>2</v>
      </c>
      <c r="F4" s="69" t="s">
        <v>78</v>
      </c>
    </row>
    <row r="5" spans="2:6" x14ac:dyDescent="0.2">
      <c r="B5" s="8">
        <v>1</v>
      </c>
      <c r="C5" s="9" t="s">
        <v>3</v>
      </c>
      <c r="D5" s="10">
        <f>IFERROR(VLOOKUP($C5,'Cálculo Orig. AR SIC'!$C$179:$K$207,9,FALSE),0)</f>
        <v>0</v>
      </c>
      <c r="E5" s="10">
        <f>IFERROR(VLOOKUP($C5,'Reliquidacion AR SIC-SING'!$C$199:$J$231,8,FALSE),0)</f>
        <v>0</v>
      </c>
      <c r="F5" s="10">
        <f>IFERROR(VLOOKUP($C5,'Reliquidacion TD'!$C$204:$J$237,8,FALSE),0)</f>
        <v>0</v>
      </c>
    </row>
    <row r="6" spans="2:6" x14ac:dyDescent="0.2">
      <c r="B6" s="11">
        <v>2</v>
      </c>
      <c r="C6" s="2" t="s">
        <v>4</v>
      </c>
      <c r="D6" s="12">
        <f>IFERROR(VLOOKUP($C6,'Cálculo Orig. AR SIC'!$C$179:$K$207,9,FALSE),0)</f>
        <v>0</v>
      </c>
      <c r="E6" s="12">
        <f>IFERROR(VLOOKUP($C6,'Reliquidacion AR SIC-SING'!$C$199:$J$231,8,FALSE),0)</f>
        <v>0</v>
      </c>
      <c r="F6" s="12">
        <f>IFERROR(VLOOKUP($C6,'Reliquidacion TD'!$C$204:$J$237,8,FALSE),0)</f>
        <v>0</v>
      </c>
    </row>
    <row r="7" spans="2:6" x14ac:dyDescent="0.2">
      <c r="B7" s="11">
        <v>3</v>
      </c>
      <c r="C7" s="2" t="s">
        <v>5</v>
      </c>
      <c r="D7" s="12">
        <f>IFERROR(VLOOKUP($C7,'Cálculo Orig. AR SIC'!$C$179:$K$207,9,FALSE),0)</f>
        <v>0</v>
      </c>
      <c r="E7" s="12">
        <f>IFERROR(VLOOKUP($C7,'Reliquidacion AR SIC-SING'!$C$199:$J$231,8,FALSE),0)</f>
        <v>0</v>
      </c>
      <c r="F7" s="12">
        <f>IFERROR(VLOOKUP($C7,'Reliquidacion TD'!$C$204:$J$237,8,FALSE),0)</f>
        <v>67632444.255061597</v>
      </c>
    </row>
    <row r="8" spans="2:6" x14ac:dyDescent="0.2">
      <c r="B8" s="11">
        <v>4</v>
      </c>
      <c r="C8" s="2" t="s">
        <v>6</v>
      </c>
      <c r="D8" s="12">
        <f>IFERROR(VLOOKUP($C8,'Cálculo Orig. AR SIC'!$C$179:$K$207,9,FALSE),0)</f>
        <v>0</v>
      </c>
      <c r="E8" s="12">
        <f>IFERROR(VLOOKUP($C8,'Reliquidacion AR SIC-SING'!$C$199:$J$231,8,FALSE),0)</f>
        <v>0</v>
      </c>
      <c r="F8" s="12">
        <f>IFERROR(VLOOKUP($C8,'Reliquidacion TD'!$C$204:$J$237,8,FALSE),0)</f>
        <v>0</v>
      </c>
    </row>
    <row r="9" spans="2:6" x14ac:dyDescent="0.2">
      <c r="B9" s="11">
        <v>5</v>
      </c>
      <c r="C9" s="2" t="s">
        <v>7</v>
      </c>
      <c r="D9" s="12">
        <f>IFERROR(VLOOKUP($C9,'Cálculo Orig. AR SIC'!$C$179:$K$207,9,FALSE),0)</f>
        <v>-122524.56349573498</v>
      </c>
      <c r="E9" s="12">
        <f>IFERROR(VLOOKUP($C9,'Reliquidacion AR SIC-SING'!$C$199:$J$231,8,FALSE),0)</f>
        <v>-10706088.186502209</v>
      </c>
      <c r="F9" s="12">
        <f>IFERROR(VLOOKUP($C9,'Reliquidacion TD'!$C$204:$J$237,8,FALSE),0)</f>
        <v>0</v>
      </c>
    </row>
    <row r="10" spans="2:6" x14ac:dyDescent="0.2">
      <c r="B10" s="11">
        <v>6</v>
      </c>
      <c r="C10" s="2" t="s">
        <v>8</v>
      </c>
      <c r="D10" s="12">
        <f>IFERROR(VLOOKUP($C10,'Cálculo Orig. AR SIC'!$C$179:$K$207,9,FALSE),0)</f>
        <v>0</v>
      </c>
      <c r="E10" s="12">
        <f>IFERROR(VLOOKUP($C10,'Reliquidacion AR SIC-SING'!$C$199:$J$231,8,FALSE),0)</f>
        <v>0</v>
      </c>
      <c r="F10" s="12">
        <f>IFERROR(VLOOKUP($C10,'Reliquidacion TD'!$C$204:$J$237,8,FALSE),0)</f>
        <v>23610758.939928532</v>
      </c>
    </row>
    <row r="11" spans="2:6" x14ac:dyDescent="0.2">
      <c r="B11" s="11">
        <v>7</v>
      </c>
      <c r="C11" s="2" t="s">
        <v>9</v>
      </c>
      <c r="D11" s="12">
        <f>IFERROR(VLOOKUP($C11,'Cálculo Orig. AR SIC'!$C$179:$K$207,9,FALSE),0)</f>
        <v>149.27189721886933</v>
      </c>
      <c r="E11" s="12">
        <f>IFERROR(VLOOKUP($C11,'Reliquidacion AR SIC-SING'!$C$199:$J$231,8,FALSE),0)</f>
        <v>-155275.79339179592</v>
      </c>
      <c r="F11" s="12">
        <f>IFERROR(VLOOKUP($C11,'Reliquidacion TD'!$C$204:$J$237,8,FALSE),0)</f>
        <v>320064116.51472116</v>
      </c>
    </row>
    <row r="12" spans="2:6" x14ac:dyDescent="0.2">
      <c r="B12" s="11">
        <v>8</v>
      </c>
      <c r="C12" s="2" t="s">
        <v>10</v>
      </c>
      <c r="D12" s="12">
        <f>IFERROR(VLOOKUP($C12,'Cálculo Orig. AR SIC'!$C$179:$K$207,9,FALSE),0)</f>
        <v>19.415823762618906</v>
      </c>
      <c r="E12" s="12">
        <f>IFERROR(VLOOKUP($C12,'Reliquidacion AR SIC-SING'!$C$199:$J$231,8,FALSE),0)</f>
        <v>0</v>
      </c>
      <c r="F12" s="12">
        <f>IFERROR(VLOOKUP($C12,'Reliquidacion TD'!$C$204:$J$237,8,FALSE),0)</f>
        <v>0</v>
      </c>
    </row>
    <row r="13" spans="2:6" x14ac:dyDescent="0.2">
      <c r="B13" s="11">
        <v>9</v>
      </c>
      <c r="C13" s="2" t="s">
        <v>11</v>
      </c>
      <c r="D13" s="12">
        <f>IFERROR(VLOOKUP($C13,'Cálculo Orig. AR SIC'!$C$179:$K$207,9,FALSE),0)</f>
        <v>0</v>
      </c>
      <c r="E13" s="12">
        <f>IFERROR(VLOOKUP($C13,'Reliquidacion AR SIC-SING'!$C$199:$J$231,8,FALSE),0)</f>
        <v>-89790.25897776983</v>
      </c>
      <c r="F13" s="12">
        <f>IFERROR(VLOOKUP($C13,'Reliquidacion TD'!$C$204:$J$237,8,FALSE),0)</f>
        <v>0</v>
      </c>
    </row>
    <row r="14" spans="2:6" x14ac:dyDescent="0.2">
      <c r="B14" s="11">
        <v>10</v>
      </c>
      <c r="C14" s="2" t="s">
        <v>60</v>
      </c>
      <c r="D14" s="12">
        <f>IFERROR(VLOOKUP($C14,'Cálculo Orig. AR SIC'!$C$179:$K$207,9,FALSE),0)</f>
        <v>0</v>
      </c>
      <c r="E14" s="12">
        <f>IFERROR(VLOOKUP($C14,'Reliquidacion AR SIC-SING'!$C$199:$J$231,8,FALSE),0)</f>
        <v>0</v>
      </c>
      <c r="F14" s="12">
        <f>IFERROR(VLOOKUP($C14,'Reliquidacion TD'!$C$204:$J$237,8,FALSE),0)</f>
        <v>5765507677.239666</v>
      </c>
    </row>
    <row r="15" spans="2:6" x14ac:dyDescent="0.2">
      <c r="B15" s="11">
        <v>11</v>
      </c>
      <c r="C15" s="2" t="s">
        <v>12</v>
      </c>
      <c r="D15" s="12">
        <f>IFERROR(VLOOKUP($C15,'Cálculo Orig. AR SIC'!$C$179:$K$207,9,FALSE),0)</f>
        <v>-152218.24782149971</v>
      </c>
      <c r="E15" s="12">
        <f>IFERROR(VLOOKUP($C15,'Reliquidacion AR SIC-SING'!$C$199:$J$231,8,FALSE),0)</f>
        <v>-2216805.2616912154</v>
      </c>
      <c r="F15" s="12">
        <f>IFERROR(VLOOKUP($C15,'Reliquidacion TD'!$C$204:$J$237,8,FALSE),0)</f>
        <v>612819902.26511526</v>
      </c>
    </row>
    <row r="16" spans="2:6" x14ac:dyDescent="0.2">
      <c r="B16" s="11">
        <v>12</v>
      </c>
      <c r="C16" s="2" t="s">
        <v>13</v>
      </c>
      <c r="D16" s="12">
        <f>IFERROR(VLOOKUP($C16,'Cálculo Orig. AR SIC'!$C$179:$K$207,9,FALSE),0)</f>
        <v>-40021.110289346376</v>
      </c>
      <c r="E16" s="12">
        <f>IFERROR(VLOOKUP($C16,'Reliquidacion AR SIC-SING'!$C$199:$J$231,8,FALSE),0)</f>
        <v>-175003.73765881546</v>
      </c>
      <c r="F16" s="12">
        <f>IFERROR(VLOOKUP($C16,'Reliquidacion TD'!$C$204:$J$237,8,FALSE),0)</f>
        <v>130466959.83108267</v>
      </c>
    </row>
    <row r="17" spans="2:6" x14ac:dyDescent="0.2">
      <c r="B17" s="11">
        <v>13</v>
      </c>
      <c r="C17" s="2" t="s">
        <v>14</v>
      </c>
      <c r="D17" s="12">
        <f>IFERROR(VLOOKUP($C17,'Cálculo Orig. AR SIC'!$C$179:$K$207,9,FALSE),0)</f>
        <v>0</v>
      </c>
      <c r="E17" s="12">
        <f>IFERROR(VLOOKUP($C17,'Reliquidacion AR SIC-SING'!$C$199:$J$231,8,FALSE),0)</f>
        <v>-6156.2670834507762</v>
      </c>
      <c r="F17" s="12">
        <f>IFERROR(VLOOKUP($C17,'Reliquidacion TD'!$C$204:$J$237,8,FALSE),0)</f>
        <v>25149424.682862781</v>
      </c>
    </row>
    <row r="18" spans="2:6" x14ac:dyDescent="0.2">
      <c r="B18" s="11">
        <v>14</v>
      </c>
      <c r="C18" s="2" t="s">
        <v>15</v>
      </c>
      <c r="D18" s="12">
        <f>IFERROR(VLOOKUP($C18,'Cálculo Orig. AR SIC'!$C$179:$K$207,9,FALSE),0)</f>
        <v>0</v>
      </c>
      <c r="E18" s="12">
        <f>IFERROR(VLOOKUP($C18,'Reliquidacion AR SIC-SING'!$C$199:$J$231,8,FALSE),0)</f>
        <v>0</v>
      </c>
      <c r="F18" s="12">
        <f>IFERROR(VLOOKUP($C18,'Reliquidacion TD'!$C$204:$J$237,8,FALSE),0)</f>
        <v>168651460.43020737</v>
      </c>
    </row>
    <row r="19" spans="2:6" x14ac:dyDescent="0.2">
      <c r="B19" s="11">
        <v>15</v>
      </c>
      <c r="C19" s="2" t="s">
        <v>16</v>
      </c>
      <c r="D19" s="12">
        <f>IFERROR(VLOOKUP($C19,'Cálculo Orig. AR SIC'!$C$179:$K$207,9,FALSE),0)</f>
        <v>0</v>
      </c>
      <c r="E19" s="12">
        <f>IFERROR(VLOOKUP($C19,'Reliquidacion AR SIC-SING'!$C$199:$J$231,8,FALSE),0)</f>
        <v>0</v>
      </c>
      <c r="F19" s="12">
        <f>IFERROR(VLOOKUP($C19,'Reliquidacion TD'!$C$204:$J$237,8,FALSE),0)</f>
        <v>87757602.347067878</v>
      </c>
    </row>
    <row r="20" spans="2:6" x14ac:dyDescent="0.2">
      <c r="B20" s="11">
        <v>16</v>
      </c>
      <c r="C20" s="2" t="s">
        <v>17</v>
      </c>
      <c r="D20" s="12">
        <f>IFERROR(VLOOKUP($C20,'Cálculo Orig. AR SIC'!$C$179:$K$207,9,FALSE),0)</f>
        <v>0</v>
      </c>
      <c r="E20" s="12">
        <f>IFERROR(VLOOKUP($C20,'Reliquidacion AR SIC-SING'!$C$199:$J$231,8,FALSE),0)</f>
        <v>-4840.2647905865688</v>
      </c>
      <c r="F20" s="12">
        <f>IFERROR(VLOOKUP($C20,'Reliquidacion TD'!$C$204:$J$237,8,FALSE),0)</f>
        <v>57599009.58021009</v>
      </c>
    </row>
    <row r="21" spans="2:6" x14ac:dyDescent="0.2">
      <c r="B21" s="11">
        <v>17</v>
      </c>
      <c r="C21" s="2" t="s">
        <v>18</v>
      </c>
      <c r="D21" s="12">
        <f>IFERROR(VLOOKUP($C21,'Cálculo Orig. AR SIC'!$C$179:$K$207,9,FALSE),0)</f>
        <v>0</v>
      </c>
      <c r="E21" s="12">
        <f>IFERROR(VLOOKUP($C21,'Reliquidacion AR SIC-SING'!$C$199:$J$231,8,FALSE),0)</f>
        <v>0</v>
      </c>
      <c r="F21" s="12">
        <f>IFERROR(VLOOKUP($C21,'Reliquidacion TD'!$C$204:$J$237,8,FALSE),0)</f>
        <v>55848713.445453204</v>
      </c>
    </row>
    <row r="22" spans="2:6" x14ac:dyDescent="0.2">
      <c r="B22" s="11">
        <v>18</v>
      </c>
      <c r="C22" s="2" t="s">
        <v>19</v>
      </c>
      <c r="D22" s="12">
        <f>IFERROR(VLOOKUP($C22,'Cálculo Orig. AR SIC'!$C$179:$K$207,9,FALSE),0)</f>
        <v>0</v>
      </c>
      <c r="E22" s="12">
        <f>IFERROR(VLOOKUP($C22,'Reliquidacion AR SIC-SING'!$C$199:$J$231,8,FALSE),0)</f>
        <v>0</v>
      </c>
      <c r="F22" s="12">
        <f>IFERROR(VLOOKUP($C22,'Reliquidacion TD'!$C$204:$J$237,8,FALSE),0)</f>
        <v>27898778.214707099</v>
      </c>
    </row>
    <row r="23" spans="2:6" x14ac:dyDescent="0.2">
      <c r="B23" s="11">
        <v>19</v>
      </c>
      <c r="C23" s="2" t="s">
        <v>20</v>
      </c>
      <c r="D23" s="12">
        <f>IFERROR(VLOOKUP($C23,'Cálculo Orig. AR SIC'!$C$179:$K$207,9,FALSE),0)</f>
        <v>0</v>
      </c>
      <c r="E23" s="12">
        <f>IFERROR(VLOOKUP($C23,'Reliquidacion AR SIC-SING'!$C$199:$J$231,8,FALSE),0)</f>
        <v>0</v>
      </c>
      <c r="F23" s="12">
        <f>IFERROR(VLOOKUP($C23,'Reliquidacion TD'!$C$204:$J$237,8,FALSE),0)</f>
        <v>82707491.270247519</v>
      </c>
    </row>
    <row r="24" spans="2:6" x14ac:dyDescent="0.2">
      <c r="B24" s="11">
        <v>20</v>
      </c>
      <c r="C24" s="2" t="s">
        <v>21</v>
      </c>
      <c r="D24" s="12">
        <f>IFERROR(VLOOKUP($C24,'Cálculo Orig. AR SIC'!$C$179:$K$207,9,FALSE),0)</f>
        <v>0</v>
      </c>
      <c r="E24" s="12">
        <f>IFERROR(VLOOKUP($C24,'Reliquidacion AR SIC-SING'!$C$199:$J$231,8,FALSE),0)</f>
        <v>0</v>
      </c>
      <c r="F24" s="12">
        <f>IFERROR(VLOOKUP($C24,'Reliquidacion TD'!$C$204:$J$237,8,FALSE),0)</f>
        <v>856161428.02571702</v>
      </c>
    </row>
    <row r="25" spans="2:6" x14ac:dyDescent="0.2">
      <c r="B25" s="11">
        <v>21</v>
      </c>
      <c r="C25" s="2" t="s">
        <v>22</v>
      </c>
      <c r="D25" s="12">
        <f>IFERROR(VLOOKUP($C25,'Cálculo Orig. AR SIC'!$C$179:$K$207,9,FALSE),0)</f>
        <v>0</v>
      </c>
      <c r="E25" s="12">
        <f>IFERROR(VLOOKUP($C25,'Reliquidacion AR SIC-SING'!$C$199:$J$231,8,FALSE),0)</f>
        <v>0</v>
      </c>
      <c r="F25" s="12">
        <f>IFERROR(VLOOKUP($C25,'Reliquidacion TD'!$C$204:$J$237,8,FALSE),0)</f>
        <v>351931915.63398635</v>
      </c>
    </row>
    <row r="26" spans="2:6" x14ac:dyDescent="0.2">
      <c r="B26" s="11">
        <v>22</v>
      </c>
      <c r="C26" s="2" t="s">
        <v>23</v>
      </c>
      <c r="D26" s="12">
        <f>IFERROR(VLOOKUP($C26,'Cálculo Orig. AR SIC'!$C$179:$K$207,9,FALSE),0)</f>
        <v>0</v>
      </c>
      <c r="E26" s="12">
        <f>IFERROR(VLOOKUP($C26,'Reliquidacion AR SIC-SING'!$C$199:$J$231,8,FALSE),0)</f>
        <v>0</v>
      </c>
      <c r="F26" s="12">
        <f>IFERROR(VLOOKUP($C26,'Reliquidacion TD'!$C$204:$J$237,8,FALSE),0)</f>
        <v>3820134358.5980911</v>
      </c>
    </row>
    <row r="27" spans="2:6" x14ac:dyDescent="0.2">
      <c r="B27" s="11">
        <v>23</v>
      </c>
      <c r="C27" s="2" t="s">
        <v>24</v>
      </c>
      <c r="D27" s="12">
        <f>IFERROR(VLOOKUP($C27,'Cálculo Orig. AR SIC'!$C$179:$K$207,9,FALSE),0)</f>
        <v>0</v>
      </c>
      <c r="E27" s="12">
        <f>IFERROR(VLOOKUP($C27,'Reliquidacion AR SIC-SING'!$C$199:$J$231,8,FALSE),0)</f>
        <v>0</v>
      </c>
      <c r="F27" s="12">
        <f>IFERROR(VLOOKUP($C27,'Reliquidacion TD'!$C$204:$J$237,8,FALSE),0)</f>
        <v>52785493.119215444</v>
      </c>
    </row>
    <row r="28" spans="2:6" x14ac:dyDescent="0.2">
      <c r="B28" s="11">
        <v>24</v>
      </c>
      <c r="C28" s="2" t="s">
        <v>25</v>
      </c>
      <c r="D28" s="12">
        <f>IFERROR(VLOOKUP($C28,'Cálculo Orig. AR SIC'!$C$179:$K$207,9,FALSE),0)</f>
        <v>-6.977660356959241</v>
      </c>
      <c r="E28" s="12">
        <f>IFERROR(VLOOKUP($C28,'Reliquidacion AR SIC-SING'!$C$199:$J$231,8,FALSE),0)</f>
        <v>-67714.54160051384</v>
      </c>
      <c r="F28" s="12">
        <f>IFERROR(VLOOKUP($C28,'Reliquidacion TD'!$C$204:$J$237,8,FALSE),0)</f>
        <v>0</v>
      </c>
    </row>
    <row r="29" spans="2:6" x14ac:dyDescent="0.2">
      <c r="B29" s="11">
        <v>25</v>
      </c>
      <c r="C29" s="2" t="s">
        <v>26</v>
      </c>
      <c r="D29" s="12">
        <f>IFERROR(VLOOKUP($C29,'Cálculo Orig. AR SIC'!$C$179:$K$207,9,FALSE),0)</f>
        <v>0</v>
      </c>
      <c r="E29" s="12">
        <f>IFERROR(VLOOKUP($C29,'Reliquidacion AR SIC-SING'!$C$199:$J$231,8,FALSE),0)</f>
        <v>-12.16094075882809</v>
      </c>
      <c r="F29" s="12">
        <f>IFERROR(VLOOKUP($C29,'Reliquidacion TD'!$C$204:$J$237,8,FALSE),0)</f>
        <v>0</v>
      </c>
    </row>
    <row r="30" spans="2:6" x14ac:dyDescent="0.2">
      <c r="B30" s="11">
        <v>26</v>
      </c>
      <c r="C30" s="2" t="s">
        <v>27</v>
      </c>
      <c r="D30" s="12">
        <f>IFERROR(VLOOKUP($C30,'Cálculo Orig. AR SIC'!$C$179:$K$207,9,FALSE),0)</f>
        <v>93.651184930207947</v>
      </c>
      <c r="E30" s="12">
        <f>IFERROR(VLOOKUP($C30,'Reliquidacion AR SIC-SING'!$C$199:$J$231,8,FALSE),0)</f>
        <v>0</v>
      </c>
      <c r="F30" s="12">
        <f>IFERROR(VLOOKUP($C30,'Reliquidacion TD'!$C$204:$J$237,8,FALSE),0)</f>
        <v>53204368.162665606</v>
      </c>
    </row>
    <row r="31" spans="2:6" x14ac:dyDescent="0.2">
      <c r="B31" s="11">
        <v>27</v>
      </c>
      <c r="C31" s="2" t="s">
        <v>28</v>
      </c>
      <c r="D31" s="12">
        <f>IFERROR(VLOOKUP($C31,'Cálculo Orig. AR SIC'!$C$179:$K$207,9,FALSE),0)</f>
        <v>0</v>
      </c>
      <c r="E31" s="12">
        <f>IFERROR(VLOOKUP($C31,'Reliquidacion AR SIC-SING'!$C$199:$J$231,8,FALSE),0)</f>
        <v>0</v>
      </c>
      <c r="F31" s="12">
        <f>IFERROR(VLOOKUP($C31,'Reliquidacion TD'!$C$204:$J$237,8,FALSE),0)</f>
        <v>8345353.2889260575</v>
      </c>
    </row>
    <row r="32" spans="2:6" x14ac:dyDescent="0.2">
      <c r="B32" s="11">
        <v>28</v>
      </c>
      <c r="C32" s="2" t="s">
        <v>29</v>
      </c>
      <c r="D32" s="12">
        <f>IFERROR(VLOOKUP($C32,'Cálculo Orig. AR SIC'!$C$179:$K$207,9,FALSE),0)</f>
        <v>0</v>
      </c>
      <c r="E32" s="12">
        <f>IFERROR(VLOOKUP($C32,'Reliquidacion AR SIC-SING'!$C$199:$J$231,8,FALSE),0)</f>
        <v>0</v>
      </c>
      <c r="F32" s="12">
        <f>IFERROR(VLOOKUP($C32,'Reliquidacion TD'!$C$204:$J$237,8,FALSE),0)</f>
        <v>9950026.7190003023</v>
      </c>
    </row>
    <row r="33" spans="2:6" x14ac:dyDescent="0.2">
      <c r="B33" s="11">
        <v>29</v>
      </c>
      <c r="C33" s="2" t="s">
        <v>30</v>
      </c>
      <c r="D33" s="12">
        <f>IFERROR(VLOOKUP($C33,'Cálculo Orig. AR SIC'!$C$179:$K$207,9,FALSE),0)</f>
        <v>0</v>
      </c>
      <c r="E33" s="12">
        <f>IFERROR(VLOOKUP($C33,'Reliquidacion AR SIC-SING'!$C$199:$J$231,8,FALSE),0)</f>
        <v>0</v>
      </c>
      <c r="F33" s="12">
        <f>IFERROR(VLOOKUP($C33,'Reliquidacion TD'!$C$204:$J$237,8,FALSE),0)</f>
        <v>7923907.9115882134</v>
      </c>
    </row>
    <row r="34" spans="2:6" x14ac:dyDescent="0.2">
      <c r="B34" s="11">
        <v>30</v>
      </c>
      <c r="C34" s="2" t="s">
        <v>31</v>
      </c>
      <c r="D34" s="12">
        <f>IFERROR(VLOOKUP($C34,'Cálculo Orig. AR SIC'!$C$179:$K$207,9,FALSE),0)</f>
        <v>0</v>
      </c>
      <c r="E34" s="12">
        <f>IFERROR(VLOOKUP($C34,'Reliquidacion AR SIC-SING'!$C$199:$J$231,8,FALSE),0)</f>
        <v>-409232.1164989972</v>
      </c>
      <c r="F34" s="12">
        <f>IFERROR(VLOOKUP($C34,'Reliquidacion TD'!$C$204:$J$237,8,FALSE),0)</f>
        <v>555289692.8048625</v>
      </c>
    </row>
    <row r="35" spans="2:6" x14ac:dyDescent="0.2">
      <c r="B35" s="11">
        <v>31</v>
      </c>
      <c r="C35" s="2" t="s">
        <v>32</v>
      </c>
      <c r="D35" s="12">
        <f>IFERROR(VLOOKUP($C35,'Cálculo Orig. AR SIC'!$C$179:$K$207,9,FALSE),0)</f>
        <v>0</v>
      </c>
      <c r="E35" s="12">
        <f>IFERROR(VLOOKUP($C35,'Reliquidacion AR SIC-SING'!$C$199:$J$231,8,FALSE),0)</f>
        <v>0</v>
      </c>
      <c r="F35" s="12">
        <f>IFERROR(VLOOKUP($C35,'Reliquidacion TD'!$C$204:$J$237,8,FALSE),0)</f>
        <v>681269907.31791055</v>
      </c>
    </row>
    <row r="36" spans="2:6" x14ac:dyDescent="0.2">
      <c r="B36" s="11">
        <v>32</v>
      </c>
      <c r="C36" s="2" t="s">
        <v>33</v>
      </c>
      <c r="D36" s="12">
        <f>IFERROR(VLOOKUP($C36,'Cálculo Orig. AR SIC'!$C$179:$K$207,9,FALSE),0)</f>
        <v>0</v>
      </c>
      <c r="E36" s="12">
        <f>IFERROR(VLOOKUP($C36,'Reliquidacion AR SIC-SING'!$C$199:$J$231,8,FALSE),0)</f>
        <v>-69899.343096119454</v>
      </c>
      <c r="F36" s="12">
        <f>IFERROR(VLOOKUP($C36,'Reliquidacion TD'!$C$204:$J$237,8,FALSE),0)</f>
        <v>1483955937.5090964</v>
      </c>
    </row>
    <row r="37" spans="2:6" x14ac:dyDescent="0.2">
      <c r="B37" s="11">
        <v>33</v>
      </c>
      <c r="C37" s="2" t="s">
        <v>34</v>
      </c>
      <c r="D37" s="12">
        <f>IFERROR(VLOOKUP($C37,'Cálculo Orig. AR SIC'!$C$179:$K$207,9,FALSE),0)</f>
        <v>0</v>
      </c>
      <c r="E37" s="12">
        <f>IFERROR(VLOOKUP($C37,'Reliquidacion AR SIC-SING'!$C$199:$J$231,8,FALSE),0)</f>
        <v>0</v>
      </c>
      <c r="F37" s="12">
        <f>IFERROR(VLOOKUP($C37,'Reliquidacion TD'!$C$204:$J$237,8,FALSE),0)</f>
        <v>2826866.8821095163</v>
      </c>
    </row>
    <row r="38" spans="2:6" x14ac:dyDescent="0.2">
      <c r="B38" s="11">
        <v>34</v>
      </c>
      <c r="C38" s="14" t="s">
        <v>120</v>
      </c>
      <c r="D38" s="15">
        <f>IFERROR(VLOOKUP($C38,'Cálculo Orig. AR SIC'!$C$179:$K$207,9,FALSE),0)</f>
        <v>0</v>
      </c>
      <c r="E38" s="15">
        <f>IFERROR(VLOOKUP($C38,'Reliquidacion AR SIC-SING'!$C$199:$J$231,8,FALSE),0)</f>
        <v>0</v>
      </c>
      <c r="F38" s="15">
        <f>IFERROR(VLOOKUP($C38,'Reliquidacion TD'!$C$204:$J$237,8,FALSE),0)</f>
        <v>512560.13192379079</v>
      </c>
    </row>
    <row r="39" spans="2:6" x14ac:dyDescent="0.2">
      <c r="B39" s="16" t="s">
        <v>35</v>
      </c>
      <c r="C39" s="17"/>
      <c r="D39" s="18">
        <f>SUM(D5:D38)</f>
        <v>-314508.56036102632</v>
      </c>
      <c r="E39" s="18">
        <f>SUM(E5:E38)</f>
        <v>-13900817.932232233</v>
      </c>
      <c r="F39" s="68">
        <f>SUM(F5:F38)</f>
        <v>15310006155.121424</v>
      </c>
    </row>
    <row r="40" spans="2:6" x14ac:dyDescent="0.2">
      <c r="B40" s="3"/>
    </row>
    <row r="63" spans="3:3" x14ac:dyDescent="0.2">
      <c r="C63" s="19"/>
    </row>
  </sheetData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50C8-24DD-4917-BE88-09E299648CEC}">
  <sheetPr codeName="Hoja4">
    <tabColor theme="9" tint="0.59999389629810485"/>
  </sheetPr>
  <dimension ref="B2:L248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3.5703125" style="2" customWidth="1"/>
    <col min="2" max="2" width="3.42578125" style="2" customWidth="1"/>
    <col min="3" max="3" width="18.7109375" style="2" customWidth="1"/>
    <col min="4" max="8" width="15" style="2" customWidth="1"/>
    <col min="9" max="14" width="12.85546875" style="2" bestFit="1" customWidth="1"/>
    <col min="15" max="17" width="13.28515625" style="2" bestFit="1" customWidth="1"/>
    <col min="18" max="22" width="12.85546875" style="2" bestFit="1" customWidth="1"/>
    <col min="23" max="250" width="11.42578125" style="2"/>
    <col min="251" max="251" width="3.5703125" style="2" customWidth="1"/>
    <col min="252" max="252" width="3.42578125" style="2" customWidth="1"/>
    <col min="253" max="253" width="18.7109375" style="2" customWidth="1"/>
    <col min="254" max="260" width="15" style="2" customWidth="1"/>
    <col min="261" max="261" width="14" style="2" customWidth="1"/>
    <col min="262" max="262" width="15.85546875" style="2" customWidth="1"/>
    <col min="263" max="263" width="13.28515625" style="2" customWidth="1"/>
    <col min="264" max="270" width="12.85546875" style="2" bestFit="1" customWidth="1"/>
    <col min="271" max="273" width="13.28515625" style="2" bestFit="1" customWidth="1"/>
    <col min="274" max="278" width="12.85546875" style="2" bestFit="1" customWidth="1"/>
    <col min="279" max="506" width="11.42578125" style="2"/>
    <col min="507" max="507" width="3.5703125" style="2" customWidth="1"/>
    <col min="508" max="508" width="3.42578125" style="2" customWidth="1"/>
    <col min="509" max="509" width="18.7109375" style="2" customWidth="1"/>
    <col min="510" max="516" width="15" style="2" customWidth="1"/>
    <col min="517" max="517" width="14" style="2" customWidth="1"/>
    <col min="518" max="518" width="15.85546875" style="2" customWidth="1"/>
    <col min="519" max="519" width="13.28515625" style="2" customWidth="1"/>
    <col min="520" max="526" width="12.85546875" style="2" bestFit="1" customWidth="1"/>
    <col min="527" max="529" width="13.28515625" style="2" bestFit="1" customWidth="1"/>
    <col min="530" max="534" width="12.85546875" style="2" bestFit="1" customWidth="1"/>
    <col min="535" max="762" width="11.42578125" style="2"/>
    <col min="763" max="763" width="3.5703125" style="2" customWidth="1"/>
    <col min="764" max="764" width="3.42578125" style="2" customWidth="1"/>
    <col min="765" max="765" width="18.7109375" style="2" customWidth="1"/>
    <col min="766" max="772" width="15" style="2" customWidth="1"/>
    <col min="773" max="773" width="14" style="2" customWidth="1"/>
    <col min="774" max="774" width="15.85546875" style="2" customWidth="1"/>
    <col min="775" max="775" width="13.28515625" style="2" customWidth="1"/>
    <col min="776" max="782" width="12.85546875" style="2" bestFit="1" customWidth="1"/>
    <col min="783" max="785" width="13.28515625" style="2" bestFit="1" customWidth="1"/>
    <col min="786" max="790" width="12.85546875" style="2" bestFit="1" customWidth="1"/>
    <col min="791" max="1018" width="11.42578125" style="2"/>
    <col min="1019" max="1019" width="3.5703125" style="2" customWidth="1"/>
    <col min="1020" max="1020" width="3.42578125" style="2" customWidth="1"/>
    <col min="1021" max="1021" width="18.7109375" style="2" customWidth="1"/>
    <col min="1022" max="1028" width="15" style="2" customWidth="1"/>
    <col min="1029" max="1029" width="14" style="2" customWidth="1"/>
    <col min="1030" max="1030" width="15.85546875" style="2" customWidth="1"/>
    <col min="1031" max="1031" width="13.28515625" style="2" customWidth="1"/>
    <col min="1032" max="1038" width="12.85546875" style="2" bestFit="1" customWidth="1"/>
    <col min="1039" max="1041" width="13.28515625" style="2" bestFit="1" customWidth="1"/>
    <col min="1042" max="1046" width="12.85546875" style="2" bestFit="1" customWidth="1"/>
    <col min="1047" max="1274" width="11.42578125" style="2"/>
    <col min="1275" max="1275" width="3.5703125" style="2" customWidth="1"/>
    <col min="1276" max="1276" width="3.42578125" style="2" customWidth="1"/>
    <col min="1277" max="1277" width="18.7109375" style="2" customWidth="1"/>
    <col min="1278" max="1284" width="15" style="2" customWidth="1"/>
    <col min="1285" max="1285" width="14" style="2" customWidth="1"/>
    <col min="1286" max="1286" width="15.85546875" style="2" customWidth="1"/>
    <col min="1287" max="1287" width="13.28515625" style="2" customWidth="1"/>
    <col min="1288" max="1294" width="12.85546875" style="2" bestFit="1" customWidth="1"/>
    <col min="1295" max="1297" width="13.28515625" style="2" bestFit="1" customWidth="1"/>
    <col min="1298" max="1302" width="12.85546875" style="2" bestFit="1" customWidth="1"/>
    <col min="1303" max="1530" width="11.42578125" style="2"/>
    <col min="1531" max="1531" width="3.5703125" style="2" customWidth="1"/>
    <col min="1532" max="1532" width="3.42578125" style="2" customWidth="1"/>
    <col min="1533" max="1533" width="18.7109375" style="2" customWidth="1"/>
    <col min="1534" max="1540" width="15" style="2" customWidth="1"/>
    <col min="1541" max="1541" width="14" style="2" customWidth="1"/>
    <col min="1542" max="1542" width="15.85546875" style="2" customWidth="1"/>
    <col min="1543" max="1543" width="13.28515625" style="2" customWidth="1"/>
    <col min="1544" max="1550" width="12.85546875" style="2" bestFit="1" customWidth="1"/>
    <col min="1551" max="1553" width="13.28515625" style="2" bestFit="1" customWidth="1"/>
    <col min="1554" max="1558" width="12.85546875" style="2" bestFit="1" customWidth="1"/>
    <col min="1559" max="1786" width="11.42578125" style="2"/>
    <col min="1787" max="1787" width="3.5703125" style="2" customWidth="1"/>
    <col min="1788" max="1788" width="3.42578125" style="2" customWidth="1"/>
    <col min="1789" max="1789" width="18.7109375" style="2" customWidth="1"/>
    <col min="1790" max="1796" width="15" style="2" customWidth="1"/>
    <col min="1797" max="1797" width="14" style="2" customWidth="1"/>
    <col min="1798" max="1798" width="15.85546875" style="2" customWidth="1"/>
    <col min="1799" max="1799" width="13.28515625" style="2" customWidth="1"/>
    <col min="1800" max="1806" width="12.85546875" style="2" bestFit="1" customWidth="1"/>
    <col min="1807" max="1809" width="13.28515625" style="2" bestFit="1" customWidth="1"/>
    <col min="1810" max="1814" width="12.85546875" style="2" bestFit="1" customWidth="1"/>
    <col min="1815" max="2042" width="11.42578125" style="2"/>
    <col min="2043" max="2043" width="3.5703125" style="2" customWidth="1"/>
    <col min="2044" max="2044" width="3.42578125" style="2" customWidth="1"/>
    <col min="2045" max="2045" width="18.7109375" style="2" customWidth="1"/>
    <col min="2046" max="2052" width="15" style="2" customWidth="1"/>
    <col min="2053" max="2053" width="14" style="2" customWidth="1"/>
    <col min="2054" max="2054" width="15.85546875" style="2" customWidth="1"/>
    <col min="2055" max="2055" width="13.28515625" style="2" customWidth="1"/>
    <col min="2056" max="2062" width="12.85546875" style="2" bestFit="1" customWidth="1"/>
    <col min="2063" max="2065" width="13.28515625" style="2" bestFit="1" customWidth="1"/>
    <col min="2066" max="2070" width="12.85546875" style="2" bestFit="1" customWidth="1"/>
    <col min="2071" max="2298" width="11.42578125" style="2"/>
    <col min="2299" max="2299" width="3.5703125" style="2" customWidth="1"/>
    <col min="2300" max="2300" width="3.42578125" style="2" customWidth="1"/>
    <col min="2301" max="2301" width="18.7109375" style="2" customWidth="1"/>
    <col min="2302" max="2308" width="15" style="2" customWidth="1"/>
    <col min="2309" max="2309" width="14" style="2" customWidth="1"/>
    <col min="2310" max="2310" width="15.85546875" style="2" customWidth="1"/>
    <col min="2311" max="2311" width="13.28515625" style="2" customWidth="1"/>
    <col min="2312" max="2318" width="12.85546875" style="2" bestFit="1" customWidth="1"/>
    <col min="2319" max="2321" width="13.28515625" style="2" bestFit="1" customWidth="1"/>
    <col min="2322" max="2326" width="12.85546875" style="2" bestFit="1" customWidth="1"/>
    <col min="2327" max="2554" width="11.42578125" style="2"/>
    <col min="2555" max="2555" width="3.5703125" style="2" customWidth="1"/>
    <col min="2556" max="2556" width="3.42578125" style="2" customWidth="1"/>
    <col min="2557" max="2557" width="18.7109375" style="2" customWidth="1"/>
    <col min="2558" max="2564" width="15" style="2" customWidth="1"/>
    <col min="2565" max="2565" width="14" style="2" customWidth="1"/>
    <col min="2566" max="2566" width="15.85546875" style="2" customWidth="1"/>
    <col min="2567" max="2567" width="13.28515625" style="2" customWidth="1"/>
    <col min="2568" max="2574" width="12.85546875" style="2" bestFit="1" customWidth="1"/>
    <col min="2575" max="2577" width="13.28515625" style="2" bestFit="1" customWidth="1"/>
    <col min="2578" max="2582" width="12.85546875" style="2" bestFit="1" customWidth="1"/>
    <col min="2583" max="2810" width="11.42578125" style="2"/>
    <col min="2811" max="2811" width="3.5703125" style="2" customWidth="1"/>
    <col min="2812" max="2812" width="3.42578125" style="2" customWidth="1"/>
    <col min="2813" max="2813" width="18.7109375" style="2" customWidth="1"/>
    <col min="2814" max="2820" width="15" style="2" customWidth="1"/>
    <col min="2821" max="2821" width="14" style="2" customWidth="1"/>
    <col min="2822" max="2822" width="15.85546875" style="2" customWidth="1"/>
    <col min="2823" max="2823" width="13.28515625" style="2" customWidth="1"/>
    <col min="2824" max="2830" width="12.85546875" style="2" bestFit="1" customWidth="1"/>
    <col min="2831" max="2833" width="13.28515625" style="2" bestFit="1" customWidth="1"/>
    <col min="2834" max="2838" width="12.85546875" style="2" bestFit="1" customWidth="1"/>
    <col min="2839" max="3066" width="11.42578125" style="2"/>
    <col min="3067" max="3067" width="3.5703125" style="2" customWidth="1"/>
    <col min="3068" max="3068" width="3.42578125" style="2" customWidth="1"/>
    <col min="3069" max="3069" width="18.7109375" style="2" customWidth="1"/>
    <col min="3070" max="3076" width="15" style="2" customWidth="1"/>
    <col min="3077" max="3077" width="14" style="2" customWidth="1"/>
    <col min="3078" max="3078" width="15.85546875" style="2" customWidth="1"/>
    <col min="3079" max="3079" width="13.28515625" style="2" customWidth="1"/>
    <col min="3080" max="3086" width="12.85546875" style="2" bestFit="1" customWidth="1"/>
    <col min="3087" max="3089" width="13.28515625" style="2" bestFit="1" customWidth="1"/>
    <col min="3090" max="3094" width="12.85546875" style="2" bestFit="1" customWidth="1"/>
    <col min="3095" max="3322" width="11.42578125" style="2"/>
    <col min="3323" max="3323" width="3.5703125" style="2" customWidth="1"/>
    <col min="3324" max="3324" width="3.42578125" style="2" customWidth="1"/>
    <col min="3325" max="3325" width="18.7109375" style="2" customWidth="1"/>
    <col min="3326" max="3332" width="15" style="2" customWidth="1"/>
    <col min="3333" max="3333" width="14" style="2" customWidth="1"/>
    <col min="3334" max="3334" width="15.85546875" style="2" customWidth="1"/>
    <col min="3335" max="3335" width="13.28515625" style="2" customWidth="1"/>
    <col min="3336" max="3342" width="12.85546875" style="2" bestFit="1" customWidth="1"/>
    <col min="3343" max="3345" width="13.28515625" style="2" bestFit="1" customWidth="1"/>
    <col min="3346" max="3350" width="12.85546875" style="2" bestFit="1" customWidth="1"/>
    <col min="3351" max="3578" width="11.42578125" style="2"/>
    <col min="3579" max="3579" width="3.5703125" style="2" customWidth="1"/>
    <col min="3580" max="3580" width="3.42578125" style="2" customWidth="1"/>
    <col min="3581" max="3581" width="18.7109375" style="2" customWidth="1"/>
    <col min="3582" max="3588" width="15" style="2" customWidth="1"/>
    <col min="3589" max="3589" width="14" style="2" customWidth="1"/>
    <col min="3590" max="3590" width="15.85546875" style="2" customWidth="1"/>
    <col min="3591" max="3591" width="13.28515625" style="2" customWidth="1"/>
    <col min="3592" max="3598" width="12.85546875" style="2" bestFit="1" customWidth="1"/>
    <col min="3599" max="3601" width="13.28515625" style="2" bestFit="1" customWidth="1"/>
    <col min="3602" max="3606" width="12.85546875" style="2" bestFit="1" customWidth="1"/>
    <col min="3607" max="3834" width="11.42578125" style="2"/>
    <col min="3835" max="3835" width="3.5703125" style="2" customWidth="1"/>
    <col min="3836" max="3836" width="3.42578125" style="2" customWidth="1"/>
    <col min="3837" max="3837" width="18.7109375" style="2" customWidth="1"/>
    <col min="3838" max="3844" width="15" style="2" customWidth="1"/>
    <col min="3845" max="3845" width="14" style="2" customWidth="1"/>
    <col min="3846" max="3846" width="15.85546875" style="2" customWidth="1"/>
    <col min="3847" max="3847" width="13.28515625" style="2" customWidth="1"/>
    <col min="3848" max="3854" width="12.85546875" style="2" bestFit="1" customWidth="1"/>
    <col min="3855" max="3857" width="13.28515625" style="2" bestFit="1" customWidth="1"/>
    <col min="3858" max="3862" width="12.85546875" style="2" bestFit="1" customWidth="1"/>
    <col min="3863" max="4090" width="11.42578125" style="2"/>
    <col min="4091" max="4091" width="3.5703125" style="2" customWidth="1"/>
    <col min="4092" max="4092" width="3.42578125" style="2" customWidth="1"/>
    <col min="4093" max="4093" width="18.7109375" style="2" customWidth="1"/>
    <col min="4094" max="4100" width="15" style="2" customWidth="1"/>
    <col min="4101" max="4101" width="14" style="2" customWidth="1"/>
    <col min="4102" max="4102" width="15.85546875" style="2" customWidth="1"/>
    <col min="4103" max="4103" width="13.28515625" style="2" customWidth="1"/>
    <col min="4104" max="4110" width="12.85546875" style="2" bestFit="1" customWidth="1"/>
    <col min="4111" max="4113" width="13.28515625" style="2" bestFit="1" customWidth="1"/>
    <col min="4114" max="4118" width="12.85546875" style="2" bestFit="1" customWidth="1"/>
    <col min="4119" max="4346" width="11.42578125" style="2"/>
    <col min="4347" max="4347" width="3.5703125" style="2" customWidth="1"/>
    <col min="4348" max="4348" width="3.42578125" style="2" customWidth="1"/>
    <col min="4349" max="4349" width="18.7109375" style="2" customWidth="1"/>
    <col min="4350" max="4356" width="15" style="2" customWidth="1"/>
    <col min="4357" max="4357" width="14" style="2" customWidth="1"/>
    <col min="4358" max="4358" width="15.85546875" style="2" customWidth="1"/>
    <col min="4359" max="4359" width="13.28515625" style="2" customWidth="1"/>
    <col min="4360" max="4366" width="12.85546875" style="2" bestFit="1" customWidth="1"/>
    <col min="4367" max="4369" width="13.28515625" style="2" bestFit="1" customWidth="1"/>
    <col min="4370" max="4374" width="12.85546875" style="2" bestFit="1" customWidth="1"/>
    <col min="4375" max="4602" width="11.42578125" style="2"/>
    <col min="4603" max="4603" width="3.5703125" style="2" customWidth="1"/>
    <col min="4604" max="4604" width="3.42578125" style="2" customWidth="1"/>
    <col min="4605" max="4605" width="18.7109375" style="2" customWidth="1"/>
    <col min="4606" max="4612" width="15" style="2" customWidth="1"/>
    <col min="4613" max="4613" width="14" style="2" customWidth="1"/>
    <col min="4614" max="4614" width="15.85546875" style="2" customWidth="1"/>
    <col min="4615" max="4615" width="13.28515625" style="2" customWidth="1"/>
    <col min="4616" max="4622" width="12.85546875" style="2" bestFit="1" customWidth="1"/>
    <col min="4623" max="4625" width="13.28515625" style="2" bestFit="1" customWidth="1"/>
    <col min="4626" max="4630" width="12.85546875" style="2" bestFit="1" customWidth="1"/>
    <col min="4631" max="4858" width="11.42578125" style="2"/>
    <col min="4859" max="4859" width="3.5703125" style="2" customWidth="1"/>
    <col min="4860" max="4860" width="3.42578125" style="2" customWidth="1"/>
    <col min="4861" max="4861" width="18.7109375" style="2" customWidth="1"/>
    <col min="4862" max="4868" width="15" style="2" customWidth="1"/>
    <col min="4869" max="4869" width="14" style="2" customWidth="1"/>
    <col min="4870" max="4870" width="15.85546875" style="2" customWidth="1"/>
    <col min="4871" max="4871" width="13.28515625" style="2" customWidth="1"/>
    <col min="4872" max="4878" width="12.85546875" style="2" bestFit="1" customWidth="1"/>
    <col min="4879" max="4881" width="13.28515625" style="2" bestFit="1" customWidth="1"/>
    <col min="4882" max="4886" width="12.85546875" style="2" bestFit="1" customWidth="1"/>
    <col min="4887" max="5114" width="11.42578125" style="2"/>
    <col min="5115" max="5115" width="3.5703125" style="2" customWidth="1"/>
    <col min="5116" max="5116" width="3.42578125" style="2" customWidth="1"/>
    <col min="5117" max="5117" width="18.7109375" style="2" customWidth="1"/>
    <col min="5118" max="5124" width="15" style="2" customWidth="1"/>
    <col min="5125" max="5125" width="14" style="2" customWidth="1"/>
    <col min="5126" max="5126" width="15.85546875" style="2" customWidth="1"/>
    <col min="5127" max="5127" width="13.28515625" style="2" customWidth="1"/>
    <col min="5128" max="5134" width="12.85546875" style="2" bestFit="1" customWidth="1"/>
    <col min="5135" max="5137" width="13.28515625" style="2" bestFit="1" customWidth="1"/>
    <col min="5138" max="5142" width="12.85546875" style="2" bestFit="1" customWidth="1"/>
    <col min="5143" max="5370" width="11.42578125" style="2"/>
    <col min="5371" max="5371" width="3.5703125" style="2" customWidth="1"/>
    <col min="5372" max="5372" width="3.42578125" style="2" customWidth="1"/>
    <col min="5373" max="5373" width="18.7109375" style="2" customWidth="1"/>
    <col min="5374" max="5380" width="15" style="2" customWidth="1"/>
    <col min="5381" max="5381" width="14" style="2" customWidth="1"/>
    <col min="5382" max="5382" width="15.85546875" style="2" customWidth="1"/>
    <col min="5383" max="5383" width="13.28515625" style="2" customWidth="1"/>
    <col min="5384" max="5390" width="12.85546875" style="2" bestFit="1" customWidth="1"/>
    <col min="5391" max="5393" width="13.28515625" style="2" bestFit="1" customWidth="1"/>
    <col min="5394" max="5398" width="12.85546875" style="2" bestFit="1" customWidth="1"/>
    <col min="5399" max="5626" width="11.42578125" style="2"/>
    <col min="5627" max="5627" width="3.5703125" style="2" customWidth="1"/>
    <col min="5628" max="5628" width="3.42578125" style="2" customWidth="1"/>
    <col min="5629" max="5629" width="18.7109375" style="2" customWidth="1"/>
    <col min="5630" max="5636" width="15" style="2" customWidth="1"/>
    <col min="5637" max="5637" width="14" style="2" customWidth="1"/>
    <col min="5638" max="5638" width="15.85546875" style="2" customWidth="1"/>
    <col min="5639" max="5639" width="13.28515625" style="2" customWidth="1"/>
    <col min="5640" max="5646" width="12.85546875" style="2" bestFit="1" customWidth="1"/>
    <col min="5647" max="5649" width="13.28515625" style="2" bestFit="1" customWidth="1"/>
    <col min="5650" max="5654" width="12.85546875" style="2" bestFit="1" customWidth="1"/>
    <col min="5655" max="5882" width="11.42578125" style="2"/>
    <col min="5883" max="5883" width="3.5703125" style="2" customWidth="1"/>
    <col min="5884" max="5884" width="3.42578125" style="2" customWidth="1"/>
    <col min="5885" max="5885" width="18.7109375" style="2" customWidth="1"/>
    <col min="5886" max="5892" width="15" style="2" customWidth="1"/>
    <col min="5893" max="5893" width="14" style="2" customWidth="1"/>
    <col min="5894" max="5894" width="15.85546875" style="2" customWidth="1"/>
    <col min="5895" max="5895" width="13.28515625" style="2" customWidth="1"/>
    <col min="5896" max="5902" width="12.85546875" style="2" bestFit="1" customWidth="1"/>
    <col min="5903" max="5905" width="13.28515625" style="2" bestFit="1" customWidth="1"/>
    <col min="5906" max="5910" width="12.85546875" style="2" bestFit="1" customWidth="1"/>
    <col min="5911" max="6138" width="11.42578125" style="2"/>
    <col min="6139" max="6139" width="3.5703125" style="2" customWidth="1"/>
    <col min="6140" max="6140" width="3.42578125" style="2" customWidth="1"/>
    <col min="6141" max="6141" width="18.7109375" style="2" customWidth="1"/>
    <col min="6142" max="6148" width="15" style="2" customWidth="1"/>
    <col min="6149" max="6149" width="14" style="2" customWidth="1"/>
    <col min="6150" max="6150" width="15.85546875" style="2" customWidth="1"/>
    <col min="6151" max="6151" width="13.28515625" style="2" customWidth="1"/>
    <col min="6152" max="6158" width="12.85546875" style="2" bestFit="1" customWidth="1"/>
    <col min="6159" max="6161" width="13.28515625" style="2" bestFit="1" customWidth="1"/>
    <col min="6162" max="6166" width="12.85546875" style="2" bestFit="1" customWidth="1"/>
    <col min="6167" max="6394" width="11.42578125" style="2"/>
    <col min="6395" max="6395" width="3.5703125" style="2" customWidth="1"/>
    <col min="6396" max="6396" width="3.42578125" style="2" customWidth="1"/>
    <col min="6397" max="6397" width="18.7109375" style="2" customWidth="1"/>
    <col min="6398" max="6404" width="15" style="2" customWidth="1"/>
    <col min="6405" max="6405" width="14" style="2" customWidth="1"/>
    <col min="6406" max="6406" width="15.85546875" style="2" customWidth="1"/>
    <col min="6407" max="6407" width="13.28515625" style="2" customWidth="1"/>
    <col min="6408" max="6414" width="12.85546875" style="2" bestFit="1" customWidth="1"/>
    <col min="6415" max="6417" width="13.28515625" style="2" bestFit="1" customWidth="1"/>
    <col min="6418" max="6422" width="12.85546875" style="2" bestFit="1" customWidth="1"/>
    <col min="6423" max="6650" width="11.42578125" style="2"/>
    <col min="6651" max="6651" width="3.5703125" style="2" customWidth="1"/>
    <col min="6652" max="6652" width="3.42578125" style="2" customWidth="1"/>
    <col min="6653" max="6653" width="18.7109375" style="2" customWidth="1"/>
    <col min="6654" max="6660" width="15" style="2" customWidth="1"/>
    <col min="6661" max="6661" width="14" style="2" customWidth="1"/>
    <col min="6662" max="6662" width="15.85546875" style="2" customWidth="1"/>
    <col min="6663" max="6663" width="13.28515625" style="2" customWidth="1"/>
    <col min="6664" max="6670" width="12.85546875" style="2" bestFit="1" customWidth="1"/>
    <col min="6671" max="6673" width="13.28515625" style="2" bestFit="1" customWidth="1"/>
    <col min="6674" max="6678" width="12.85546875" style="2" bestFit="1" customWidth="1"/>
    <col min="6679" max="6906" width="11.42578125" style="2"/>
    <col min="6907" max="6907" width="3.5703125" style="2" customWidth="1"/>
    <col min="6908" max="6908" width="3.42578125" style="2" customWidth="1"/>
    <col min="6909" max="6909" width="18.7109375" style="2" customWidth="1"/>
    <col min="6910" max="6916" width="15" style="2" customWidth="1"/>
    <col min="6917" max="6917" width="14" style="2" customWidth="1"/>
    <col min="6918" max="6918" width="15.85546875" style="2" customWidth="1"/>
    <col min="6919" max="6919" width="13.28515625" style="2" customWidth="1"/>
    <col min="6920" max="6926" width="12.85546875" style="2" bestFit="1" customWidth="1"/>
    <col min="6927" max="6929" width="13.28515625" style="2" bestFit="1" customWidth="1"/>
    <col min="6930" max="6934" width="12.85546875" style="2" bestFit="1" customWidth="1"/>
    <col min="6935" max="7162" width="11.42578125" style="2"/>
    <col min="7163" max="7163" width="3.5703125" style="2" customWidth="1"/>
    <col min="7164" max="7164" width="3.42578125" style="2" customWidth="1"/>
    <col min="7165" max="7165" width="18.7109375" style="2" customWidth="1"/>
    <col min="7166" max="7172" width="15" style="2" customWidth="1"/>
    <col min="7173" max="7173" width="14" style="2" customWidth="1"/>
    <col min="7174" max="7174" width="15.85546875" style="2" customWidth="1"/>
    <col min="7175" max="7175" width="13.28515625" style="2" customWidth="1"/>
    <col min="7176" max="7182" width="12.85546875" style="2" bestFit="1" customWidth="1"/>
    <col min="7183" max="7185" width="13.28515625" style="2" bestFit="1" customWidth="1"/>
    <col min="7186" max="7190" width="12.85546875" style="2" bestFit="1" customWidth="1"/>
    <col min="7191" max="7418" width="11.42578125" style="2"/>
    <col min="7419" max="7419" width="3.5703125" style="2" customWidth="1"/>
    <col min="7420" max="7420" width="3.42578125" style="2" customWidth="1"/>
    <col min="7421" max="7421" width="18.7109375" style="2" customWidth="1"/>
    <col min="7422" max="7428" width="15" style="2" customWidth="1"/>
    <col min="7429" max="7429" width="14" style="2" customWidth="1"/>
    <col min="7430" max="7430" width="15.85546875" style="2" customWidth="1"/>
    <col min="7431" max="7431" width="13.28515625" style="2" customWidth="1"/>
    <col min="7432" max="7438" width="12.85546875" style="2" bestFit="1" customWidth="1"/>
    <col min="7439" max="7441" width="13.28515625" style="2" bestFit="1" customWidth="1"/>
    <col min="7442" max="7446" width="12.85546875" style="2" bestFit="1" customWidth="1"/>
    <col min="7447" max="7674" width="11.42578125" style="2"/>
    <col min="7675" max="7675" width="3.5703125" style="2" customWidth="1"/>
    <col min="7676" max="7676" width="3.42578125" style="2" customWidth="1"/>
    <col min="7677" max="7677" width="18.7109375" style="2" customWidth="1"/>
    <col min="7678" max="7684" width="15" style="2" customWidth="1"/>
    <col min="7685" max="7685" width="14" style="2" customWidth="1"/>
    <col min="7686" max="7686" width="15.85546875" style="2" customWidth="1"/>
    <col min="7687" max="7687" width="13.28515625" style="2" customWidth="1"/>
    <col min="7688" max="7694" width="12.85546875" style="2" bestFit="1" customWidth="1"/>
    <col min="7695" max="7697" width="13.28515625" style="2" bestFit="1" customWidth="1"/>
    <col min="7698" max="7702" width="12.85546875" style="2" bestFit="1" customWidth="1"/>
    <col min="7703" max="7930" width="11.42578125" style="2"/>
    <col min="7931" max="7931" width="3.5703125" style="2" customWidth="1"/>
    <col min="7932" max="7932" width="3.42578125" style="2" customWidth="1"/>
    <col min="7933" max="7933" width="18.7109375" style="2" customWidth="1"/>
    <col min="7934" max="7940" width="15" style="2" customWidth="1"/>
    <col min="7941" max="7941" width="14" style="2" customWidth="1"/>
    <col min="7942" max="7942" width="15.85546875" style="2" customWidth="1"/>
    <col min="7943" max="7943" width="13.28515625" style="2" customWidth="1"/>
    <col min="7944" max="7950" width="12.85546875" style="2" bestFit="1" customWidth="1"/>
    <col min="7951" max="7953" width="13.28515625" style="2" bestFit="1" customWidth="1"/>
    <col min="7954" max="7958" width="12.85546875" style="2" bestFit="1" customWidth="1"/>
    <col min="7959" max="8186" width="11.42578125" style="2"/>
    <col min="8187" max="8187" width="3.5703125" style="2" customWidth="1"/>
    <col min="8188" max="8188" width="3.42578125" style="2" customWidth="1"/>
    <col min="8189" max="8189" width="18.7109375" style="2" customWidth="1"/>
    <col min="8190" max="8196" width="15" style="2" customWidth="1"/>
    <col min="8197" max="8197" width="14" style="2" customWidth="1"/>
    <col min="8198" max="8198" width="15.85546875" style="2" customWidth="1"/>
    <col min="8199" max="8199" width="13.28515625" style="2" customWidth="1"/>
    <col min="8200" max="8206" width="12.85546875" style="2" bestFit="1" customWidth="1"/>
    <col min="8207" max="8209" width="13.28515625" style="2" bestFit="1" customWidth="1"/>
    <col min="8210" max="8214" width="12.85546875" style="2" bestFit="1" customWidth="1"/>
    <col min="8215" max="8442" width="11.42578125" style="2"/>
    <col min="8443" max="8443" width="3.5703125" style="2" customWidth="1"/>
    <col min="8444" max="8444" width="3.42578125" style="2" customWidth="1"/>
    <col min="8445" max="8445" width="18.7109375" style="2" customWidth="1"/>
    <col min="8446" max="8452" width="15" style="2" customWidth="1"/>
    <col min="8453" max="8453" width="14" style="2" customWidth="1"/>
    <col min="8454" max="8454" width="15.85546875" style="2" customWidth="1"/>
    <col min="8455" max="8455" width="13.28515625" style="2" customWidth="1"/>
    <col min="8456" max="8462" width="12.85546875" style="2" bestFit="1" customWidth="1"/>
    <col min="8463" max="8465" width="13.28515625" style="2" bestFit="1" customWidth="1"/>
    <col min="8466" max="8470" width="12.85546875" style="2" bestFit="1" customWidth="1"/>
    <col min="8471" max="8698" width="11.42578125" style="2"/>
    <col min="8699" max="8699" width="3.5703125" style="2" customWidth="1"/>
    <col min="8700" max="8700" width="3.42578125" style="2" customWidth="1"/>
    <col min="8701" max="8701" width="18.7109375" style="2" customWidth="1"/>
    <col min="8702" max="8708" width="15" style="2" customWidth="1"/>
    <col min="8709" max="8709" width="14" style="2" customWidth="1"/>
    <col min="8710" max="8710" width="15.85546875" style="2" customWidth="1"/>
    <col min="8711" max="8711" width="13.28515625" style="2" customWidth="1"/>
    <col min="8712" max="8718" width="12.85546875" style="2" bestFit="1" customWidth="1"/>
    <col min="8719" max="8721" width="13.28515625" style="2" bestFit="1" customWidth="1"/>
    <col min="8722" max="8726" width="12.85546875" style="2" bestFit="1" customWidth="1"/>
    <col min="8727" max="8954" width="11.42578125" style="2"/>
    <col min="8955" max="8955" width="3.5703125" style="2" customWidth="1"/>
    <col min="8956" max="8956" width="3.42578125" style="2" customWidth="1"/>
    <col min="8957" max="8957" width="18.7109375" style="2" customWidth="1"/>
    <col min="8958" max="8964" width="15" style="2" customWidth="1"/>
    <col min="8965" max="8965" width="14" style="2" customWidth="1"/>
    <col min="8966" max="8966" width="15.85546875" style="2" customWidth="1"/>
    <col min="8967" max="8967" width="13.28515625" style="2" customWidth="1"/>
    <col min="8968" max="8974" width="12.85546875" style="2" bestFit="1" customWidth="1"/>
    <col min="8975" max="8977" width="13.28515625" style="2" bestFit="1" customWidth="1"/>
    <col min="8978" max="8982" width="12.85546875" style="2" bestFit="1" customWidth="1"/>
    <col min="8983" max="9210" width="11.42578125" style="2"/>
    <col min="9211" max="9211" width="3.5703125" style="2" customWidth="1"/>
    <col min="9212" max="9212" width="3.42578125" style="2" customWidth="1"/>
    <col min="9213" max="9213" width="18.7109375" style="2" customWidth="1"/>
    <col min="9214" max="9220" width="15" style="2" customWidth="1"/>
    <col min="9221" max="9221" width="14" style="2" customWidth="1"/>
    <col min="9222" max="9222" width="15.85546875" style="2" customWidth="1"/>
    <col min="9223" max="9223" width="13.28515625" style="2" customWidth="1"/>
    <col min="9224" max="9230" width="12.85546875" style="2" bestFit="1" customWidth="1"/>
    <col min="9231" max="9233" width="13.28515625" style="2" bestFit="1" customWidth="1"/>
    <col min="9234" max="9238" width="12.85546875" style="2" bestFit="1" customWidth="1"/>
    <col min="9239" max="9466" width="11.42578125" style="2"/>
    <col min="9467" max="9467" width="3.5703125" style="2" customWidth="1"/>
    <col min="9468" max="9468" width="3.42578125" style="2" customWidth="1"/>
    <col min="9469" max="9469" width="18.7109375" style="2" customWidth="1"/>
    <col min="9470" max="9476" width="15" style="2" customWidth="1"/>
    <col min="9477" max="9477" width="14" style="2" customWidth="1"/>
    <col min="9478" max="9478" width="15.85546875" style="2" customWidth="1"/>
    <col min="9479" max="9479" width="13.28515625" style="2" customWidth="1"/>
    <col min="9480" max="9486" width="12.85546875" style="2" bestFit="1" customWidth="1"/>
    <col min="9487" max="9489" width="13.28515625" style="2" bestFit="1" customWidth="1"/>
    <col min="9490" max="9494" width="12.85546875" style="2" bestFit="1" customWidth="1"/>
    <col min="9495" max="9722" width="11.42578125" style="2"/>
    <col min="9723" max="9723" width="3.5703125" style="2" customWidth="1"/>
    <col min="9724" max="9724" width="3.42578125" style="2" customWidth="1"/>
    <col min="9725" max="9725" width="18.7109375" style="2" customWidth="1"/>
    <col min="9726" max="9732" width="15" style="2" customWidth="1"/>
    <col min="9733" max="9733" width="14" style="2" customWidth="1"/>
    <col min="9734" max="9734" width="15.85546875" style="2" customWidth="1"/>
    <col min="9735" max="9735" width="13.28515625" style="2" customWidth="1"/>
    <col min="9736" max="9742" width="12.85546875" style="2" bestFit="1" customWidth="1"/>
    <col min="9743" max="9745" width="13.28515625" style="2" bestFit="1" customWidth="1"/>
    <col min="9746" max="9750" width="12.85546875" style="2" bestFit="1" customWidth="1"/>
    <col min="9751" max="9978" width="11.42578125" style="2"/>
    <col min="9979" max="9979" width="3.5703125" style="2" customWidth="1"/>
    <col min="9980" max="9980" width="3.42578125" style="2" customWidth="1"/>
    <col min="9981" max="9981" width="18.7109375" style="2" customWidth="1"/>
    <col min="9982" max="9988" width="15" style="2" customWidth="1"/>
    <col min="9989" max="9989" width="14" style="2" customWidth="1"/>
    <col min="9990" max="9990" width="15.85546875" style="2" customWidth="1"/>
    <col min="9991" max="9991" width="13.28515625" style="2" customWidth="1"/>
    <col min="9992" max="9998" width="12.85546875" style="2" bestFit="1" customWidth="1"/>
    <col min="9999" max="10001" width="13.28515625" style="2" bestFit="1" customWidth="1"/>
    <col min="10002" max="10006" width="12.85546875" style="2" bestFit="1" customWidth="1"/>
    <col min="10007" max="10234" width="11.42578125" style="2"/>
    <col min="10235" max="10235" width="3.5703125" style="2" customWidth="1"/>
    <col min="10236" max="10236" width="3.42578125" style="2" customWidth="1"/>
    <col min="10237" max="10237" width="18.7109375" style="2" customWidth="1"/>
    <col min="10238" max="10244" width="15" style="2" customWidth="1"/>
    <col min="10245" max="10245" width="14" style="2" customWidth="1"/>
    <col min="10246" max="10246" width="15.85546875" style="2" customWidth="1"/>
    <col min="10247" max="10247" width="13.28515625" style="2" customWidth="1"/>
    <col min="10248" max="10254" width="12.85546875" style="2" bestFit="1" customWidth="1"/>
    <col min="10255" max="10257" width="13.28515625" style="2" bestFit="1" customWidth="1"/>
    <col min="10258" max="10262" width="12.85546875" style="2" bestFit="1" customWidth="1"/>
    <col min="10263" max="10490" width="11.42578125" style="2"/>
    <col min="10491" max="10491" width="3.5703125" style="2" customWidth="1"/>
    <col min="10492" max="10492" width="3.42578125" style="2" customWidth="1"/>
    <col min="10493" max="10493" width="18.7109375" style="2" customWidth="1"/>
    <col min="10494" max="10500" width="15" style="2" customWidth="1"/>
    <col min="10501" max="10501" width="14" style="2" customWidth="1"/>
    <col min="10502" max="10502" width="15.85546875" style="2" customWidth="1"/>
    <col min="10503" max="10503" width="13.28515625" style="2" customWidth="1"/>
    <col min="10504" max="10510" width="12.85546875" style="2" bestFit="1" customWidth="1"/>
    <col min="10511" max="10513" width="13.28515625" style="2" bestFit="1" customWidth="1"/>
    <col min="10514" max="10518" width="12.85546875" style="2" bestFit="1" customWidth="1"/>
    <col min="10519" max="10746" width="11.42578125" style="2"/>
    <col min="10747" max="10747" width="3.5703125" style="2" customWidth="1"/>
    <col min="10748" max="10748" width="3.42578125" style="2" customWidth="1"/>
    <col min="10749" max="10749" width="18.7109375" style="2" customWidth="1"/>
    <col min="10750" max="10756" width="15" style="2" customWidth="1"/>
    <col min="10757" max="10757" width="14" style="2" customWidth="1"/>
    <col min="10758" max="10758" width="15.85546875" style="2" customWidth="1"/>
    <col min="10759" max="10759" width="13.28515625" style="2" customWidth="1"/>
    <col min="10760" max="10766" width="12.85546875" style="2" bestFit="1" customWidth="1"/>
    <col min="10767" max="10769" width="13.28515625" style="2" bestFit="1" customWidth="1"/>
    <col min="10770" max="10774" width="12.85546875" style="2" bestFit="1" customWidth="1"/>
    <col min="10775" max="11002" width="11.42578125" style="2"/>
    <col min="11003" max="11003" width="3.5703125" style="2" customWidth="1"/>
    <col min="11004" max="11004" width="3.42578125" style="2" customWidth="1"/>
    <col min="11005" max="11005" width="18.7109375" style="2" customWidth="1"/>
    <col min="11006" max="11012" width="15" style="2" customWidth="1"/>
    <col min="11013" max="11013" width="14" style="2" customWidth="1"/>
    <col min="11014" max="11014" width="15.85546875" style="2" customWidth="1"/>
    <col min="11015" max="11015" width="13.28515625" style="2" customWidth="1"/>
    <col min="11016" max="11022" width="12.85546875" style="2" bestFit="1" customWidth="1"/>
    <col min="11023" max="11025" width="13.28515625" style="2" bestFit="1" customWidth="1"/>
    <col min="11026" max="11030" width="12.85546875" style="2" bestFit="1" customWidth="1"/>
    <col min="11031" max="11258" width="11.42578125" style="2"/>
    <col min="11259" max="11259" width="3.5703125" style="2" customWidth="1"/>
    <col min="11260" max="11260" width="3.42578125" style="2" customWidth="1"/>
    <col min="11261" max="11261" width="18.7109375" style="2" customWidth="1"/>
    <col min="11262" max="11268" width="15" style="2" customWidth="1"/>
    <col min="11269" max="11269" width="14" style="2" customWidth="1"/>
    <col min="11270" max="11270" width="15.85546875" style="2" customWidth="1"/>
    <col min="11271" max="11271" width="13.28515625" style="2" customWidth="1"/>
    <col min="11272" max="11278" width="12.85546875" style="2" bestFit="1" customWidth="1"/>
    <col min="11279" max="11281" width="13.28515625" style="2" bestFit="1" customWidth="1"/>
    <col min="11282" max="11286" width="12.85546875" style="2" bestFit="1" customWidth="1"/>
    <col min="11287" max="11514" width="11.42578125" style="2"/>
    <col min="11515" max="11515" width="3.5703125" style="2" customWidth="1"/>
    <col min="11516" max="11516" width="3.42578125" style="2" customWidth="1"/>
    <col min="11517" max="11517" width="18.7109375" style="2" customWidth="1"/>
    <col min="11518" max="11524" width="15" style="2" customWidth="1"/>
    <col min="11525" max="11525" width="14" style="2" customWidth="1"/>
    <col min="11526" max="11526" width="15.85546875" style="2" customWidth="1"/>
    <col min="11527" max="11527" width="13.28515625" style="2" customWidth="1"/>
    <col min="11528" max="11534" width="12.85546875" style="2" bestFit="1" customWidth="1"/>
    <col min="11535" max="11537" width="13.28515625" style="2" bestFit="1" customWidth="1"/>
    <col min="11538" max="11542" width="12.85546875" style="2" bestFit="1" customWidth="1"/>
    <col min="11543" max="11770" width="11.42578125" style="2"/>
    <col min="11771" max="11771" width="3.5703125" style="2" customWidth="1"/>
    <col min="11772" max="11772" width="3.42578125" style="2" customWidth="1"/>
    <col min="11773" max="11773" width="18.7109375" style="2" customWidth="1"/>
    <col min="11774" max="11780" width="15" style="2" customWidth="1"/>
    <col min="11781" max="11781" width="14" style="2" customWidth="1"/>
    <col min="11782" max="11782" width="15.85546875" style="2" customWidth="1"/>
    <col min="11783" max="11783" width="13.28515625" style="2" customWidth="1"/>
    <col min="11784" max="11790" width="12.85546875" style="2" bestFit="1" customWidth="1"/>
    <col min="11791" max="11793" width="13.28515625" style="2" bestFit="1" customWidth="1"/>
    <col min="11794" max="11798" width="12.85546875" style="2" bestFit="1" customWidth="1"/>
    <col min="11799" max="12026" width="11.42578125" style="2"/>
    <col min="12027" max="12027" width="3.5703125" style="2" customWidth="1"/>
    <col min="12028" max="12028" width="3.42578125" style="2" customWidth="1"/>
    <col min="12029" max="12029" width="18.7109375" style="2" customWidth="1"/>
    <col min="12030" max="12036" width="15" style="2" customWidth="1"/>
    <col min="12037" max="12037" width="14" style="2" customWidth="1"/>
    <col min="12038" max="12038" width="15.85546875" style="2" customWidth="1"/>
    <col min="12039" max="12039" width="13.28515625" style="2" customWidth="1"/>
    <col min="12040" max="12046" width="12.85546875" style="2" bestFit="1" customWidth="1"/>
    <col min="12047" max="12049" width="13.28515625" style="2" bestFit="1" customWidth="1"/>
    <col min="12050" max="12054" width="12.85546875" style="2" bestFit="1" customWidth="1"/>
    <col min="12055" max="12282" width="11.42578125" style="2"/>
    <col min="12283" max="12283" width="3.5703125" style="2" customWidth="1"/>
    <col min="12284" max="12284" width="3.42578125" style="2" customWidth="1"/>
    <col min="12285" max="12285" width="18.7109375" style="2" customWidth="1"/>
    <col min="12286" max="12292" width="15" style="2" customWidth="1"/>
    <col min="12293" max="12293" width="14" style="2" customWidth="1"/>
    <col min="12294" max="12294" width="15.85546875" style="2" customWidth="1"/>
    <col min="12295" max="12295" width="13.28515625" style="2" customWidth="1"/>
    <col min="12296" max="12302" width="12.85546875" style="2" bestFit="1" customWidth="1"/>
    <col min="12303" max="12305" width="13.28515625" style="2" bestFit="1" customWidth="1"/>
    <col min="12306" max="12310" width="12.85546875" style="2" bestFit="1" customWidth="1"/>
    <col min="12311" max="12538" width="11.42578125" style="2"/>
    <col min="12539" max="12539" width="3.5703125" style="2" customWidth="1"/>
    <col min="12540" max="12540" width="3.42578125" style="2" customWidth="1"/>
    <col min="12541" max="12541" width="18.7109375" style="2" customWidth="1"/>
    <col min="12542" max="12548" width="15" style="2" customWidth="1"/>
    <col min="12549" max="12549" width="14" style="2" customWidth="1"/>
    <col min="12550" max="12550" width="15.85546875" style="2" customWidth="1"/>
    <col min="12551" max="12551" width="13.28515625" style="2" customWidth="1"/>
    <col min="12552" max="12558" width="12.85546875" style="2" bestFit="1" customWidth="1"/>
    <col min="12559" max="12561" width="13.28515625" style="2" bestFit="1" customWidth="1"/>
    <col min="12562" max="12566" width="12.85546875" style="2" bestFit="1" customWidth="1"/>
    <col min="12567" max="12794" width="11.42578125" style="2"/>
    <col min="12795" max="12795" width="3.5703125" style="2" customWidth="1"/>
    <col min="12796" max="12796" width="3.42578125" style="2" customWidth="1"/>
    <col min="12797" max="12797" width="18.7109375" style="2" customWidth="1"/>
    <col min="12798" max="12804" width="15" style="2" customWidth="1"/>
    <col min="12805" max="12805" width="14" style="2" customWidth="1"/>
    <col min="12806" max="12806" width="15.85546875" style="2" customWidth="1"/>
    <col min="12807" max="12807" width="13.28515625" style="2" customWidth="1"/>
    <col min="12808" max="12814" width="12.85546875" style="2" bestFit="1" customWidth="1"/>
    <col min="12815" max="12817" width="13.28515625" style="2" bestFit="1" customWidth="1"/>
    <col min="12818" max="12822" width="12.85546875" style="2" bestFit="1" customWidth="1"/>
    <col min="12823" max="13050" width="11.42578125" style="2"/>
    <col min="13051" max="13051" width="3.5703125" style="2" customWidth="1"/>
    <col min="13052" max="13052" width="3.42578125" style="2" customWidth="1"/>
    <col min="13053" max="13053" width="18.7109375" style="2" customWidth="1"/>
    <col min="13054" max="13060" width="15" style="2" customWidth="1"/>
    <col min="13061" max="13061" width="14" style="2" customWidth="1"/>
    <col min="13062" max="13062" width="15.85546875" style="2" customWidth="1"/>
    <col min="13063" max="13063" width="13.28515625" style="2" customWidth="1"/>
    <col min="13064" max="13070" width="12.85546875" style="2" bestFit="1" customWidth="1"/>
    <col min="13071" max="13073" width="13.28515625" style="2" bestFit="1" customWidth="1"/>
    <col min="13074" max="13078" width="12.85546875" style="2" bestFit="1" customWidth="1"/>
    <col min="13079" max="13306" width="11.42578125" style="2"/>
    <col min="13307" max="13307" width="3.5703125" style="2" customWidth="1"/>
    <col min="13308" max="13308" width="3.42578125" style="2" customWidth="1"/>
    <col min="13309" max="13309" width="18.7109375" style="2" customWidth="1"/>
    <col min="13310" max="13316" width="15" style="2" customWidth="1"/>
    <col min="13317" max="13317" width="14" style="2" customWidth="1"/>
    <col min="13318" max="13318" width="15.85546875" style="2" customWidth="1"/>
    <col min="13319" max="13319" width="13.28515625" style="2" customWidth="1"/>
    <col min="13320" max="13326" width="12.85546875" style="2" bestFit="1" customWidth="1"/>
    <col min="13327" max="13329" width="13.28515625" style="2" bestFit="1" customWidth="1"/>
    <col min="13330" max="13334" width="12.85546875" style="2" bestFit="1" customWidth="1"/>
    <col min="13335" max="13562" width="11.42578125" style="2"/>
    <col min="13563" max="13563" width="3.5703125" style="2" customWidth="1"/>
    <col min="13564" max="13564" width="3.42578125" style="2" customWidth="1"/>
    <col min="13565" max="13565" width="18.7109375" style="2" customWidth="1"/>
    <col min="13566" max="13572" width="15" style="2" customWidth="1"/>
    <col min="13573" max="13573" width="14" style="2" customWidth="1"/>
    <col min="13574" max="13574" width="15.85546875" style="2" customWidth="1"/>
    <col min="13575" max="13575" width="13.28515625" style="2" customWidth="1"/>
    <col min="13576" max="13582" width="12.85546875" style="2" bestFit="1" customWidth="1"/>
    <col min="13583" max="13585" width="13.28515625" style="2" bestFit="1" customWidth="1"/>
    <col min="13586" max="13590" width="12.85546875" style="2" bestFit="1" customWidth="1"/>
    <col min="13591" max="13818" width="11.42578125" style="2"/>
    <col min="13819" max="13819" width="3.5703125" style="2" customWidth="1"/>
    <col min="13820" max="13820" width="3.42578125" style="2" customWidth="1"/>
    <col min="13821" max="13821" width="18.7109375" style="2" customWidth="1"/>
    <col min="13822" max="13828" width="15" style="2" customWidth="1"/>
    <col min="13829" max="13829" width="14" style="2" customWidth="1"/>
    <col min="13830" max="13830" width="15.85546875" style="2" customWidth="1"/>
    <col min="13831" max="13831" width="13.28515625" style="2" customWidth="1"/>
    <col min="13832" max="13838" width="12.85546875" style="2" bestFit="1" customWidth="1"/>
    <col min="13839" max="13841" width="13.28515625" style="2" bestFit="1" customWidth="1"/>
    <col min="13842" max="13846" width="12.85546875" style="2" bestFit="1" customWidth="1"/>
    <col min="13847" max="14074" width="11.42578125" style="2"/>
    <col min="14075" max="14075" width="3.5703125" style="2" customWidth="1"/>
    <col min="14076" max="14076" width="3.42578125" style="2" customWidth="1"/>
    <col min="14077" max="14077" width="18.7109375" style="2" customWidth="1"/>
    <col min="14078" max="14084" width="15" style="2" customWidth="1"/>
    <col min="14085" max="14085" width="14" style="2" customWidth="1"/>
    <col min="14086" max="14086" width="15.85546875" style="2" customWidth="1"/>
    <col min="14087" max="14087" width="13.28515625" style="2" customWidth="1"/>
    <col min="14088" max="14094" width="12.85546875" style="2" bestFit="1" customWidth="1"/>
    <col min="14095" max="14097" width="13.28515625" style="2" bestFit="1" customWidth="1"/>
    <col min="14098" max="14102" width="12.85546875" style="2" bestFit="1" customWidth="1"/>
    <col min="14103" max="14330" width="11.42578125" style="2"/>
    <col min="14331" max="14331" width="3.5703125" style="2" customWidth="1"/>
    <col min="14332" max="14332" width="3.42578125" style="2" customWidth="1"/>
    <col min="14333" max="14333" width="18.7109375" style="2" customWidth="1"/>
    <col min="14334" max="14340" width="15" style="2" customWidth="1"/>
    <col min="14341" max="14341" width="14" style="2" customWidth="1"/>
    <col min="14342" max="14342" width="15.85546875" style="2" customWidth="1"/>
    <col min="14343" max="14343" width="13.28515625" style="2" customWidth="1"/>
    <col min="14344" max="14350" width="12.85546875" style="2" bestFit="1" customWidth="1"/>
    <col min="14351" max="14353" width="13.28515625" style="2" bestFit="1" customWidth="1"/>
    <col min="14354" max="14358" width="12.85546875" style="2" bestFit="1" customWidth="1"/>
    <col min="14359" max="14586" width="11.42578125" style="2"/>
    <col min="14587" max="14587" width="3.5703125" style="2" customWidth="1"/>
    <col min="14588" max="14588" width="3.42578125" style="2" customWidth="1"/>
    <col min="14589" max="14589" width="18.7109375" style="2" customWidth="1"/>
    <col min="14590" max="14596" width="15" style="2" customWidth="1"/>
    <col min="14597" max="14597" width="14" style="2" customWidth="1"/>
    <col min="14598" max="14598" width="15.85546875" style="2" customWidth="1"/>
    <col min="14599" max="14599" width="13.28515625" style="2" customWidth="1"/>
    <col min="14600" max="14606" width="12.85546875" style="2" bestFit="1" customWidth="1"/>
    <col min="14607" max="14609" width="13.28515625" style="2" bestFit="1" customWidth="1"/>
    <col min="14610" max="14614" width="12.85546875" style="2" bestFit="1" customWidth="1"/>
    <col min="14615" max="14842" width="11.42578125" style="2"/>
    <col min="14843" max="14843" width="3.5703125" style="2" customWidth="1"/>
    <col min="14844" max="14844" width="3.42578125" style="2" customWidth="1"/>
    <col min="14845" max="14845" width="18.7109375" style="2" customWidth="1"/>
    <col min="14846" max="14852" width="15" style="2" customWidth="1"/>
    <col min="14853" max="14853" width="14" style="2" customWidth="1"/>
    <col min="14854" max="14854" width="15.85546875" style="2" customWidth="1"/>
    <col min="14855" max="14855" width="13.28515625" style="2" customWidth="1"/>
    <col min="14856" max="14862" width="12.85546875" style="2" bestFit="1" customWidth="1"/>
    <col min="14863" max="14865" width="13.28515625" style="2" bestFit="1" customWidth="1"/>
    <col min="14866" max="14870" width="12.85546875" style="2" bestFit="1" customWidth="1"/>
    <col min="14871" max="15098" width="11.42578125" style="2"/>
    <col min="15099" max="15099" width="3.5703125" style="2" customWidth="1"/>
    <col min="15100" max="15100" width="3.42578125" style="2" customWidth="1"/>
    <col min="15101" max="15101" width="18.7109375" style="2" customWidth="1"/>
    <col min="15102" max="15108" width="15" style="2" customWidth="1"/>
    <col min="15109" max="15109" width="14" style="2" customWidth="1"/>
    <col min="15110" max="15110" width="15.85546875" style="2" customWidth="1"/>
    <col min="15111" max="15111" width="13.28515625" style="2" customWidth="1"/>
    <col min="15112" max="15118" width="12.85546875" style="2" bestFit="1" customWidth="1"/>
    <col min="15119" max="15121" width="13.28515625" style="2" bestFit="1" customWidth="1"/>
    <col min="15122" max="15126" width="12.85546875" style="2" bestFit="1" customWidth="1"/>
    <col min="15127" max="15354" width="11.42578125" style="2"/>
    <col min="15355" max="15355" width="3.5703125" style="2" customWidth="1"/>
    <col min="15356" max="15356" width="3.42578125" style="2" customWidth="1"/>
    <col min="15357" max="15357" width="18.7109375" style="2" customWidth="1"/>
    <col min="15358" max="15364" width="15" style="2" customWidth="1"/>
    <col min="15365" max="15365" width="14" style="2" customWidth="1"/>
    <col min="15366" max="15366" width="15.85546875" style="2" customWidth="1"/>
    <col min="15367" max="15367" width="13.28515625" style="2" customWidth="1"/>
    <col min="15368" max="15374" width="12.85546875" style="2" bestFit="1" customWidth="1"/>
    <col min="15375" max="15377" width="13.28515625" style="2" bestFit="1" customWidth="1"/>
    <col min="15378" max="15382" width="12.85546875" style="2" bestFit="1" customWidth="1"/>
    <col min="15383" max="15610" width="11.42578125" style="2"/>
    <col min="15611" max="15611" width="3.5703125" style="2" customWidth="1"/>
    <col min="15612" max="15612" width="3.42578125" style="2" customWidth="1"/>
    <col min="15613" max="15613" width="18.7109375" style="2" customWidth="1"/>
    <col min="15614" max="15620" width="15" style="2" customWidth="1"/>
    <col min="15621" max="15621" width="14" style="2" customWidth="1"/>
    <col min="15622" max="15622" width="15.85546875" style="2" customWidth="1"/>
    <col min="15623" max="15623" width="13.28515625" style="2" customWidth="1"/>
    <col min="15624" max="15630" width="12.85546875" style="2" bestFit="1" customWidth="1"/>
    <col min="15631" max="15633" width="13.28515625" style="2" bestFit="1" customWidth="1"/>
    <col min="15634" max="15638" width="12.85546875" style="2" bestFit="1" customWidth="1"/>
    <col min="15639" max="15866" width="11.42578125" style="2"/>
    <col min="15867" max="15867" width="3.5703125" style="2" customWidth="1"/>
    <col min="15868" max="15868" width="3.42578125" style="2" customWidth="1"/>
    <col min="15869" max="15869" width="18.7109375" style="2" customWidth="1"/>
    <col min="15870" max="15876" width="15" style="2" customWidth="1"/>
    <col min="15877" max="15877" width="14" style="2" customWidth="1"/>
    <col min="15878" max="15878" width="15.85546875" style="2" customWidth="1"/>
    <col min="15879" max="15879" width="13.28515625" style="2" customWidth="1"/>
    <col min="15880" max="15886" width="12.85546875" style="2" bestFit="1" customWidth="1"/>
    <col min="15887" max="15889" width="13.28515625" style="2" bestFit="1" customWidth="1"/>
    <col min="15890" max="15894" width="12.85546875" style="2" bestFit="1" customWidth="1"/>
    <col min="15895" max="16122" width="11.42578125" style="2"/>
    <col min="16123" max="16123" width="3.5703125" style="2" customWidth="1"/>
    <col min="16124" max="16124" width="3.42578125" style="2" customWidth="1"/>
    <col min="16125" max="16125" width="18.7109375" style="2" customWidth="1"/>
    <col min="16126" max="16132" width="15" style="2" customWidth="1"/>
    <col min="16133" max="16133" width="14" style="2" customWidth="1"/>
    <col min="16134" max="16134" width="15.85546875" style="2" customWidth="1"/>
    <col min="16135" max="16135" width="13.28515625" style="2" customWidth="1"/>
    <col min="16136" max="16142" width="12.85546875" style="2" bestFit="1" customWidth="1"/>
    <col min="16143" max="16145" width="13.28515625" style="2" bestFit="1" customWidth="1"/>
    <col min="16146" max="16150" width="12.85546875" style="2" bestFit="1" customWidth="1"/>
    <col min="16151" max="16384" width="11.42578125" style="2"/>
  </cols>
  <sheetData>
    <row r="2" spans="2:9" x14ac:dyDescent="0.2">
      <c r="B2" s="3" t="s">
        <v>109</v>
      </c>
    </row>
    <row r="4" spans="2:9" x14ac:dyDescent="0.2">
      <c r="B4" s="20" t="s">
        <v>36</v>
      </c>
    </row>
    <row r="5" spans="2:9" x14ac:dyDescent="0.2">
      <c r="B5" s="21" t="s">
        <v>0</v>
      </c>
      <c r="C5" s="16"/>
      <c r="D5" s="22">
        <v>44197</v>
      </c>
      <c r="E5" s="23">
        <v>44228</v>
      </c>
      <c r="F5" s="23">
        <v>44256</v>
      </c>
      <c r="G5" s="23">
        <v>44287</v>
      </c>
      <c r="H5" s="23">
        <v>44317</v>
      </c>
      <c r="I5" s="24">
        <v>44348</v>
      </c>
    </row>
    <row r="6" spans="2:9" x14ac:dyDescent="0.2">
      <c r="B6" s="8">
        <v>1</v>
      </c>
      <c r="C6" s="9" t="s">
        <v>3</v>
      </c>
      <c r="D6" s="25">
        <f>VLOOKUP($C6,'[2]Resumen Total AR SIC'!$B$4:$H$37,MATCH(D$5,'[2]Resumen Total AR SIC'!$B$3:$H$3,0),0)</f>
        <v>0</v>
      </c>
      <c r="E6" s="52">
        <f>VLOOKUP($C6,'[2]Resumen Total AR SIC'!$B$4:$H$37,MATCH(E$5,'[2]Resumen Total AR SIC'!$B$3:$H$3,0),0)</f>
        <v>0</v>
      </c>
      <c r="F6" s="52">
        <f>VLOOKUP($C6,'[2]Resumen Total AR SIC'!$B$4:$H$37,MATCH(F$5,'[2]Resumen Total AR SIC'!$B$3:$H$3,0),0)</f>
        <v>0</v>
      </c>
      <c r="G6" s="52">
        <f>VLOOKUP($C6,'[2]Resumen Total AR SIC'!$B$4:$H$37,MATCH(G$5,'[2]Resumen Total AR SIC'!$B$3:$H$3,0),0)</f>
        <v>0</v>
      </c>
      <c r="H6" s="52">
        <f>VLOOKUP($C6,'[2]Resumen Total AR SIC'!$B$4:$H$37,MATCH(H$5,'[2]Resumen Total AR SIC'!$B$3:$H$3,0),0)</f>
        <v>0</v>
      </c>
      <c r="I6" s="27">
        <f>VLOOKUP($C6,'[2]Resumen Total AR SIC'!$B$4:$H$37,MATCH(I$5,'[2]Resumen Total AR SIC'!$B$3:$H$3,0),0)</f>
        <v>0</v>
      </c>
    </row>
    <row r="7" spans="2:9" x14ac:dyDescent="0.2">
      <c r="B7" s="11">
        <v>2</v>
      </c>
      <c r="C7" s="2" t="s">
        <v>4</v>
      </c>
      <c r="D7" s="25">
        <f>VLOOKUP($C7,'[2]Resumen Total AR SIC'!$B$4:$H$37,MATCH(D$5,'[2]Resumen Total AR SIC'!$B$3:$H$3,0),0)</f>
        <v>0</v>
      </c>
      <c r="E7" s="52">
        <f>VLOOKUP($C7,'[2]Resumen Total AR SIC'!$B$4:$H$37,MATCH(E$5,'[2]Resumen Total AR SIC'!$B$3:$H$3,0),0)</f>
        <v>0</v>
      </c>
      <c r="F7" s="52">
        <f>VLOOKUP($C7,'[2]Resumen Total AR SIC'!$B$4:$H$37,MATCH(F$5,'[2]Resumen Total AR SIC'!$B$3:$H$3,0),0)</f>
        <v>0</v>
      </c>
      <c r="G7" s="52">
        <f>VLOOKUP($C7,'[2]Resumen Total AR SIC'!$B$4:$H$37,MATCH(G$5,'[2]Resumen Total AR SIC'!$B$3:$H$3,0),0)</f>
        <v>0</v>
      </c>
      <c r="H7" s="52">
        <f>VLOOKUP($C7,'[2]Resumen Total AR SIC'!$B$4:$H$37,MATCH(H$5,'[2]Resumen Total AR SIC'!$B$3:$H$3,0),0)</f>
        <v>0</v>
      </c>
      <c r="I7" s="27">
        <f>VLOOKUP($C7,'[2]Resumen Total AR SIC'!$B$4:$H$37,MATCH(I$5,'[2]Resumen Total AR SIC'!$B$3:$H$3,0),0)</f>
        <v>0</v>
      </c>
    </row>
    <row r="8" spans="2:9" x14ac:dyDescent="0.2">
      <c r="B8" s="11">
        <v>3</v>
      </c>
      <c r="C8" s="2" t="s">
        <v>5</v>
      </c>
      <c r="D8" s="25">
        <f>VLOOKUP($C8,'[2]Resumen Total AR SIC'!$B$4:$H$37,MATCH(D$5,'[2]Resumen Total AR SIC'!$B$3:$H$3,0),0)</f>
        <v>0</v>
      </c>
      <c r="E8" s="52">
        <f>VLOOKUP($C8,'[2]Resumen Total AR SIC'!$B$4:$H$37,MATCH(E$5,'[2]Resumen Total AR SIC'!$B$3:$H$3,0),0)</f>
        <v>0</v>
      </c>
      <c r="F8" s="52">
        <f>VLOOKUP($C8,'[2]Resumen Total AR SIC'!$B$4:$H$37,MATCH(F$5,'[2]Resumen Total AR SIC'!$B$3:$H$3,0),0)</f>
        <v>0</v>
      </c>
      <c r="G8" s="52">
        <f>VLOOKUP($C8,'[2]Resumen Total AR SIC'!$B$4:$H$37,MATCH(G$5,'[2]Resumen Total AR SIC'!$B$3:$H$3,0),0)</f>
        <v>0</v>
      </c>
      <c r="H8" s="52">
        <f>VLOOKUP($C8,'[2]Resumen Total AR SIC'!$B$4:$H$37,MATCH(H$5,'[2]Resumen Total AR SIC'!$B$3:$H$3,0),0)</f>
        <v>0</v>
      </c>
      <c r="I8" s="27">
        <f>VLOOKUP($C8,'[2]Resumen Total AR SIC'!$B$4:$H$37,MATCH(I$5,'[2]Resumen Total AR SIC'!$B$3:$H$3,0),0)</f>
        <v>0</v>
      </c>
    </row>
    <row r="9" spans="2:9" x14ac:dyDescent="0.2">
      <c r="B9" s="11">
        <v>4</v>
      </c>
      <c r="C9" s="2" t="s">
        <v>6</v>
      </c>
      <c r="D9" s="25">
        <f>VLOOKUP($C9,'[2]Resumen Total AR SIC'!$B$4:$H$37,MATCH(D$5,'[2]Resumen Total AR SIC'!$B$3:$H$3,0),0)</f>
        <v>0</v>
      </c>
      <c r="E9" s="52">
        <f>VLOOKUP($C9,'[2]Resumen Total AR SIC'!$B$4:$H$37,MATCH(E$5,'[2]Resumen Total AR SIC'!$B$3:$H$3,0),0)</f>
        <v>0</v>
      </c>
      <c r="F9" s="52">
        <f>VLOOKUP($C9,'[2]Resumen Total AR SIC'!$B$4:$H$37,MATCH(F$5,'[2]Resumen Total AR SIC'!$B$3:$H$3,0),0)</f>
        <v>0</v>
      </c>
      <c r="G9" s="52">
        <f>VLOOKUP($C9,'[2]Resumen Total AR SIC'!$B$4:$H$37,MATCH(G$5,'[2]Resumen Total AR SIC'!$B$3:$H$3,0),0)</f>
        <v>0</v>
      </c>
      <c r="H9" s="52">
        <f>VLOOKUP($C9,'[2]Resumen Total AR SIC'!$B$4:$H$37,MATCH(H$5,'[2]Resumen Total AR SIC'!$B$3:$H$3,0),0)</f>
        <v>0</v>
      </c>
      <c r="I9" s="27">
        <f>VLOOKUP($C9,'[2]Resumen Total AR SIC'!$B$4:$H$37,MATCH(I$5,'[2]Resumen Total AR SIC'!$B$3:$H$3,0),0)</f>
        <v>0</v>
      </c>
    </row>
    <row r="10" spans="2:9" x14ac:dyDescent="0.2">
      <c r="B10" s="11">
        <v>5</v>
      </c>
      <c r="C10" s="2" t="s">
        <v>7</v>
      </c>
      <c r="D10" s="25">
        <f>VLOOKUP($C10,'[2]Resumen Total AR SIC'!$B$4:$H$37,MATCH(D$5,'[2]Resumen Total AR SIC'!$B$3:$H$3,0),0)</f>
        <v>-697.56566553380151</v>
      </c>
      <c r="E10" s="52">
        <f>VLOOKUP($C10,'[2]Resumen Total AR SIC'!$B$4:$H$37,MATCH(E$5,'[2]Resumen Total AR SIC'!$B$3:$H$3,0),0)</f>
        <v>3299.1373796846406</v>
      </c>
      <c r="F10" s="52">
        <f>VLOOKUP($C10,'[2]Resumen Total AR SIC'!$B$4:$H$37,MATCH(F$5,'[2]Resumen Total AR SIC'!$B$3:$H$3,0),0)</f>
        <v>-560545.74676507094</v>
      </c>
      <c r="G10" s="52">
        <f>VLOOKUP($C10,'[2]Resumen Total AR SIC'!$B$4:$H$37,MATCH(G$5,'[2]Resumen Total AR SIC'!$B$3:$H$3,0),0)</f>
        <v>425295.58855145186</v>
      </c>
      <c r="H10" s="52">
        <f>VLOOKUP($C10,'[2]Resumen Total AR SIC'!$B$4:$H$37,MATCH(H$5,'[2]Resumen Total AR SIC'!$B$3:$H$3,0),0)</f>
        <v>2865.0717909234259</v>
      </c>
      <c r="I10" s="27">
        <f>VLOOKUP($C10,'[2]Resumen Total AR SIC'!$B$4:$H$37,MATCH(I$5,'[2]Resumen Total AR SIC'!$B$3:$H$3,0),0)</f>
        <v>-65358.199110844755</v>
      </c>
    </row>
    <row r="11" spans="2:9" x14ac:dyDescent="0.2">
      <c r="B11" s="11">
        <v>6</v>
      </c>
      <c r="C11" s="2" t="s">
        <v>8</v>
      </c>
      <c r="D11" s="25">
        <f>VLOOKUP($C11,'[2]Resumen Total AR SIC'!$B$4:$H$37,MATCH(D$5,'[2]Resumen Total AR SIC'!$B$3:$H$3,0),0)</f>
        <v>0</v>
      </c>
      <c r="E11" s="52">
        <f>VLOOKUP($C11,'[2]Resumen Total AR SIC'!$B$4:$H$37,MATCH(E$5,'[2]Resumen Total AR SIC'!$B$3:$H$3,0),0)</f>
        <v>0</v>
      </c>
      <c r="F11" s="52">
        <f>VLOOKUP($C11,'[2]Resumen Total AR SIC'!$B$4:$H$37,MATCH(F$5,'[2]Resumen Total AR SIC'!$B$3:$H$3,0),0)</f>
        <v>0</v>
      </c>
      <c r="G11" s="52">
        <f>VLOOKUP($C11,'[2]Resumen Total AR SIC'!$B$4:$H$37,MATCH(G$5,'[2]Resumen Total AR SIC'!$B$3:$H$3,0),0)</f>
        <v>0</v>
      </c>
      <c r="H11" s="52">
        <f>VLOOKUP($C11,'[2]Resumen Total AR SIC'!$B$4:$H$37,MATCH(H$5,'[2]Resumen Total AR SIC'!$B$3:$H$3,0),0)</f>
        <v>0</v>
      </c>
      <c r="I11" s="27">
        <f>VLOOKUP($C11,'[2]Resumen Total AR SIC'!$B$4:$H$37,MATCH(I$5,'[2]Resumen Total AR SIC'!$B$3:$H$3,0),0)</f>
        <v>0</v>
      </c>
    </row>
    <row r="12" spans="2:9" x14ac:dyDescent="0.2">
      <c r="B12" s="11">
        <v>7</v>
      </c>
      <c r="C12" s="2" t="s">
        <v>9</v>
      </c>
      <c r="D12" s="25">
        <f>VLOOKUP($C12,'[2]Resumen Total AR SIC'!$B$4:$H$37,MATCH(D$5,'[2]Resumen Total AR SIC'!$B$3:$H$3,0),0)</f>
        <v>0</v>
      </c>
      <c r="E12" s="52">
        <f>VLOOKUP($C12,'[2]Resumen Total AR SIC'!$B$4:$H$37,MATCH(E$5,'[2]Resumen Total AR SIC'!$B$3:$H$3,0),0)</f>
        <v>0</v>
      </c>
      <c r="F12" s="52">
        <f>VLOOKUP($C12,'[2]Resumen Total AR SIC'!$B$4:$H$37,MATCH(F$5,'[2]Resumen Total AR SIC'!$B$3:$H$3,0),0)</f>
        <v>5723.8163551877924</v>
      </c>
      <c r="G12" s="52">
        <f>VLOOKUP($C12,'[2]Resumen Total AR SIC'!$B$4:$H$37,MATCH(G$5,'[2]Resumen Total AR SIC'!$B$3:$H$3,0),0)</f>
        <v>58969.036528910627</v>
      </c>
      <c r="H12" s="52">
        <f>VLOOKUP($C12,'[2]Resumen Total AR SIC'!$B$4:$H$37,MATCH(H$5,'[2]Resumen Total AR SIC'!$B$3:$H$3,0),0)</f>
        <v>0</v>
      </c>
      <c r="I12" s="27">
        <f>VLOOKUP($C12,'[2]Resumen Total AR SIC'!$B$4:$H$37,MATCH(I$5,'[2]Resumen Total AR SIC'!$B$3:$H$3,0),0)</f>
        <v>0</v>
      </c>
    </row>
    <row r="13" spans="2:9" x14ac:dyDescent="0.2">
      <c r="B13" s="11">
        <v>8</v>
      </c>
      <c r="C13" s="2" t="s">
        <v>10</v>
      </c>
      <c r="D13" s="25">
        <f>VLOOKUP($C13,'[2]Resumen Total AR SIC'!$B$4:$H$37,MATCH(D$5,'[2]Resumen Total AR SIC'!$B$3:$H$3,0),0)</f>
        <v>105.54125848725168</v>
      </c>
      <c r="E13" s="52">
        <f>VLOOKUP($C13,'[2]Resumen Total AR SIC'!$B$4:$H$37,MATCH(E$5,'[2]Resumen Total AR SIC'!$B$3:$H$3,0),0)</f>
        <v>0</v>
      </c>
      <c r="F13" s="52">
        <f>VLOOKUP($C13,'[2]Resumen Total AR SIC'!$B$4:$H$37,MATCH(F$5,'[2]Resumen Total AR SIC'!$B$3:$H$3,0),0)</f>
        <v>0</v>
      </c>
      <c r="G13" s="52">
        <f>VLOOKUP($C13,'[2]Resumen Total AR SIC'!$B$4:$H$37,MATCH(G$5,'[2]Resumen Total AR SIC'!$B$3:$H$3,0),0)</f>
        <v>0</v>
      </c>
      <c r="H13" s="52">
        <f>VLOOKUP($C13,'[2]Resumen Total AR SIC'!$B$4:$H$37,MATCH(H$5,'[2]Resumen Total AR SIC'!$B$3:$H$3,0),0)</f>
        <v>0</v>
      </c>
      <c r="I13" s="27">
        <f>VLOOKUP($C13,'[2]Resumen Total AR SIC'!$B$4:$H$37,MATCH(I$5,'[2]Resumen Total AR SIC'!$B$3:$H$3,0),0)</f>
        <v>237.67622735454287</v>
      </c>
    </row>
    <row r="14" spans="2:9" x14ac:dyDescent="0.2">
      <c r="B14" s="11">
        <v>9</v>
      </c>
      <c r="C14" s="2" t="s">
        <v>11</v>
      </c>
      <c r="D14" s="25">
        <f>VLOOKUP($C14,'[2]Resumen Total AR SIC'!$B$4:$H$37,MATCH(D$5,'[2]Resumen Total AR SIC'!$B$3:$H$3,0),0)</f>
        <v>0</v>
      </c>
      <c r="E14" s="52">
        <f>VLOOKUP($C14,'[2]Resumen Total AR SIC'!$B$4:$H$37,MATCH(E$5,'[2]Resumen Total AR SIC'!$B$3:$H$3,0),0)</f>
        <v>0</v>
      </c>
      <c r="F14" s="52">
        <f>VLOOKUP($C14,'[2]Resumen Total AR SIC'!$B$4:$H$37,MATCH(F$5,'[2]Resumen Total AR SIC'!$B$3:$H$3,0),0)</f>
        <v>0</v>
      </c>
      <c r="G14" s="52">
        <f>VLOOKUP($C14,'[2]Resumen Total AR SIC'!$B$4:$H$37,MATCH(G$5,'[2]Resumen Total AR SIC'!$B$3:$H$3,0),0)</f>
        <v>0</v>
      </c>
      <c r="H14" s="52">
        <f>VLOOKUP($C14,'[2]Resumen Total AR SIC'!$B$4:$H$37,MATCH(H$5,'[2]Resumen Total AR SIC'!$B$3:$H$3,0),0)</f>
        <v>0</v>
      </c>
      <c r="I14" s="27">
        <f>VLOOKUP($C14,'[2]Resumen Total AR SIC'!$B$4:$H$37,MATCH(I$5,'[2]Resumen Total AR SIC'!$B$3:$H$3,0),0)</f>
        <v>0</v>
      </c>
    </row>
    <row r="15" spans="2:9" x14ac:dyDescent="0.2">
      <c r="B15" s="11">
        <v>10</v>
      </c>
      <c r="C15" s="2" t="s">
        <v>60</v>
      </c>
      <c r="D15" s="25">
        <f>VLOOKUP($C15,'[2]Resumen Total AR SIC'!$B$4:$H$37,MATCH(D$5,'[2]Resumen Total AR SIC'!$B$3:$H$3,0),0)</f>
        <v>0</v>
      </c>
      <c r="E15" s="52">
        <f>VLOOKUP($C15,'[2]Resumen Total AR SIC'!$B$4:$H$37,MATCH(E$5,'[2]Resumen Total AR SIC'!$B$3:$H$3,0),0)</f>
        <v>0</v>
      </c>
      <c r="F15" s="52">
        <f>VLOOKUP($C15,'[2]Resumen Total AR SIC'!$B$4:$H$37,MATCH(F$5,'[2]Resumen Total AR SIC'!$B$3:$H$3,0),0)</f>
        <v>0</v>
      </c>
      <c r="G15" s="52">
        <f>VLOOKUP($C15,'[2]Resumen Total AR SIC'!$B$4:$H$37,MATCH(G$5,'[2]Resumen Total AR SIC'!$B$3:$H$3,0),0)</f>
        <v>0</v>
      </c>
      <c r="H15" s="52">
        <f>VLOOKUP($C15,'[2]Resumen Total AR SIC'!$B$4:$H$37,MATCH(H$5,'[2]Resumen Total AR SIC'!$B$3:$H$3,0),0)</f>
        <v>0</v>
      </c>
      <c r="I15" s="27">
        <f>VLOOKUP($C15,'[2]Resumen Total AR SIC'!$B$4:$H$37,MATCH(I$5,'[2]Resumen Total AR SIC'!$B$3:$H$3,0),0)</f>
        <v>0</v>
      </c>
    </row>
    <row r="16" spans="2:9" x14ac:dyDescent="0.2">
      <c r="B16" s="11">
        <v>11</v>
      </c>
      <c r="C16" s="2" t="s">
        <v>12</v>
      </c>
      <c r="D16" s="25">
        <f>VLOOKUP($C16,'[2]Resumen Total AR SIC'!$B$4:$H$37,MATCH(D$5,'[2]Resumen Total AR SIC'!$B$3:$H$3,0),0)</f>
        <v>-2.8560137149611098</v>
      </c>
      <c r="E16" s="52">
        <f>VLOOKUP($C16,'[2]Resumen Total AR SIC'!$B$4:$H$37,MATCH(E$5,'[2]Resumen Total AR SIC'!$B$3:$H$3,0),0)</f>
        <v>-291.09727532910586</v>
      </c>
      <c r="F16" s="52">
        <f>VLOOKUP($C16,'[2]Resumen Total AR SIC'!$B$4:$H$37,MATCH(F$5,'[2]Resumen Total AR SIC'!$B$3:$H$3,0),0)</f>
        <v>-3.0624391911260318E-12</v>
      </c>
      <c r="G16" s="52">
        <f>VLOOKUP($C16,'[2]Resumen Total AR SIC'!$B$4:$H$37,MATCH(G$5,'[2]Resumen Total AR SIC'!$B$3:$H$3,0),0)</f>
        <v>10648.471093084281</v>
      </c>
      <c r="H16" s="52">
        <f>VLOOKUP($C16,'[2]Resumen Total AR SIC'!$B$4:$H$37,MATCH(H$5,'[2]Resumen Total AR SIC'!$B$3:$H$3,0),0)</f>
        <v>-152639.63644561323</v>
      </c>
      <c r="I16" s="27">
        <f>VLOOKUP($C16,'[2]Resumen Total AR SIC'!$B$4:$H$37,MATCH(I$5,'[2]Resumen Total AR SIC'!$B$3:$H$3,0),0)</f>
        <v>367.50638992508652</v>
      </c>
    </row>
    <row r="17" spans="2:9" x14ac:dyDescent="0.2">
      <c r="B17" s="11">
        <v>12</v>
      </c>
      <c r="C17" s="2" t="s">
        <v>13</v>
      </c>
      <c r="D17" s="25">
        <f>VLOOKUP($C17,'[2]Resumen Total AR SIC'!$B$4:$H$37,MATCH(D$5,'[2]Resumen Total AR SIC'!$B$3:$H$3,0),0)</f>
        <v>0</v>
      </c>
      <c r="E17" s="52">
        <f>VLOOKUP($C17,'[2]Resumen Total AR SIC'!$B$4:$H$37,MATCH(E$5,'[2]Resumen Total AR SIC'!$B$3:$H$3,0),0)</f>
        <v>0</v>
      </c>
      <c r="F17" s="52">
        <f>VLOOKUP($C17,'[2]Resumen Total AR SIC'!$B$4:$H$37,MATCH(F$5,'[2]Resumen Total AR SIC'!$B$3:$H$3,0),0)</f>
        <v>0</v>
      </c>
      <c r="G17" s="52">
        <f>VLOOKUP($C17,'[2]Resumen Total AR SIC'!$B$4:$H$37,MATCH(G$5,'[2]Resumen Total AR SIC'!$B$3:$H$3,0),0)</f>
        <v>-21.562703371846098</v>
      </c>
      <c r="H17" s="52">
        <f>VLOOKUP($C17,'[2]Resumen Total AR SIC'!$B$4:$H$37,MATCH(H$5,'[2]Resumen Total AR SIC'!$B$3:$H$3,0),0)</f>
        <v>-40210.017303255561</v>
      </c>
      <c r="I17" s="27">
        <f>VLOOKUP($C17,'[2]Resumen Total AR SIC'!$B$4:$H$37,MATCH(I$5,'[2]Resumen Total AR SIC'!$B$3:$H$3,0),0)</f>
        <v>186.14397012830128</v>
      </c>
    </row>
    <row r="18" spans="2:9" x14ac:dyDescent="0.2">
      <c r="B18" s="11">
        <v>13</v>
      </c>
      <c r="C18" s="2" t="s">
        <v>14</v>
      </c>
      <c r="D18" s="25">
        <f>VLOOKUP($C18,'[2]Resumen Total AR SIC'!$B$4:$H$37,MATCH(D$5,'[2]Resumen Total AR SIC'!$B$3:$H$3,0),0)</f>
        <v>0</v>
      </c>
      <c r="E18" s="52">
        <f>VLOOKUP($C18,'[2]Resumen Total AR SIC'!$B$4:$H$37,MATCH(E$5,'[2]Resumen Total AR SIC'!$B$3:$H$3,0),0)</f>
        <v>0</v>
      </c>
      <c r="F18" s="52">
        <f>VLOOKUP($C18,'[2]Resumen Total AR SIC'!$B$4:$H$37,MATCH(F$5,'[2]Resumen Total AR SIC'!$B$3:$H$3,0),0)</f>
        <v>0</v>
      </c>
      <c r="G18" s="52">
        <f>VLOOKUP($C18,'[2]Resumen Total AR SIC'!$B$4:$H$37,MATCH(G$5,'[2]Resumen Total AR SIC'!$B$3:$H$3,0),0)</f>
        <v>0</v>
      </c>
      <c r="H18" s="52">
        <f>VLOOKUP($C18,'[2]Resumen Total AR SIC'!$B$4:$H$37,MATCH(H$5,'[2]Resumen Total AR SIC'!$B$3:$H$3,0),0)</f>
        <v>0</v>
      </c>
      <c r="I18" s="27">
        <f>VLOOKUP($C18,'[2]Resumen Total AR SIC'!$B$4:$H$37,MATCH(I$5,'[2]Resumen Total AR SIC'!$B$3:$H$3,0),0)</f>
        <v>0</v>
      </c>
    </row>
    <row r="19" spans="2:9" x14ac:dyDescent="0.2">
      <c r="B19" s="11">
        <v>14</v>
      </c>
      <c r="C19" s="2" t="s">
        <v>15</v>
      </c>
      <c r="D19" s="25">
        <f>VLOOKUP($C19,'[2]Resumen Total AR SIC'!$B$4:$H$37,MATCH(D$5,'[2]Resumen Total AR SIC'!$B$3:$H$3,0),0)</f>
        <v>0</v>
      </c>
      <c r="E19" s="52">
        <f>VLOOKUP($C19,'[2]Resumen Total AR SIC'!$B$4:$H$37,MATCH(E$5,'[2]Resumen Total AR SIC'!$B$3:$H$3,0),0)</f>
        <v>0</v>
      </c>
      <c r="F19" s="52">
        <f>VLOOKUP($C19,'[2]Resumen Total AR SIC'!$B$4:$H$37,MATCH(F$5,'[2]Resumen Total AR SIC'!$B$3:$H$3,0),0)</f>
        <v>0</v>
      </c>
      <c r="G19" s="52">
        <f>VLOOKUP($C19,'[2]Resumen Total AR SIC'!$B$4:$H$37,MATCH(G$5,'[2]Resumen Total AR SIC'!$B$3:$H$3,0),0)</f>
        <v>0</v>
      </c>
      <c r="H19" s="52">
        <f>VLOOKUP($C19,'[2]Resumen Total AR SIC'!$B$4:$H$37,MATCH(H$5,'[2]Resumen Total AR SIC'!$B$3:$H$3,0),0)</f>
        <v>0</v>
      </c>
      <c r="I19" s="27">
        <f>VLOOKUP($C19,'[2]Resumen Total AR SIC'!$B$4:$H$37,MATCH(I$5,'[2]Resumen Total AR SIC'!$B$3:$H$3,0),0)</f>
        <v>0</v>
      </c>
    </row>
    <row r="20" spans="2:9" x14ac:dyDescent="0.2">
      <c r="B20" s="11">
        <v>15</v>
      </c>
      <c r="C20" s="2" t="s">
        <v>16</v>
      </c>
      <c r="D20" s="25">
        <f>VLOOKUP($C20,'[2]Resumen Total AR SIC'!$B$4:$H$37,MATCH(D$5,'[2]Resumen Total AR SIC'!$B$3:$H$3,0),0)</f>
        <v>0</v>
      </c>
      <c r="E20" s="52">
        <f>VLOOKUP($C20,'[2]Resumen Total AR SIC'!$B$4:$H$37,MATCH(E$5,'[2]Resumen Total AR SIC'!$B$3:$H$3,0),0)</f>
        <v>0</v>
      </c>
      <c r="F20" s="52">
        <f>VLOOKUP($C20,'[2]Resumen Total AR SIC'!$B$4:$H$37,MATCH(F$5,'[2]Resumen Total AR SIC'!$B$3:$H$3,0),0)</f>
        <v>0</v>
      </c>
      <c r="G20" s="52">
        <f>VLOOKUP($C20,'[2]Resumen Total AR SIC'!$B$4:$H$37,MATCH(G$5,'[2]Resumen Total AR SIC'!$B$3:$H$3,0),0)</f>
        <v>0</v>
      </c>
      <c r="H20" s="52">
        <f>VLOOKUP($C20,'[2]Resumen Total AR SIC'!$B$4:$H$37,MATCH(H$5,'[2]Resumen Total AR SIC'!$B$3:$H$3,0),0)</f>
        <v>0</v>
      </c>
      <c r="I20" s="27">
        <f>VLOOKUP($C20,'[2]Resumen Total AR SIC'!$B$4:$H$37,MATCH(I$5,'[2]Resumen Total AR SIC'!$B$3:$H$3,0),0)</f>
        <v>0</v>
      </c>
    </row>
    <row r="21" spans="2:9" x14ac:dyDescent="0.2">
      <c r="B21" s="11">
        <v>16</v>
      </c>
      <c r="C21" s="2" t="s">
        <v>17</v>
      </c>
      <c r="D21" s="25">
        <f>VLOOKUP($C21,'[2]Resumen Total AR SIC'!$B$4:$H$37,MATCH(D$5,'[2]Resumen Total AR SIC'!$B$3:$H$3,0),0)</f>
        <v>0</v>
      </c>
      <c r="E21" s="52">
        <f>VLOOKUP($C21,'[2]Resumen Total AR SIC'!$B$4:$H$37,MATCH(E$5,'[2]Resumen Total AR SIC'!$B$3:$H$3,0),0)</f>
        <v>0</v>
      </c>
      <c r="F21" s="52">
        <f>VLOOKUP($C21,'[2]Resumen Total AR SIC'!$B$4:$H$37,MATCH(F$5,'[2]Resumen Total AR SIC'!$B$3:$H$3,0),0)</f>
        <v>0</v>
      </c>
      <c r="G21" s="52">
        <f>VLOOKUP($C21,'[2]Resumen Total AR SIC'!$B$4:$H$37,MATCH(G$5,'[2]Resumen Total AR SIC'!$B$3:$H$3,0),0)</f>
        <v>0</v>
      </c>
      <c r="H21" s="52">
        <f>VLOOKUP($C21,'[2]Resumen Total AR SIC'!$B$4:$H$37,MATCH(H$5,'[2]Resumen Total AR SIC'!$B$3:$H$3,0),0)</f>
        <v>0</v>
      </c>
      <c r="I21" s="27">
        <f>VLOOKUP($C21,'[2]Resumen Total AR SIC'!$B$4:$H$37,MATCH(I$5,'[2]Resumen Total AR SIC'!$B$3:$H$3,0),0)</f>
        <v>0</v>
      </c>
    </row>
    <row r="22" spans="2:9" x14ac:dyDescent="0.2">
      <c r="B22" s="11">
        <v>17</v>
      </c>
      <c r="C22" s="2" t="s">
        <v>18</v>
      </c>
      <c r="D22" s="25">
        <f>VLOOKUP($C22,'[2]Resumen Total AR SIC'!$B$4:$H$37,MATCH(D$5,'[2]Resumen Total AR SIC'!$B$3:$H$3,0),0)</f>
        <v>0</v>
      </c>
      <c r="E22" s="52">
        <f>VLOOKUP($C22,'[2]Resumen Total AR SIC'!$B$4:$H$37,MATCH(E$5,'[2]Resumen Total AR SIC'!$B$3:$H$3,0),0)</f>
        <v>0</v>
      </c>
      <c r="F22" s="52">
        <f>VLOOKUP($C22,'[2]Resumen Total AR SIC'!$B$4:$H$37,MATCH(F$5,'[2]Resumen Total AR SIC'!$B$3:$H$3,0),0)</f>
        <v>0</v>
      </c>
      <c r="G22" s="52">
        <f>VLOOKUP($C22,'[2]Resumen Total AR SIC'!$B$4:$H$37,MATCH(G$5,'[2]Resumen Total AR SIC'!$B$3:$H$3,0),0)</f>
        <v>0</v>
      </c>
      <c r="H22" s="52">
        <f>VLOOKUP($C22,'[2]Resumen Total AR SIC'!$B$4:$H$37,MATCH(H$5,'[2]Resumen Total AR SIC'!$B$3:$H$3,0),0)</f>
        <v>0</v>
      </c>
      <c r="I22" s="27">
        <f>VLOOKUP($C22,'[2]Resumen Total AR SIC'!$B$4:$H$37,MATCH(I$5,'[2]Resumen Total AR SIC'!$B$3:$H$3,0),0)</f>
        <v>0</v>
      </c>
    </row>
    <row r="23" spans="2:9" x14ac:dyDescent="0.2">
      <c r="B23" s="11">
        <v>18</v>
      </c>
      <c r="C23" s="2" t="s">
        <v>19</v>
      </c>
      <c r="D23" s="25">
        <f>VLOOKUP($C23,'[2]Resumen Total AR SIC'!$B$4:$H$37,MATCH(D$5,'[2]Resumen Total AR SIC'!$B$3:$H$3,0),0)</f>
        <v>0</v>
      </c>
      <c r="E23" s="52">
        <f>VLOOKUP($C23,'[2]Resumen Total AR SIC'!$B$4:$H$37,MATCH(E$5,'[2]Resumen Total AR SIC'!$B$3:$H$3,0),0)</f>
        <v>0</v>
      </c>
      <c r="F23" s="52">
        <f>VLOOKUP($C23,'[2]Resumen Total AR SIC'!$B$4:$H$37,MATCH(F$5,'[2]Resumen Total AR SIC'!$B$3:$H$3,0),0)</f>
        <v>0</v>
      </c>
      <c r="G23" s="52">
        <f>VLOOKUP($C23,'[2]Resumen Total AR SIC'!$B$4:$H$37,MATCH(G$5,'[2]Resumen Total AR SIC'!$B$3:$H$3,0),0)</f>
        <v>0</v>
      </c>
      <c r="H23" s="52">
        <f>VLOOKUP($C23,'[2]Resumen Total AR SIC'!$B$4:$H$37,MATCH(H$5,'[2]Resumen Total AR SIC'!$B$3:$H$3,0),0)</f>
        <v>0</v>
      </c>
      <c r="I23" s="27">
        <f>VLOOKUP($C23,'[2]Resumen Total AR SIC'!$B$4:$H$37,MATCH(I$5,'[2]Resumen Total AR SIC'!$B$3:$H$3,0),0)</f>
        <v>0</v>
      </c>
    </row>
    <row r="24" spans="2:9" x14ac:dyDescent="0.2">
      <c r="B24" s="11">
        <v>19</v>
      </c>
      <c r="C24" s="2" t="s">
        <v>20</v>
      </c>
      <c r="D24" s="25">
        <f>VLOOKUP($C24,'[2]Resumen Total AR SIC'!$B$4:$H$37,MATCH(D$5,'[2]Resumen Total AR SIC'!$B$3:$H$3,0),0)</f>
        <v>0</v>
      </c>
      <c r="E24" s="52">
        <f>VLOOKUP($C24,'[2]Resumen Total AR SIC'!$B$4:$H$37,MATCH(E$5,'[2]Resumen Total AR SIC'!$B$3:$H$3,0),0)</f>
        <v>0</v>
      </c>
      <c r="F24" s="52">
        <f>VLOOKUP($C24,'[2]Resumen Total AR SIC'!$B$4:$H$37,MATCH(F$5,'[2]Resumen Total AR SIC'!$B$3:$H$3,0),0)</f>
        <v>0</v>
      </c>
      <c r="G24" s="52">
        <f>VLOOKUP($C24,'[2]Resumen Total AR SIC'!$B$4:$H$37,MATCH(G$5,'[2]Resumen Total AR SIC'!$B$3:$H$3,0),0)</f>
        <v>0</v>
      </c>
      <c r="H24" s="52">
        <f>VLOOKUP($C24,'[2]Resumen Total AR SIC'!$B$4:$H$37,MATCH(H$5,'[2]Resumen Total AR SIC'!$B$3:$H$3,0),0)</f>
        <v>0</v>
      </c>
      <c r="I24" s="27">
        <f>VLOOKUP($C24,'[2]Resumen Total AR SIC'!$B$4:$H$37,MATCH(I$5,'[2]Resumen Total AR SIC'!$B$3:$H$3,0),0)</f>
        <v>0</v>
      </c>
    </row>
    <row r="25" spans="2:9" x14ac:dyDescent="0.2">
      <c r="B25" s="11">
        <v>20</v>
      </c>
      <c r="C25" s="2" t="s">
        <v>21</v>
      </c>
      <c r="D25" s="25">
        <f>VLOOKUP($C25,'[2]Resumen Total AR SIC'!$B$4:$H$37,MATCH(D$5,'[2]Resumen Total AR SIC'!$B$3:$H$3,0),0)</f>
        <v>0</v>
      </c>
      <c r="E25" s="52">
        <f>VLOOKUP($C25,'[2]Resumen Total AR SIC'!$B$4:$H$37,MATCH(E$5,'[2]Resumen Total AR SIC'!$B$3:$H$3,0),0)</f>
        <v>0</v>
      </c>
      <c r="F25" s="52">
        <f>VLOOKUP($C25,'[2]Resumen Total AR SIC'!$B$4:$H$37,MATCH(F$5,'[2]Resumen Total AR SIC'!$B$3:$H$3,0),0)</f>
        <v>0</v>
      </c>
      <c r="G25" s="52">
        <f>VLOOKUP($C25,'[2]Resumen Total AR SIC'!$B$4:$H$37,MATCH(G$5,'[2]Resumen Total AR SIC'!$B$3:$H$3,0),0)</f>
        <v>0</v>
      </c>
      <c r="H25" s="52">
        <f>VLOOKUP($C25,'[2]Resumen Total AR SIC'!$B$4:$H$37,MATCH(H$5,'[2]Resumen Total AR SIC'!$B$3:$H$3,0),0)</f>
        <v>0</v>
      </c>
      <c r="I25" s="27">
        <f>VLOOKUP($C25,'[2]Resumen Total AR SIC'!$B$4:$H$37,MATCH(I$5,'[2]Resumen Total AR SIC'!$B$3:$H$3,0),0)</f>
        <v>0</v>
      </c>
    </row>
    <row r="26" spans="2:9" x14ac:dyDescent="0.2">
      <c r="B26" s="11">
        <v>21</v>
      </c>
      <c r="C26" s="2" t="s">
        <v>22</v>
      </c>
      <c r="D26" s="25">
        <f>VLOOKUP($C26,'[2]Resumen Total AR SIC'!$B$4:$H$37,MATCH(D$5,'[2]Resumen Total AR SIC'!$B$3:$H$3,0),0)</f>
        <v>0</v>
      </c>
      <c r="E26" s="52">
        <f>VLOOKUP($C26,'[2]Resumen Total AR SIC'!$B$4:$H$37,MATCH(E$5,'[2]Resumen Total AR SIC'!$B$3:$H$3,0),0)</f>
        <v>0</v>
      </c>
      <c r="F26" s="52">
        <f>VLOOKUP($C26,'[2]Resumen Total AR SIC'!$B$4:$H$37,MATCH(F$5,'[2]Resumen Total AR SIC'!$B$3:$H$3,0),0)</f>
        <v>0</v>
      </c>
      <c r="G26" s="52">
        <f>VLOOKUP($C26,'[2]Resumen Total AR SIC'!$B$4:$H$37,MATCH(G$5,'[2]Resumen Total AR SIC'!$B$3:$H$3,0),0)</f>
        <v>0</v>
      </c>
      <c r="H26" s="52">
        <f>VLOOKUP($C26,'[2]Resumen Total AR SIC'!$B$4:$H$37,MATCH(H$5,'[2]Resumen Total AR SIC'!$B$3:$H$3,0),0)</f>
        <v>0</v>
      </c>
      <c r="I26" s="27">
        <f>VLOOKUP($C26,'[2]Resumen Total AR SIC'!$B$4:$H$37,MATCH(I$5,'[2]Resumen Total AR SIC'!$B$3:$H$3,0),0)</f>
        <v>0</v>
      </c>
    </row>
    <row r="27" spans="2:9" x14ac:dyDescent="0.2">
      <c r="B27" s="11">
        <v>22</v>
      </c>
      <c r="C27" s="2" t="s">
        <v>23</v>
      </c>
      <c r="D27" s="25">
        <f>VLOOKUP($C27,'[2]Resumen Total AR SIC'!$B$4:$H$37,MATCH(D$5,'[2]Resumen Total AR SIC'!$B$3:$H$3,0),0)</f>
        <v>0</v>
      </c>
      <c r="E27" s="52">
        <f>VLOOKUP($C27,'[2]Resumen Total AR SIC'!$B$4:$H$37,MATCH(E$5,'[2]Resumen Total AR SIC'!$B$3:$H$3,0),0)</f>
        <v>0</v>
      </c>
      <c r="F27" s="52">
        <f>VLOOKUP($C27,'[2]Resumen Total AR SIC'!$B$4:$H$37,MATCH(F$5,'[2]Resumen Total AR SIC'!$B$3:$H$3,0),0)</f>
        <v>0</v>
      </c>
      <c r="G27" s="52">
        <f>VLOOKUP($C27,'[2]Resumen Total AR SIC'!$B$4:$H$37,MATCH(G$5,'[2]Resumen Total AR SIC'!$B$3:$H$3,0),0)</f>
        <v>0</v>
      </c>
      <c r="H27" s="52">
        <f>VLOOKUP($C27,'[2]Resumen Total AR SIC'!$B$4:$H$37,MATCH(H$5,'[2]Resumen Total AR SIC'!$B$3:$H$3,0),0)</f>
        <v>0</v>
      </c>
      <c r="I27" s="27">
        <f>VLOOKUP($C27,'[2]Resumen Total AR SIC'!$B$4:$H$37,MATCH(I$5,'[2]Resumen Total AR SIC'!$B$3:$H$3,0),0)</f>
        <v>0</v>
      </c>
    </row>
    <row r="28" spans="2:9" x14ac:dyDescent="0.2">
      <c r="B28" s="11">
        <v>23</v>
      </c>
      <c r="C28" s="2" t="s">
        <v>24</v>
      </c>
      <c r="D28" s="25">
        <f>VLOOKUP($C28,'[2]Resumen Total AR SIC'!$B$4:$H$37,MATCH(D$5,'[2]Resumen Total AR SIC'!$B$3:$H$3,0),0)</f>
        <v>0</v>
      </c>
      <c r="E28" s="52">
        <f>VLOOKUP($C28,'[2]Resumen Total AR SIC'!$B$4:$H$37,MATCH(E$5,'[2]Resumen Total AR SIC'!$B$3:$H$3,0),0)</f>
        <v>0</v>
      </c>
      <c r="F28" s="52">
        <f>VLOOKUP($C28,'[2]Resumen Total AR SIC'!$B$4:$H$37,MATCH(F$5,'[2]Resumen Total AR SIC'!$B$3:$H$3,0),0)</f>
        <v>0</v>
      </c>
      <c r="G28" s="52">
        <f>VLOOKUP($C28,'[2]Resumen Total AR SIC'!$B$4:$H$37,MATCH(G$5,'[2]Resumen Total AR SIC'!$B$3:$H$3,0),0)</f>
        <v>0</v>
      </c>
      <c r="H28" s="52">
        <f>VLOOKUP($C28,'[2]Resumen Total AR SIC'!$B$4:$H$37,MATCH(H$5,'[2]Resumen Total AR SIC'!$B$3:$H$3,0),0)</f>
        <v>0</v>
      </c>
      <c r="I28" s="27">
        <f>VLOOKUP($C28,'[2]Resumen Total AR SIC'!$B$4:$H$37,MATCH(I$5,'[2]Resumen Total AR SIC'!$B$3:$H$3,0),0)</f>
        <v>0</v>
      </c>
    </row>
    <row r="29" spans="2:9" x14ac:dyDescent="0.2">
      <c r="B29" s="11">
        <v>24</v>
      </c>
      <c r="C29" s="2" t="s">
        <v>25</v>
      </c>
      <c r="D29" s="25">
        <f>VLOOKUP($C29,'[2]Resumen Total AR SIC'!$B$4:$H$37,MATCH(D$5,'[2]Resumen Total AR SIC'!$B$3:$H$3,0),0)</f>
        <v>-137.57696271633597</v>
      </c>
      <c r="E29" s="52">
        <f>VLOOKUP($C29,'[2]Resumen Total AR SIC'!$B$4:$H$37,MATCH(E$5,'[2]Resumen Total AR SIC'!$B$3:$H$3,0),0)</f>
        <v>-18.581090494647277</v>
      </c>
      <c r="F29" s="52">
        <f>VLOOKUP($C29,'[2]Resumen Total AR SIC'!$B$4:$H$37,MATCH(F$5,'[2]Resumen Total AR SIC'!$B$3:$H$3,0),0)</f>
        <v>0</v>
      </c>
      <c r="G29" s="52">
        <f>VLOOKUP($C29,'[2]Resumen Total AR SIC'!$B$4:$H$37,MATCH(G$5,'[2]Resumen Total AR SIC'!$B$3:$H$3,0),0)</f>
        <v>-50.394491837485717</v>
      </c>
      <c r="H29" s="52">
        <f>VLOOKUP($C29,'[2]Resumen Total AR SIC'!$B$4:$H$37,MATCH(H$5,'[2]Resumen Total AR SIC'!$B$3:$H$3,0),0)</f>
        <v>-139.09454043349334</v>
      </c>
      <c r="I29" s="27">
        <f>VLOOKUP($C29,'[2]Resumen Total AR SIC'!$B$4:$H$37,MATCH(I$5,'[2]Resumen Total AR SIC'!$B$3:$H$3,0),0)</f>
        <v>213.99928964896031</v>
      </c>
    </row>
    <row r="30" spans="2:9" x14ac:dyDescent="0.2">
      <c r="B30" s="11">
        <v>25</v>
      </c>
      <c r="C30" s="2" t="s">
        <v>26</v>
      </c>
      <c r="D30" s="25">
        <f>VLOOKUP($C30,'[2]Resumen Total AR SIC'!$B$4:$H$37,MATCH(D$5,'[2]Resumen Total AR SIC'!$B$3:$H$3,0),0)</f>
        <v>0</v>
      </c>
      <c r="E30" s="52">
        <f>VLOOKUP($C30,'[2]Resumen Total AR SIC'!$B$4:$H$37,MATCH(E$5,'[2]Resumen Total AR SIC'!$B$3:$H$3,0),0)</f>
        <v>0</v>
      </c>
      <c r="F30" s="52">
        <f>VLOOKUP($C30,'[2]Resumen Total AR SIC'!$B$4:$H$37,MATCH(F$5,'[2]Resumen Total AR SIC'!$B$3:$H$3,0),0)</f>
        <v>0</v>
      </c>
      <c r="G30" s="52">
        <f>VLOOKUP($C30,'[2]Resumen Total AR SIC'!$B$4:$H$37,MATCH(G$5,'[2]Resumen Total AR SIC'!$B$3:$H$3,0),0)</f>
        <v>0</v>
      </c>
      <c r="H30" s="52">
        <f>VLOOKUP($C30,'[2]Resumen Total AR SIC'!$B$4:$H$37,MATCH(H$5,'[2]Resumen Total AR SIC'!$B$3:$H$3,0),0)</f>
        <v>0</v>
      </c>
      <c r="I30" s="27">
        <f>VLOOKUP($C30,'[2]Resumen Total AR SIC'!$B$4:$H$37,MATCH(I$5,'[2]Resumen Total AR SIC'!$B$3:$H$3,0),0)</f>
        <v>0</v>
      </c>
    </row>
    <row r="31" spans="2:9" x14ac:dyDescent="0.2">
      <c r="B31" s="11">
        <v>26</v>
      </c>
      <c r="C31" s="2" t="s">
        <v>27</v>
      </c>
      <c r="D31" s="25">
        <f>VLOOKUP($C31,'[2]Resumen Total AR SIC'!$B$4:$H$37,MATCH(D$5,'[2]Resumen Total AR SIC'!$B$3:$H$3,0),0)</f>
        <v>3.3063587494552929E-16</v>
      </c>
      <c r="E31" s="52">
        <f>VLOOKUP($C31,'[2]Resumen Total AR SIC'!$B$4:$H$37,MATCH(E$5,'[2]Resumen Total AR SIC'!$B$3:$H$3,0),0)</f>
        <v>0</v>
      </c>
      <c r="F31" s="52">
        <f>VLOOKUP($C31,'[2]Resumen Total AR SIC'!$B$4:$H$37,MATCH(F$5,'[2]Resumen Total AR SIC'!$B$3:$H$3,0),0)</f>
        <v>0</v>
      </c>
      <c r="G31" s="52">
        <f>VLOOKUP($C31,'[2]Resumen Total AR SIC'!$B$4:$H$37,MATCH(G$5,'[2]Resumen Total AR SIC'!$B$3:$H$3,0),0)</f>
        <v>0</v>
      </c>
      <c r="H31" s="52">
        <f>VLOOKUP($C31,'[2]Resumen Total AR SIC'!$B$4:$H$37,MATCH(H$5,'[2]Resumen Total AR SIC'!$B$3:$H$3,0),0)</f>
        <v>197.41527675352</v>
      </c>
      <c r="I31" s="27">
        <f>VLOOKUP($C31,'[2]Resumen Total AR SIC'!$B$4:$H$37,MATCH(I$5,'[2]Resumen Total AR SIC'!$B$3:$H$3,0),0)</f>
        <v>-47.527644769209985</v>
      </c>
    </row>
    <row r="32" spans="2:9" x14ac:dyDescent="0.2">
      <c r="B32" s="11">
        <v>27</v>
      </c>
      <c r="C32" s="2" t="s">
        <v>28</v>
      </c>
      <c r="D32" s="25">
        <f>VLOOKUP($C32,'[2]Resumen Total AR SIC'!$B$4:$H$37,MATCH(D$5,'[2]Resumen Total AR SIC'!$B$3:$H$3,0),0)</f>
        <v>0</v>
      </c>
      <c r="E32" s="52">
        <f>VLOOKUP($C32,'[2]Resumen Total AR SIC'!$B$4:$H$37,MATCH(E$5,'[2]Resumen Total AR SIC'!$B$3:$H$3,0),0)</f>
        <v>0</v>
      </c>
      <c r="F32" s="52">
        <f>VLOOKUP($C32,'[2]Resumen Total AR SIC'!$B$4:$H$37,MATCH(F$5,'[2]Resumen Total AR SIC'!$B$3:$H$3,0),0)</f>
        <v>0</v>
      </c>
      <c r="G32" s="52">
        <f>VLOOKUP($C32,'[2]Resumen Total AR SIC'!$B$4:$H$37,MATCH(G$5,'[2]Resumen Total AR SIC'!$B$3:$H$3,0),0)</f>
        <v>0</v>
      </c>
      <c r="H32" s="52">
        <f>VLOOKUP($C32,'[2]Resumen Total AR SIC'!$B$4:$H$37,MATCH(H$5,'[2]Resumen Total AR SIC'!$B$3:$H$3,0),0)</f>
        <v>0</v>
      </c>
      <c r="I32" s="27">
        <f>VLOOKUP($C32,'[2]Resumen Total AR SIC'!$B$4:$H$37,MATCH(I$5,'[2]Resumen Total AR SIC'!$B$3:$H$3,0),0)</f>
        <v>0</v>
      </c>
    </row>
    <row r="33" spans="2:9" x14ac:dyDescent="0.2">
      <c r="B33" s="11">
        <v>28</v>
      </c>
      <c r="C33" s="2" t="s">
        <v>29</v>
      </c>
      <c r="D33" s="25">
        <f>VLOOKUP($C33,'[2]Resumen Total AR SIC'!$B$4:$H$37,MATCH(D$5,'[2]Resumen Total AR SIC'!$B$3:$H$3,0),0)</f>
        <v>0</v>
      </c>
      <c r="E33" s="52">
        <f>VLOOKUP($C33,'[2]Resumen Total AR SIC'!$B$4:$H$37,MATCH(E$5,'[2]Resumen Total AR SIC'!$B$3:$H$3,0),0)</f>
        <v>0</v>
      </c>
      <c r="F33" s="52">
        <f>VLOOKUP($C33,'[2]Resumen Total AR SIC'!$B$4:$H$37,MATCH(F$5,'[2]Resumen Total AR SIC'!$B$3:$H$3,0),0)</f>
        <v>0</v>
      </c>
      <c r="G33" s="52">
        <f>VLOOKUP($C33,'[2]Resumen Total AR SIC'!$B$4:$H$37,MATCH(G$5,'[2]Resumen Total AR SIC'!$B$3:$H$3,0),0)</f>
        <v>0</v>
      </c>
      <c r="H33" s="52">
        <f>VLOOKUP($C33,'[2]Resumen Total AR SIC'!$B$4:$H$37,MATCH(H$5,'[2]Resumen Total AR SIC'!$B$3:$H$3,0),0)</f>
        <v>0</v>
      </c>
      <c r="I33" s="27">
        <f>VLOOKUP($C33,'[2]Resumen Total AR SIC'!$B$4:$H$37,MATCH(I$5,'[2]Resumen Total AR SIC'!$B$3:$H$3,0),0)</f>
        <v>0</v>
      </c>
    </row>
    <row r="34" spans="2:9" x14ac:dyDescent="0.2">
      <c r="B34" s="11">
        <v>29</v>
      </c>
      <c r="C34" s="14" t="s">
        <v>30</v>
      </c>
      <c r="D34" s="25">
        <f>VLOOKUP($C34,'[2]Resumen Total AR SIC'!$B$4:$H$37,MATCH(D$5,'[2]Resumen Total AR SIC'!$B$3:$H$3,0),0)</f>
        <v>0</v>
      </c>
      <c r="E34" s="52">
        <f>VLOOKUP($C34,'[2]Resumen Total AR SIC'!$B$4:$H$37,MATCH(E$5,'[2]Resumen Total AR SIC'!$B$3:$H$3,0),0)</f>
        <v>0</v>
      </c>
      <c r="F34" s="52">
        <f>VLOOKUP($C34,'[2]Resumen Total AR SIC'!$B$4:$H$37,MATCH(F$5,'[2]Resumen Total AR SIC'!$B$3:$H$3,0),0)</f>
        <v>0</v>
      </c>
      <c r="G34" s="52">
        <f>VLOOKUP($C34,'[2]Resumen Total AR SIC'!$B$4:$H$37,MATCH(G$5,'[2]Resumen Total AR SIC'!$B$3:$H$3,0),0)</f>
        <v>0</v>
      </c>
      <c r="H34" s="52">
        <f>VLOOKUP($C34,'[2]Resumen Total AR SIC'!$B$4:$H$37,MATCH(H$5,'[2]Resumen Total AR SIC'!$B$3:$H$3,0),0)</f>
        <v>0</v>
      </c>
      <c r="I34" s="27">
        <f>VLOOKUP($C34,'[2]Resumen Total AR SIC'!$B$4:$H$37,MATCH(I$5,'[2]Resumen Total AR SIC'!$B$3:$H$3,0),0)</f>
        <v>0</v>
      </c>
    </row>
    <row r="35" spans="2:9" x14ac:dyDescent="0.2">
      <c r="B35" s="16" t="s">
        <v>35</v>
      </c>
      <c r="C35" s="17"/>
      <c r="D35" s="28">
        <f t="shared" ref="D35:I35" si="0">SUM(D6:D34)</f>
        <v>-732.45738347784697</v>
      </c>
      <c r="E35" s="29">
        <f t="shared" si="0"/>
        <v>2989.4590138608874</v>
      </c>
      <c r="F35" s="29">
        <f t="shared" si="0"/>
        <v>-554821.93040988315</v>
      </c>
      <c r="G35" s="29">
        <f t="shared" si="0"/>
        <v>494841.1389782374</v>
      </c>
      <c r="H35" s="29">
        <f t="shared" si="0"/>
        <v>-189926.26122162535</v>
      </c>
      <c r="I35" s="30">
        <f t="shared" si="0"/>
        <v>-64400.400878557062</v>
      </c>
    </row>
    <row r="38" spans="2:9" x14ac:dyDescent="0.2">
      <c r="B38" s="3" t="s">
        <v>37</v>
      </c>
    </row>
    <row r="39" spans="2:9" x14ac:dyDescent="0.2">
      <c r="B39" s="21" t="s">
        <v>0</v>
      </c>
      <c r="C39" s="16"/>
      <c r="D39" s="22">
        <v>44197</v>
      </c>
      <c r="E39" s="23">
        <v>44228</v>
      </c>
      <c r="F39" s="23">
        <v>44256</v>
      </c>
      <c r="G39" s="23">
        <v>44287</v>
      </c>
      <c r="H39" s="23">
        <v>44317</v>
      </c>
      <c r="I39" s="24">
        <v>44348</v>
      </c>
    </row>
    <row r="40" spans="2:9" x14ac:dyDescent="0.2">
      <c r="B40" s="8">
        <v>1</v>
      </c>
      <c r="C40" s="9" t="s">
        <v>3</v>
      </c>
      <c r="D40" s="31">
        <f t="shared" ref="D40:I49" si="1">D6+D219</f>
        <v>0</v>
      </c>
      <c r="E40" s="32">
        <f t="shared" si="1"/>
        <v>0</v>
      </c>
      <c r="F40" s="32">
        <f t="shared" si="1"/>
        <v>0</v>
      </c>
      <c r="G40" s="32">
        <f t="shared" si="1"/>
        <v>0</v>
      </c>
      <c r="H40" s="32">
        <f t="shared" si="1"/>
        <v>0</v>
      </c>
      <c r="I40" s="33">
        <f t="shared" si="1"/>
        <v>0</v>
      </c>
    </row>
    <row r="41" spans="2:9" x14ac:dyDescent="0.2">
      <c r="B41" s="11">
        <v>2</v>
      </c>
      <c r="C41" s="2" t="s">
        <v>4</v>
      </c>
      <c r="D41" s="25">
        <f t="shared" si="1"/>
        <v>0</v>
      </c>
      <c r="E41" s="52">
        <f t="shared" si="1"/>
        <v>0</v>
      </c>
      <c r="F41" s="52">
        <f t="shared" si="1"/>
        <v>0</v>
      </c>
      <c r="G41" s="52">
        <f t="shared" si="1"/>
        <v>0</v>
      </c>
      <c r="H41" s="52">
        <f t="shared" si="1"/>
        <v>0</v>
      </c>
      <c r="I41" s="27">
        <f t="shared" si="1"/>
        <v>0</v>
      </c>
    </row>
    <row r="42" spans="2:9" x14ac:dyDescent="0.2">
      <c r="B42" s="11">
        <v>3</v>
      </c>
      <c r="C42" s="2" t="s">
        <v>5</v>
      </c>
      <c r="D42" s="25">
        <f t="shared" si="1"/>
        <v>0</v>
      </c>
      <c r="E42" s="52">
        <f t="shared" si="1"/>
        <v>0</v>
      </c>
      <c r="F42" s="52">
        <f t="shared" si="1"/>
        <v>0</v>
      </c>
      <c r="G42" s="52">
        <f t="shared" si="1"/>
        <v>0</v>
      </c>
      <c r="H42" s="52">
        <f t="shared" si="1"/>
        <v>0</v>
      </c>
      <c r="I42" s="27">
        <f t="shared" si="1"/>
        <v>0</v>
      </c>
    </row>
    <row r="43" spans="2:9" x14ac:dyDescent="0.2">
      <c r="B43" s="11">
        <v>4</v>
      </c>
      <c r="C43" s="2" t="s">
        <v>6</v>
      </c>
      <c r="D43" s="25">
        <f t="shared" si="1"/>
        <v>0</v>
      </c>
      <c r="E43" s="52">
        <f t="shared" si="1"/>
        <v>0</v>
      </c>
      <c r="F43" s="52">
        <f t="shared" si="1"/>
        <v>0</v>
      </c>
      <c r="G43" s="52">
        <f t="shared" si="1"/>
        <v>0</v>
      </c>
      <c r="H43" s="52">
        <f t="shared" si="1"/>
        <v>0</v>
      </c>
      <c r="I43" s="27">
        <f t="shared" si="1"/>
        <v>0</v>
      </c>
    </row>
    <row r="44" spans="2:9" x14ac:dyDescent="0.2">
      <c r="B44" s="11">
        <v>5</v>
      </c>
      <c r="C44" s="2" t="s">
        <v>7</v>
      </c>
      <c r="D44" s="25">
        <f t="shared" si="1"/>
        <v>-17279.853252669996</v>
      </c>
      <c r="E44" s="52">
        <f t="shared" si="1"/>
        <v>-13928.683883976037</v>
      </c>
      <c r="F44" s="52">
        <f t="shared" si="1"/>
        <v>-574526.16686924931</v>
      </c>
      <c r="G44" s="52">
        <f t="shared" si="1"/>
        <v>-145818.63853688835</v>
      </c>
      <c r="H44" s="52">
        <f t="shared" si="1"/>
        <v>-74033.61227770774</v>
      </c>
      <c r="I44" s="27">
        <f t="shared" si="1"/>
        <v>-139418.58399493722</v>
      </c>
    </row>
    <row r="45" spans="2:9" x14ac:dyDescent="0.2">
      <c r="B45" s="11">
        <v>6</v>
      </c>
      <c r="C45" s="2" t="s">
        <v>8</v>
      </c>
      <c r="D45" s="25">
        <f t="shared" si="1"/>
        <v>0</v>
      </c>
      <c r="E45" s="52">
        <f t="shared" si="1"/>
        <v>0</v>
      </c>
      <c r="F45" s="52">
        <f t="shared" si="1"/>
        <v>0</v>
      </c>
      <c r="G45" s="52">
        <f t="shared" si="1"/>
        <v>0</v>
      </c>
      <c r="H45" s="52">
        <f t="shared" si="1"/>
        <v>0</v>
      </c>
      <c r="I45" s="27">
        <f t="shared" si="1"/>
        <v>0</v>
      </c>
    </row>
    <row r="46" spans="2:9" x14ac:dyDescent="0.2">
      <c r="B46" s="11">
        <v>7</v>
      </c>
      <c r="C46" s="2" t="s">
        <v>9</v>
      </c>
      <c r="D46" s="25">
        <f t="shared" si="1"/>
        <v>-147.38850134281631</v>
      </c>
      <c r="E46" s="52">
        <f t="shared" si="1"/>
        <v>-146.94469451356653</v>
      </c>
      <c r="F46" s="52">
        <f t="shared" si="1"/>
        <v>5576.3258543987549</v>
      </c>
      <c r="G46" s="52">
        <f t="shared" si="1"/>
        <v>58969.036528910627</v>
      </c>
      <c r="H46" s="52">
        <f t="shared" si="1"/>
        <v>0</v>
      </c>
      <c r="I46" s="27">
        <f t="shared" si="1"/>
        <v>0</v>
      </c>
    </row>
    <row r="47" spans="2:9" x14ac:dyDescent="0.2">
      <c r="B47" s="11">
        <v>8</v>
      </c>
      <c r="C47" s="2" t="s">
        <v>10</v>
      </c>
      <c r="D47" s="25">
        <f t="shared" si="1"/>
        <v>86.370408380665779</v>
      </c>
      <c r="E47" s="52">
        <f t="shared" si="1"/>
        <v>0</v>
      </c>
      <c r="F47" s="52">
        <f t="shared" si="1"/>
        <v>0</v>
      </c>
      <c r="G47" s="52">
        <f t="shared" si="1"/>
        <v>0</v>
      </c>
      <c r="H47" s="52">
        <f t="shared" si="1"/>
        <v>0</v>
      </c>
      <c r="I47" s="27">
        <f t="shared" si="1"/>
        <v>237.67622735454287</v>
      </c>
    </row>
    <row r="48" spans="2:9" x14ac:dyDescent="0.2">
      <c r="B48" s="11">
        <v>9</v>
      </c>
      <c r="C48" s="2" t="s">
        <v>11</v>
      </c>
      <c r="D48" s="25">
        <f t="shared" si="1"/>
        <v>0</v>
      </c>
      <c r="E48" s="52">
        <f t="shared" si="1"/>
        <v>0</v>
      </c>
      <c r="F48" s="52">
        <f t="shared" si="1"/>
        <v>0</v>
      </c>
      <c r="G48" s="52">
        <f t="shared" si="1"/>
        <v>0</v>
      </c>
      <c r="H48" s="52">
        <f t="shared" si="1"/>
        <v>0</v>
      </c>
      <c r="I48" s="27">
        <f t="shared" si="1"/>
        <v>0</v>
      </c>
    </row>
    <row r="49" spans="2:9" x14ac:dyDescent="0.2">
      <c r="B49" s="11">
        <v>10</v>
      </c>
      <c r="C49" s="2" t="s">
        <v>60</v>
      </c>
      <c r="D49" s="25">
        <f t="shared" si="1"/>
        <v>0</v>
      </c>
      <c r="E49" s="52">
        <f t="shared" si="1"/>
        <v>0</v>
      </c>
      <c r="F49" s="52">
        <f t="shared" si="1"/>
        <v>0</v>
      </c>
      <c r="G49" s="52">
        <f t="shared" si="1"/>
        <v>0</v>
      </c>
      <c r="H49" s="52">
        <f t="shared" si="1"/>
        <v>0</v>
      </c>
      <c r="I49" s="27">
        <f t="shared" si="1"/>
        <v>0</v>
      </c>
    </row>
    <row r="50" spans="2:9" x14ac:dyDescent="0.2">
      <c r="B50" s="11">
        <v>11</v>
      </c>
      <c r="C50" s="2" t="s">
        <v>12</v>
      </c>
      <c r="D50" s="25">
        <f t="shared" ref="D50:I59" si="2">D16+D229</f>
        <v>-2.8560137149611098</v>
      </c>
      <c r="E50" s="52">
        <f t="shared" si="2"/>
        <v>-293.9446891982202</v>
      </c>
      <c r="F50" s="52">
        <f t="shared" si="2"/>
        <v>-295.03650715420144</v>
      </c>
      <c r="G50" s="52">
        <f t="shared" si="2"/>
        <v>10355.18671986867</v>
      </c>
      <c r="H50" s="52">
        <f t="shared" si="2"/>
        <v>-152639.63644561323</v>
      </c>
      <c r="I50" s="27">
        <f t="shared" si="2"/>
        <v>-152327.32877934267</v>
      </c>
    </row>
    <row r="51" spans="2:9" x14ac:dyDescent="0.2">
      <c r="B51" s="11">
        <v>12</v>
      </c>
      <c r="C51" s="2" t="s">
        <v>13</v>
      </c>
      <c r="D51" s="25">
        <f t="shared" si="2"/>
        <v>0</v>
      </c>
      <c r="E51" s="52">
        <f t="shared" si="2"/>
        <v>0</v>
      </c>
      <c r="F51" s="52">
        <f t="shared" si="2"/>
        <v>0</v>
      </c>
      <c r="G51" s="52">
        <f t="shared" si="2"/>
        <v>-21.562703371846098</v>
      </c>
      <c r="H51" s="52">
        <f t="shared" si="2"/>
        <v>-40221.388576029021</v>
      </c>
      <c r="I51" s="27">
        <f t="shared" si="2"/>
        <v>-40049.789774932229</v>
      </c>
    </row>
    <row r="52" spans="2:9" x14ac:dyDescent="0.2">
      <c r="B52" s="11">
        <v>13</v>
      </c>
      <c r="C52" s="2" t="s">
        <v>14</v>
      </c>
      <c r="D52" s="25">
        <f t="shared" si="2"/>
        <v>0</v>
      </c>
      <c r="E52" s="52">
        <f t="shared" si="2"/>
        <v>0</v>
      </c>
      <c r="F52" s="52">
        <f t="shared" si="2"/>
        <v>0</v>
      </c>
      <c r="G52" s="52">
        <f t="shared" si="2"/>
        <v>0</v>
      </c>
      <c r="H52" s="52">
        <f t="shared" si="2"/>
        <v>0</v>
      </c>
      <c r="I52" s="27">
        <f t="shared" si="2"/>
        <v>0</v>
      </c>
    </row>
    <row r="53" spans="2:9" x14ac:dyDescent="0.2">
      <c r="B53" s="11">
        <v>14</v>
      </c>
      <c r="C53" s="2" t="s">
        <v>15</v>
      </c>
      <c r="D53" s="25">
        <f t="shared" si="2"/>
        <v>0</v>
      </c>
      <c r="E53" s="52">
        <f t="shared" si="2"/>
        <v>0</v>
      </c>
      <c r="F53" s="52">
        <f t="shared" si="2"/>
        <v>0</v>
      </c>
      <c r="G53" s="52">
        <f t="shared" si="2"/>
        <v>0</v>
      </c>
      <c r="H53" s="52">
        <f t="shared" si="2"/>
        <v>0</v>
      </c>
      <c r="I53" s="27">
        <f t="shared" si="2"/>
        <v>0</v>
      </c>
    </row>
    <row r="54" spans="2:9" x14ac:dyDescent="0.2">
      <c r="B54" s="11">
        <v>15</v>
      </c>
      <c r="C54" s="2" t="s">
        <v>16</v>
      </c>
      <c r="D54" s="25">
        <f t="shared" si="2"/>
        <v>0</v>
      </c>
      <c r="E54" s="52">
        <f t="shared" si="2"/>
        <v>0</v>
      </c>
      <c r="F54" s="52">
        <f t="shared" si="2"/>
        <v>0</v>
      </c>
      <c r="G54" s="52">
        <f t="shared" si="2"/>
        <v>0</v>
      </c>
      <c r="H54" s="52">
        <f t="shared" si="2"/>
        <v>0</v>
      </c>
      <c r="I54" s="27">
        <f t="shared" si="2"/>
        <v>0</v>
      </c>
    </row>
    <row r="55" spans="2:9" x14ac:dyDescent="0.2">
      <c r="B55" s="11">
        <v>16</v>
      </c>
      <c r="C55" s="2" t="s">
        <v>17</v>
      </c>
      <c r="D55" s="25">
        <f t="shared" si="2"/>
        <v>0</v>
      </c>
      <c r="E55" s="52">
        <f t="shared" si="2"/>
        <v>0</v>
      </c>
      <c r="F55" s="52">
        <f t="shared" si="2"/>
        <v>0</v>
      </c>
      <c r="G55" s="52">
        <f t="shared" si="2"/>
        <v>0</v>
      </c>
      <c r="H55" s="52">
        <f t="shared" si="2"/>
        <v>0</v>
      </c>
      <c r="I55" s="27">
        <f t="shared" si="2"/>
        <v>0</v>
      </c>
    </row>
    <row r="56" spans="2:9" x14ac:dyDescent="0.2">
      <c r="B56" s="11">
        <v>17</v>
      </c>
      <c r="C56" s="2" t="s">
        <v>18</v>
      </c>
      <c r="D56" s="25">
        <f t="shared" si="2"/>
        <v>0</v>
      </c>
      <c r="E56" s="52">
        <f t="shared" si="2"/>
        <v>0</v>
      </c>
      <c r="F56" s="52">
        <f t="shared" si="2"/>
        <v>0</v>
      </c>
      <c r="G56" s="52">
        <f t="shared" si="2"/>
        <v>0</v>
      </c>
      <c r="H56" s="52">
        <f t="shared" si="2"/>
        <v>0</v>
      </c>
      <c r="I56" s="27">
        <f t="shared" si="2"/>
        <v>0</v>
      </c>
    </row>
    <row r="57" spans="2:9" x14ac:dyDescent="0.2">
      <c r="B57" s="11">
        <v>18</v>
      </c>
      <c r="C57" s="2" t="s">
        <v>19</v>
      </c>
      <c r="D57" s="25">
        <f t="shared" si="2"/>
        <v>0</v>
      </c>
      <c r="E57" s="52">
        <f t="shared" si="2"/>
        <v>0</v>
      </c>
      <c r="F57" s="52">
        <f t="shared" si="2"/>
        <v>0</v>
      </c>
      <c r="G57" s="52">
        <f t="shared" si="2"/>
        <v>0</v>
      </c>
      <c r="H57" s="52">
        <f t="shared" si="2"/>
        <v>0</v>
      </c>
      <c r="I57" s="27">
        <f t="shared" si="2"/>
        <v>0</v>
      </c>
    </row>
    <row r="58" spans="2:9" x14ac:dyDescent="0.2">
      <c r="B58" s="11">
        <v>19</v>
      </c>
      <c r="C58" s="2" t="s">
        <v>20</v>
      </c>
      <c r="D58" s="25">
        <f t="shared" si="2"/>
        <v>0</v>
      </c>
      <c r="E58" s="52">
        <f t="shared" si="2"/>
        <v>0</v>
      </c>
      <c r="F58" s="52">
        <f t="shared" si="2"/>
        <v>0</v>
      </c>
      <c r="G58" s="52">
        <f t="shared" si="2"/>
        <v>0</v>
      </c>
      <c r="H58" s="52">
        <f t="shared" si="2"/>
        <v>0</v>
      </c>
      <c r="I58" s="27">
        <f t="shared" si="2"/>
        <v>0</v>
      </c>
    </row>
    <row r="59" spans="2:9" x14ac:dyDescent="0.2">
      <c r="B59" s="11">
        <v>20</v>
      </c>
      <c r="C59" s="2" t="s">
        <v>21</v>
      </c>
      <c r="D59" s="25">
        <f t="shared" si="2"/>
        <v>0</v>
      </c>
      <c r="E59" s="52">
        <f t="shared" si="2"/>
        <v>0</v>
      </c>
      <c r="F59" s="52">
        <f t="shared" si="2"/>
        <v>0</v>
      </c>
      <c r="G59" s="52">
        <f t="shared" si="2"/>
        <v>0</v>
      </c>
      <c r="H59" s="52">
        <f t="shared" si="2"/>
        <v>0</v>
      </c>
      <c r="I59" s="27">
        <f t="shared" si="2"/>
        <v>0</v>
      </c>
    </row>
    <row r="60" spans="2:9" x14ac:dyDescent="0.2">
      <c r="B60" s="11">
        <v>21</v>
      </c>
      <c r="C60" s="2" t="s">
        <v>22</v>
      </c>
      <c r="D60" s="25">
        <f t="shared" ref="D60:I68" si="3">D26+D239</f>
        <v>0</v>
      </c>
      <c r="E60" s="52">
        <f t="shared" si="3"/>
        <v>0</v>
      </c>
      <c r="F60" s="52">
        <f t="shared" si="3"/>
        <v>0</v>
      </c>
      <c r="G60" s="52">
        <f t="shared" si="3"/>
        <v>0</v>
      </c>
      <c r="H60" s="52">
        <f t="shared" si="3"/>
        <v>0</v>
      </c>
      <c r="I60" s="27">
        <f t="shared" si="3"/>
        <v>0</v>
      </c>
    </row>
    <row r="61" spans="2:9" x14ac:dyDescent="0.2">
      <c r="B61" s="11">
        <v>22</v>
      </c>
      <c r="C61" s="2" t="s">
        <v>23</v>
      </c>
      <c r="D61" s="25">
        <f t="shared" si="3"/>
        <v>0</v>
      </c>
      <c r="E61" s="52">
        <f t="shared" si="3"/>
        <v>0</v>
      </c>
      <c r="F61" s="52">
        <f t="shared" si="3"/>
        <v>0</v>
      </c>
      <c r="G61" s="52">
        <f t="shared" si="3"/>
        <v>0</v>
      </c>
      <c r="H61" s="52">
        <f t="shared" si="3"/>
        <v>0</v>
      </c>
      <c r="I61" s="27">
        <f t="shared" si="3"/>
        <v>0</v>
      </c>
    </row>
    <row r="62" spans="2:9" x14ac:dyDescent="0.2">
      <c r="B62" s="11">
        <v>23</v>
      </c>
      <c r="C62" s="2" t="s">
        <v>24</v>
      </c>
      <c r="D62" s="25">
        <f t="shared" si="3"/>
        <v>0</v>
      </c>
      <c r="E62" s="52">
        <f t="shared" si="3"/>
        <v>0</v>
      </c>
      <c r="F62" s="52">
        <f t="shared" si="3"/>
        <v>0</v>
      </c>
      <c r="G62" s="52">
        <f t="shared" si="3"/>
        <v>0</v>
      </c>
      <c r="H62" s="52">
        <f t="shared" si="3"/>
        <v>0</v>
      </c>
      <c r="I62" s="27">
        <f t="shared" si="3"/>
        <v>0</v>
      </c>
    </row>
    <row r="63" spans="2:9" x14ac:dyDescent="0.2">
      <c r="B63" s="11">
        <v>24</v>
      </c>
      <c r="C63" s="2" t="s">
        <v>25</v>
      </c>
      <c r="D63" s="25">
        <f t="shared" si="3"/>
        <v>-192.26289129104327</v>
      </c>
      <c r="E63" s="52">
        <f t="shared" si="3"/>
        <v>-210.26505206329784</v>
      </c>
      <c r="F63" s="52">
        <f t="shared" si="3"/>
        <v>-211.04605327813042</v>
      </c>
      <c r="G63" s="52">
        <f t="shared" si="3"/>
        <v>-260.18720546581841</v>
      </c>
      <c r="H63" s="52">
        <f t="shared" si="3"/>
        <v>-276.30644909326645</v>
      </c>
      <c r="I63" s="27">
        <f t="shared" si="3"/>
        <v>-62.407079515413557</v>
      </c>
    </row>
    <row r="64" spans="2:9" x14ac:dyDescent="0.2">
      <c r="B64" s="11">
        <v>25</v>
      </c>
      <c r="C64" s="2" t="s">
        <v>26</v>
      </c>
      <c r="D64" s="25">
        <f t="shared" si="3"/>
        <v>0</v>
      </c>
      <c r="E64" s="52">
        <f t="shared" si="3"/>
        <v>0</v>
      </c>
      <c r="F64" s="52">
        <f t="shared" si="3"/>
        <v>0</v>
      </c>
      <c r="G64" s="52">
        <f t="shared" si="3"/>
        <v>0</v>
      </c>
      <c r="H64" s="52">
        <f t="shared" si="3"/>
        <v>0</v>
      </c>
      <c r="I64" s="27">
        <f t="shared" si="3"/>
        <v>0</v>
      </c>
    </row>
    <row r="65" spans="2:9" x14ac:dyDescent="0.2">
      <c r="B65" s="11">
        <v>26</v>
      </c>
      <c r="C65" s="2" t="s">
        <v>27</v>
      </c>
      <c r="D65" s="25">
        <f t="shared" si="3"/>
        <v>-139.36394088281634</v>
      </c>
      <c r="E65" s="52">
        <f t="shared" si="3"/>
        <v>-138.94429709682589</v>
      </c>
      <c r="F65" s="52">
        <f t="shared" si="3"/>
        <v>-139.46038697368289</v>
      </c>
      <c r="G65" s="52">
        <f t="shared" si="3"/>
        <v>-138.63217327408861</v>
      </c>
      <c r="H65" s="52">
        <f t="shared" si="3"/>
        <v>124.30643551540209</v>
      </c>
      <c r="I65" s="27">
        <f t="shared" si="3"/>
        <v>-47.527644769209985</v>
      </c>
    </row>
    <row r="66" spans="2:9" x14ac:dyDescent="0.2">
      <c r="B66" s="11">
        <v>27</v>
      </c>
      <c r="C66" s="2" t="s">
        <v>28</v>
      </c>
      <c r="D66" s="25">
        <f t="shared" si="3"/>
        <v>0</v>
      </c>
      <c r="E66" s="52">
        <f t="shared" si="3"/>
        <v>0</v>
      </c>
      <c r="F66" s="52">
        <f t="shared" si="3"/>
        <v>0</v>
      </c>
      <c r="G66" s="52">
        <f t="shared" si="3"/>
        <v>0</v>
      </c>
      <c r="H66" s="52">
        <f t="shared" si="3"/>
        <v>0</v>
      </c>
      <c r="I66" s="27">
        <f t="shared" si="3"/>
        <v>0</v>
      </c>
    </row>
    <row r="67" spans="2:9" x14ac:dyDescent="0.2">
      <c r="B67" s="11">
        <v>28</v>
      </c>
      <c r="C67" s="2" t="s">
        <v>29</v>
      </c>
      <c r="D67" s="25">
        <f t="shared" si="3"/>
        <v>0</v>
      </c>
      <c r="E67" s="52">
        <f t="shared" si="3"/>
        <v>0</v>
      </c>
      <c r="F67" s="52">
        <f t="shared" si="3"/>
        <v>0</v>
      </c>
      <c r="G67" s="52">
        <f t="shared" si="3"/>
        <v>0</v>
      </c>
      <c r="H67" s="52">
        <f t="shared" si="3"/>
        <v>0</v>
      </c>
      <c r="I67" s="27">
        <f t="shared" si="3"/>
        <v>0</v>
      </c>
    </row>
    <row r="68" spans="2:9" x14ac:dyDescent="0.2">
      <c r="B68" s="13">
        <v>29</v>
      </c>
      <c r="C68" s="14" t="s">
        <v>30</v>
      </c>
      <c r="D68" s="25">
        <f t="shared" si="3"/>
        <v>0</v>
      </c>
      <c r="E68" s="52">
        <f t="shared" si="3"/>
        <v>0</v>
      </c>
      <c r="F68" s="52">
        <f t="shared" si="3"/>
        <v>0</v>
      </c>
      <c r="G68" s="52">
        <f t="shared" si="3"/>
        <v>0</v>
      </c>
      <c r="H68" s="52">
        <f t="shared" si="3"/>
        <v>0</v>
      </c>
      <c r="I68" s="27">
        <f t="shared" si="3"/>
        <v>0</v>
      </c>
    </row>
    <row r="69" spans="2:9" x14ac:dyDescent="0.2">
      <c r="B69" s="16" t="s">
        <v>35</v>
      </c>
      <c r="C69" s="17"/>
      <c r="D69" s="28">
        <f t="shared" ref="D69:I69" si="4">SUM(D40:D68)</f>
        <v>-17675.354191520968</v>
      </c>
      <c r="E69" s="29">
        <f t="shared" si="4"/>
        <v>-14718.782616847948</v>
      </c>
      <c r="F69" s="29">
        <f t="shared" si="4"/>
        <v>-569595.3839622566</v>
      </c>
      <c r="G69" s="29">
        <f t="shared" si="4"/>
        <v>-76914.797370220811</v>
      </c>
      <c r="H69" s="29">
        <f t="shared" si="4"/>
        <v>-267046.63731292787</v>
      </c>
      <c r="I69" s="30">
        <f t="shared" si="4"/>
        <v>-331667.96104614221</v>
      </c>
    </row>
    <row r="72" spans="2:9" x14ac:dyDescent="0.2">
      <c r="B72" s="3" t="s">
        <v>38</v>
      </c>
    </row>
    <row r="73" spans="2:9" x14ac:dyDescent="0.2">
      <c r="B73" s="21" t="s">
        <v>0</v>
      </c>
      <c r="C73" s="16"/>
      <c r="D73" s="22">
        <v>44197</v>
      </c>
      <c r="E73" s="23">
        <v>44228</v>
      </c>
      <c r="F73" s="23">
        <v>44256</v>
      </c>
      <c r="G73" s="23">
        <v>44287</v>
      </c>
      <c r="H73" s="23">
        <v>44317</v>
      </c>
      <c r="I73" s="24">
        <v>44348</v>
      </c>
    </row>
    <row r="74" spans="2:9" x14ac:dyDescent="0.2">
      <c r="B74" s="8">
        <v>1</v>
      </c>
      <c r="C74" s="9" t="s">
        <v>3</v>
      </c>
      <c r="D74" s="31">
        <f t="shared" ref="D74:I83" si="5">IF(D40&lt;0,-D40,0)</f>
        <v>0</v>
      </c>
      <c r="E74" s="32">
        <f t="shared" si="5"/>
        <v>0</v>
      </c>
      <c r="F74" s="32">
        <f t="shared" si="5"/>
        <v>0</v>
      </c>
      <c r="G74" s="32">
        <f t="shared" si="5"/>
        <v>0</v>
      </c>
      <c r="H74" s="32">
        <f t="shared" si="5"/>
        <v>0</v>
      </c>
      <c r="I74" s="33">
        <f t="shared" si="5"/>
        <v>0</v>
      </c>
    </row>
    <row r="75" spans="2:9" x14ac:dyDescent="0.2">
      <c r="B75" s="11">
        <v>2</v>
      </c>
      <c r="C75" s="2" t="s">
        <v>4</v>
      </c>
      <c r="D75" s="25">
        <f t="shared" si="5"/>
        <v>0</v>
      </c>
      <c r="E75" s="52">
        <f t="shared" si="5"/>
        <v>0</v>
      </c>
      <c r="F75" s="52">
        <f t="shared" si="5"/>
        <v>0</v>
      </c>
      <c r="G75" s="52">
        <f t="shared" si="5"/>
        <v>0</v>
      </c>
      <c r="H75" s="52">
        <f t="shared" si="5"/>
        <v>0</v>
      </c>
      <c r="I75" s="27">
        <f t="shared" si="5"/>
        <v>0</v>
      </c>
    </row>
    <row r="76" spans="2:9" x14ac:dyDescent="0.2">
      <c r="B76" s="11">
        <v>3</v>
      </c>
      <c r="C76" s="2" t="s">
        <v>5</v>
      </c>
      <c r="D76" s="25">
        <f t="shared" si="5"/>
        <v>0</v>
      </c>
      <c r="E76" s="52">
        <f t="shared" si="5"/>
        <v>0</v>
      </c>
      <c r="F76" s="52">
        <f t="shared" si="5"/>
        <v>0</v>
      </c>
      <c r="G76" s="52">
        <f t="shared" si="5"/>
        <v>0</v>
      </c>
      <c r="H76" s="52">
        <f t="shared" si="5"/>
        <v>0</v>
      </c>
      <c r="I76" s="27">
        <f t="shared" si="5"/>
        <v>0</v>
      </c>
    </row>
    <row r="77" spans="2:9" x14ac:dyDescent="0.2">
      <c r="B77" s="11">
        <v>4</v>
      </c>
      <c r="C77" s="2" t="s">
        <v>6</v>
      </c>
      <c r="D77" s="25">
        <f t="shared" si="5"/>
        <v>0</v>
      </c>
      <c r="E77" s="52">
        <f t="shared" si="5"/>
        <v>0</v>
      </c>
      <c r="F77" s="52">
        <f t="shared" si="5"/>
        <v>0</v>
      </c>
      <c r="G77" s="52">
        <f t="shared" si="5"/>
        <v>0</v>
      </c>
      <c r="H77" s="52">
        <f t="shared" si="5"/>
        <v>0</v>
      </c>
      <c r="I77" s="27">
        <f t="shared" si="5"/>
        <v>0</v>
      </c>
    </row>
    <row r="78" spans="2:9" x14ac:dyDescent="0.2">
      <c r="B78" s="11">
        <v>5</v>
      </c>
      <c r="C78" s="2" t="s">
        <v>7</v>
      </c>
      <c r="D78" s="25">
        <f t="shared" si="5"/>
        <v>17279.853252669996</v>
      </c>
      <c r="E78" s="52">
        <f t="shared" si="5"/>
        <v>13928.683883976037</v>
      </c>
      <c r="F78" s="52">
        <f t="shared" si="5"/>
        <v>574526.16686924931</v>
      </c>
      <c r="G78" s="52">
        <f t="shared" si="5"/>
        <v>145818.63853688835</v>
      </c>
      <c r="H78" s="52">
        <f t="shared" si="5"/>
        <v>74033.61227770774</v>
      </c>
      <c r="I78" s="27">
        <f t="shared" si="5"/>
        <v>139418.58399493722</v>
      </c>
    </row>
    <row r="79" spans="2:9" x14ac:dyDescent="0.2">
      <c r="B79" s="11">
        <v>6</v>
      </c>
      <c r="C79" s="2" t="s">
        <v>8</v>
      </c>
      <c r="D79" s="25">
        <f t="shared" si="5"/>
        <v>0</v>
      </c>
      <c r="E79" s="52">
        <f t="shared" si="5"/>
        <v>0</v>
      </c>
      <c r="F79" s="52">
        <f t="shared" si="5"/>
        <v>0</v>
      </c>
      <c r="G79" s="52">
        <f t="shared" si="5"/>
        <v>0</v>
      </c>
      <c r="H79" s="52">
        <f t="shared" si="5"/>
        <v>0</v>
      </c>
      <c r="I79" s="27">
        <f t="shared" si="5"/>
        <v>0</v>
      </c>
    </row>
    <row r="80" spans="2:9" x14ac:dyDescent="0.2">
      <c r="B80" s="11">
        <v>7</v>
      </c>
      <c r="C80" s="2" t="s">
        <v>9</v>
      </c>
      <c r="D80" s="25">
        <f t="shared" si="5"/>
        <v>147.38850134281631</v>
      </c>
      <c r="E80" s="52">
        <f t="shared" si="5"/>
        <v>146.94469451356653</v>
      </c>
      <c r="F80" s="52">
        <f t="shared" si="5"/>
        <v>0</v>
      </c>
      <c r="G80" s="52">
        <f t="shared" si="5"/>
        <v>0</v>
      </c>
      <c r="H80" s="52">
        <f t="shared" si="5"/>
        <v>0</v>
      </c>
      <c r="I80" s="27">
        <f t="shared" si="5"/>
        <v>0</v>
      </c>
    </row>
    <row r="81" spans="2:9" x14ac:dyDescent="0.2">
      <c r="B81" s="11">
        <v>8</v>
      </c>
      <c r="C81" s="2" t="s">
        <v>10</v>
      </c>
      <c r="D81" s="25">
        <f t="shared" si="5"/>
        <v>0</v>
      </c>
      <c r="E81" s="52">
        <f t="shared" si="5"/>
        <v>0</v>
      </c>
      <c r="F81" s="52">
        <f t="shared" si="5"/>
        <v>0</v>
      </c>
      <c r="G81" s="52">
        <f t="shared" si="5"/>
        <v>0</v>
      </c>
      <c r="H81" s="52">
        <f t="shared" si="5"/>
        <v>0</v>
      </c>
      <c r="I81" s="27">
        <f t="shared" si="5"/>
        <v>0</v>
      </c>
    </row>
    <row r="82" spans="2:9" x14ac:dyDescent="0.2">
      <c r="B82" s="11">
        <v>9</v>
      </c>
      <c r="C82" s="2" t="s">
        <v>11</v>
      </c>
      <c r="D82" s="25">
        <f t="shared" si="5"/>
        <v>0</v>
      </c>
      <c r="E82" s="52">
        <f t="shared" si="5"/>
        <v>0</v>
      </c>
      <c r="F82" s="52">
        <f t="shared" si="5"/>
        <v>0</v>
      </c>
      <c r="G82" s="52">
        <f t="shared" si="5"/>
        <v>0</v>
      </c>
      <c r="H82" s="52">
        <f t="shared" si="5"/>
        <v>0</v>
      </c>
      <c r="I82" s="27">
        <f t="shared" si="5"/>
        <v>0</v>
      </c>
    </row>
    <row r="83" spans="2:9" x14ac:dyDescent="0.2">
      <c r="B83" s="11">
        <v>10</v>
      </c>
      <c r="C83" s="2" t="s">
        <v>60</v>
      </c>
      <c r="D83" s="25">
        <f t="shared" si="5"/>
        <v>0</v>
      </c>
      <c r="E83" s="52">
        <f t="shared" si="5"/>
        <v>0</v>
      </c>
      <c r="F83" s="52">
        <f t="shared" si="5"/>
        <v>0</v>
      </c>
      <c r="G83" s="52">
        <f t="shared" si="5"/>
        <v>0</v>
      </c>
      <c r="H83" s="52">
        <f t="shared" si="5"/>
        <v>0</v>
      </c>
      <c r="I83" s="27">
        <f t="shared" si="5"/>
        <v>0</v>
      </c>
    </row>
    <row r="84" spans="2:9" x14ac:dyDescent="0.2">
      <c r="B84" s="11">
        <v>11</v>
      </c>
      <c r="C84" s="2" t="s">
        <v>12</v>
      </c>
      <c r="D84" s="25">
        <f t="shared" ref="D84:I93" si="6">IF(D50&lt;0,-D50,0)</f>
        <v>2.8560137149611098</v>
      </c>
      <c r="E84" s="52">
        <f t="shared" si="6"/>
        <v>293.9446891982202</v>
      </c>
      <c r="F84" s="52">
        <f t="shared" si="6"/>
        <v>295.03650715420144</v>
      </c>
      <c r="G84" s="52">
        <f t="shared" si="6"/>
        <v>0</v>
      </c>
      <c r="H84" s="52">
        <f t="shared" si="6"/>
        <v>152639.63644561323</v>
      </c>
      <c r="I84" s="27">
        <f t="shared" si="6"/>
        <v>152327.32877934267</v>
      </c>
    </row>
    <row r="85" spans="2:9" x14ac:dyDescent="0.2">
      <c r="B85" s="11">
        <v>12</v>
      </c>
      <c r="C85" s="2" t="s">
        <v>13</v>
      </c>
      <c r="D85" s="25">
        <f t="shared" si="6"/>
        <v>0</v>
      </c>
      <c r="E85" s="52">
        <f t="shared" si="6"/>
        <v>0</v>
      </c>
      <c r="F85" s="52">
        <f t="shared" si="6"/>
        <v>0</v>
      </c>
      <c r="G85" s="52">
        <f t="shared" si="6"/>
        <v>21.562703371846098</v>
      </c>
      <c r="H85" s="52">
        <f t="shared" si="6"/>
        <v>40221.388576029021</v>
      </c>
      <c r="I85" s="27">
        <f t="shared" si="6"/>
        <v>40049.789774932229</v>
      </c>
    </row>
    <row r="86" spans="2:9" x14ac:dyDescent="0.2">
      <c r="B86" s="11">
        <v>13</v>
      </c>
      <c r="C86" s="2" t="s">
        <v>14</v>
      </c>
      <c r="D86" s="25">
        <f t="shared" si="6"/>
        <v>0</v>
      </c>
      <c r="E86" s="52">
        <f t="shared" si="6"/>
        <v>0</v>
      </c>
      <c r="F86" s="52">
        <f t="shared" si="6"/>
        <v>0</v>
      </c>
      <c r="G86" s="52">
        <f t="shared" si="6"/>
        <v>0</v>
      </c>
      <c r="H86" s="52">
        <f t="shared" si="6"/>
        <v>0</v>
      </c>
      <c r="I86" s="27">
        <f t="shared" si="6"/>
        <v>0</v>
      </c>
    </row>
    <row r="87" spans="2:9" x14ac:dyDescent="0.2">
      <c r="B87" s="11">
        <v>14</v>
      </c>
      <c r="C87" s="2" t="s">
        <v>15</v>
      </c>
      <c r="D87" s="25">
        <f t="shared" si="6"/>
        <v>0</v>
      </c>
      <c r="E87" s="52">
        <f t="shared" si="6"/>
        <v>0</v>
      </c>
      <c r="F87" s="52">
        <f t="shared" si="6"/>
        <v>0</v>
      </c>
      <c r="G87" s="52">
        <f t="shared" si="6"/>
        <v>0</v>
      </c>
      <c r="H87" s="52">
        <f t="shared" si="6"/>
        <v>0</v>
      </c>
      <c r="I87" s="27">
        <f t="shared" si="6"/>
        <v>0</v>
      </c>
    </row>
    <row r="88" spans="2:9" x14ac:dyDescent="0.2">
      <c r="B88" s="11">
        <v>15</v>
      </c>
      <c r="C88" s="2" t="s">
        <v>16</v>
      </c>
      <c r="D88" s="25">
        <f t="shared" si="6"/>
        <v>0</v>
      </c>
      <c r="E88" s="52">
        <f t="shared" si="6"/>
        <v>0</v>
      </c>
      <c r="F88" s="52">
        <f t="shared" si="6"/>
        <v>0</v>
      </c>
      <c r="G88" s="52">
        <f t="shared" si="6"/>
        <v>0</v>
      </c>
      <c r="H88" s="52">
        <f t="shared" si="6"/>
        <v>0</v>
      </c>
      <c r="I88" s="27">
        <f t="shared" si="6"/>
        <v>0</v>
      </c>
    </row>
    <row r="89" spans="2:9" x14ac:dyDescent="0.2">
      <c r="B89" s="11">
        <v>16</v>
      </c>
      <c r="C89" s="2" t="s">
        <v>17</v>
      </c>
      <c r="D89" s="25">
        <f t="shared" si="6"/>
        <v>0</v>
      </c>
      <c r="E89" s="52">
        <f t="shared" si="6"/>
        <v>0</v>
      </c>
      <c r="F89" s="52">
        <f t="shared" si="6"/>
        <v>0</v>
      </c>
      <c r="G89" s="52">
        <f t="shared" si="6"/>
        <v>0</v>
      </c>
      <c r="H89" s="52">
        <f t="shared" si="6"/>
        <v>0</v>
      </c>
      <c r="I89" s="27">
        <f t="shared" si="6"/>
        <v>0</v>
      </c>
    </row>
    <row r="90" spans="2:9" x14ac:dyDescent="0.2">
      <c r="B90" s="11">
        <v>17</v>
      </c>
      <c r="C90" s="2" t="s">
        <v>18</v>
      </c>
      <c r="D90" s="25">
        <f t="shared" si="6"/>
        <v>0</v>
      </c>
      <c r="E90" s="52">
        <f t="shared" si="6"/>
        <v>0</v>
      </c>
      <c r="F90" s="52">
        <f t="shared" si="6"/>
        <v>0</v>
      </c>
      <c r="G90" s="52">
        <f t="shared" si="6"/>
        <v>0</v>
      </c>
      <c r="H90" s="52">
        <f t="shared" si="6"/>
        <v>0</v>
      </c>
      <c r="I90" s="27">
        <f t="shared" si="6"/>
        <v>0</v>
      </c>
    </row>
    <row r="91" spans="2:9" x14ac:dyDescent="0.2">
      <c r="B91" s="11">
        <v>18</v>
      </c>
      <c r="C91" s="2" t="s">
        <v>19</v>
      </c>
      <c r="D91" s="25">
        <f t="shared" si="6"/>
        <v>0</v>
      </c>
      <c r="E91" s="52">
        <f t="shared" si="6"/>
        <v>0</v>
      </c>
      <c r="F91" s="52">
        <f t="shared" si="6"/>
        <v>0</v>
      </c>
      <c r="G91" s="52">
        <f t="shared" si="6"/>
        <v>0</v>
      </c>
      <c r="H91" s="52">
        <f t="shared" si="6"/>
        <v>0</v>
      </c>
      <c r="I91" s="27">
        <f t="shared" si="6"/>
        <v>0</v>
      </c>
    </row>
    <row r="92" spans="2:9" x14ac:dyDescent="0.2">
      <c r="B92" s="11">
        <v>19</v>
      </c>
      <c r="C92" s="2" t="s">
        <v>20</v>
      </c>
      <c r="D92" s="25">
        <f t="shared" si="6"/>
        <v>0</v>
      </c>
      <c r="E92" s="52">
        <f t="shared" si="6"/>
        <v>0</v>
      </c>
      <c r="F92" s="52">
        <f t="shared" si="6"/>
        <v>0</v>
      </c>
      <c r="G92" s="52">
        <f t="shared" si="6"/>
        <v>0</v>
      </c>
      <c r="H92" s="52">
        <f t="shared" si="6"/>
        <v>0</v>
      </c>
      <c r="I92" s="27">
        <f t="shared" si="6"/>
        <v>0</v>
      </c>
    </row>
    <row r="93" spans="2:9" x14ac:dyDescent="0.2">
      <c r="B93" s="11">
        <v>20</v>
      </c>
      <c r="C93" s="2" t="s">
        <v>21</v>
      </c>
      <c r="D93" s="25">
        <f t="shared" si="6"/>
        <v>0</v>
      </c>
      <c r="E93" s="52">
        <f t="shared" si="6"/>
        <v>0</v>
      </c>
      <c r="F93" s="52">
        <f t="shared" si="6"/>
        <v>0</v>
      </c>
      <c r="G93" s="52">
        <f t="shared" si="6"/>
        <v>0</v>
      </c>
      <c r="H93" s="52">
        <f t="shared" si="6"/>
        <v>0</v>
      </c>
      <c r="I93" s="27">
        <f t="shared" si="6"/>
        <v>0</v>
      </c>
    </row>
    <row r="94" spans="2:9" x14ac:dyDescent="0.2">
      <c r="B94" s="11">
        <v>21</v>
      </c>
      <c r="C94" s="2" t="s">
        <v>22</v>
      </c>
      <c r="D94" s="25">
        <f t="shared" ref="D94:I102" si="7">IF(D60&lt;0,-D60,0)</f>
        <v>0</v>
      </c>
      <c r="E94" s="52">
        <f t="shared" si="7"/>
        <v>0</v>
      </c>
      <c r="F94" s="52">
        <f t="shared" si="7"/>
        <v>0</v>
      </c>
      <c r="G94" s="52">
        <f t="shared" si="7"/>
        <v>0</v>
      </c>
      <c r="H94" s="52">
        <f t="shared" si="7"/>
        <v>0</v>
      </c>
      <c r="I94" s="27">
        <f t="shared" si="7"/>
        <v>0</v>
      </c>
    </row>
    <row r="95" spans="2:9" x14ac:dyDescent="0.2">
      <c r="B95" s="11">
        <v>22</v>
      </c>
      <c r="C95" s="2" t="s">
        <v>23</v>
      </c>
      <c r="D95" s="25">
        <f t="shared" si="7"/>
        <v>0</v>
      </c>
      <c r="E95" s="52">
        <f t="shared" si="7"/>
        <v>0</v>
      </c>
      <c r="F95" s="52">
        <f t="shared" si="7"/>
        <v>0</v>
      </c>
      <c r="G95" s="52">
        <f t="shared" si="7"/>
        <v>0</v>
      </c>
      <c r="H95" s="52">
        <f t="shared" si="7"/>
        <v>0</v>
      </c>
      <c r="I95" s="27">
        <f t="shared" si="7"/>
        <v>0</v>
      </c>
    </row>
    <row r="96" spans="2:9" x14ac:dyDescent="0.2">
      <c r="B96" s="11">
        <v>23</v>
      </c>
      <c r="C96" s="2" t="s">
        <v>24</v>
      </c>
      <c r="D96" s="25">
        <f t="shared" si="7"/>
        <v>0</v>
      </c>
      <c r="E96" s="52">
        <f t="shared" si="7"/>
        <v>0</v>
      </c>
      <c r="F96" s="52">
        <f t="shared" si="7"/>
        <v>0</v>
      </c>
      <c r="G96" s="52">
        <f t="shared" si="7"/>
        <v>0</v>
      </c>
      <c r="H96" s="52">
        <f t="shared" si="7"/>
        <v>0</v>
      </c>
      <c r="I96" s="27">
        <f t="shared" si="7"/>
        <v>0</v>
      </c>
    </row>
    <row r="97" spans="2:9" x14ac:dyDescent="0.2">
      <c r="B97" s="11">
        <v>24</v>
      </c>
      <c r="C97" s="2" t="s">
        <v>25</v>
      </c>
      <c r="D97" s="25">
        <f t="shared" si="7"/>
        <v>192.26289129104327</v>
      </c>
      <c r="E97" s="52">
        <f t="shared" si="7"/>
        <v>210.26505206329784</v>
      </c>
      <c r="F97" s="52">
        <f t="shared" si="7"/>
        <v>211.04605327813042</v>
      </c>
      <c r="G97" s="52">
        <f t="shared" si="7"/>
        <v>260.18720546581841</v>
      </c>
      <c r="H97" s="52">
        <f t="shared" si="7"/>
        <v>276.30644909326645</v>
      </c>
      <c r="I97" s="27">
        <f t="shared" si="7"/>
        <v>62.407079515413557</v>
      </c>
    </row>
    <row r="98" spans="2:9" x14ac:dyDescent="0.2">
      <c r="B98" s="11">
        <v>25</v>
      </c>
      <c r="C98" s="2" t="s">
        <v>26</v>
      </c>
      <c r="D98" s="25">
        <f t="shared" si="7"/>
        <v>0</v>
      </c>
      <c r="E98" s="52">
        <f t="shared" si="7"/>
        <v>0</v>
      </c>
      <c r="F98" s="52">
        <f t="shared" si="7"/>
        <v>0</v>
      </c>
      <c r="G98" s="52">
        <f t="shared" si="7"/>
        <v>0</v>
      </c>
      <c r="H98" s="52">
        <f t="shared" si="7"/>
        <v>0</v>
      </c>
      <c r="I98" s="27">
        <f t="shared" si="7"/>
        <v>0</v>
      </c>
    </row>
    <row r="99" spans="2:9" x14ac:dyDescent="0.2">
      <c r="B99" s="11">
        <v>26</v>
      </c>
      <c r="C99" s="2" t="s">
        <v>27</v>
      </c>
      <c r="D99" s="25">
        <f t="shared" si="7"/>
        <v>139.36394088281634</v>
      </c>
      <c r="E99" s="52">
        <f t="shared" si="7"/>
        <v>138.94429709682589</v>
      </c>
      <c r="F99" s="52">
        <f t="shared" si="7"/>
        <v>139.46038697368289</v>
      </c>
      <c r="G99" s="52">
        <f t="shared" si="7"/>
        <v>138.63217327408861</v>
      </c>
      <c r="H99" s="52">
        <f t="shared" si="7"/>
        <v>0</v>
      </c>
      <c r="I99" s="27">
        <f t="shared" si="7"/>
        <v>47.527644769209985</v>
      </c>
    </row>
    <row r="100" spans="2:9" x14ac:dyDescent="0.2">
      <c r="B100" s="11">
        <v>27</v>
      </c>
      <c r="C100" s="2" t="s">
        <v>28</v>
      </c>
      <c r="D100" s="25">
        <f t="shared" si="7"/>
        <v>0</v>
      </c>
      <c r="E100" s="52">
        <f t="shared" si="7"/>
        <v>0</v>
      </c>
      <c r="F100" s="52">
        <f t="shared" si="7"/>
        <v>0</v>
      </c>
      <c r="G100" s="52">
        <f t="shared" si="7"/>
        <v>0</v>
      </c>
      <c r="H100" s="52">
        <f t="shared" si="7"/>
        <v>0</v>
      </c>
      <c r="I100" s="27">
        <f t="shared" si="7"/>
        <v>0</v>
      </c>
    </row>
    <row r="101" spans="2:9" x14ac:dyDescent="0.2">
      <c r="B101" s="11">
        <v>28</v>
      </c>
      <c r="C101" s="2" t="s">
        <v>29</v>
      </c>
      <c r="D101" s="25">
        <f t="shared" si="7"/>
        <v>0</v>
      </c>
      <c r="E101" s="52">
        <f t="shared" si="7"/>
        <v>0</v>
      </c>
      <c r="F101" s="52">
        <f t="shared" si="7"/>
        <v>0</v>
      </c>
      <c r="G101" s="52">
        <f t="shared" si="7"/>
        <v>0</v>
      </c>
      <c r="H101" s="52">
        <f t="shared" si="7"/>
        <v>0</v>
      </c>
      <c r="I101" s="27">
        <f t="shared" si="7"/>
        <v>0</v>
      </c>
    </row>
    <row r="102" spans="2:9" x14ac:dyDescent="0.2">
      <c r="B102" s="13">
        <v>29</v>
      </c>
      <c r="C102" s="14" t="s">
        <v>30</v>
      </c>
      <c r="D102" s="25">
        <f t="shared" si="7"/>
        <v>0</v>
      </c>
      <c r="E102" s="52">
        <f t="shared" si="7"/>
        <v>0</v>
      </c>
      <c r="F102" s="52">
        <f t="shared" si="7"/>
        <v>0</v>
      </c>
      <c r="G102" s="52">
        <f t="shared" si="7"/>
        <v>0</v>
      </c>
      <c r="H102" s="52">
        <f t="shared" si="7"/>
        <v>0</v>
      </c>
      <c r="I102" s="27">
        <f t="shared" si="7"/>
        <v>0</v>
      </c>
    </row>
    <row r="103" spans="2:9" x14ac:dyDescent="0.2">
      <c r="B103" s="16" t="s">
        <v>35</v>
      </c>
      <c r="C103" s="17"/>
      <c r="D103" s="28">
        <f t="shared" ref="D103:I103" si="8">SUM(D74:D102)</f>
        <v>17761.724599901634</v>
      </c>
      <c r="E103" s="29">
        <f t="shared" si="8"/>
        <v>14718.782616847948</v>
      </c>
      <c r="F103" s="29">
        <f t="shared" si="8"/>
        <v>575171.70981665538</v>
      </c>
      <c r="G103" s="29">
        <f t="shared" si="8"/>
        <v>146239.0206190001</v>
      </c>
      <c r="H103" s="29">
        <f t="shared" si="8"/>
        <v>267170.94374844327</v>
      </c>
      <c r="I103" s="30">
        <f t="shared" si="8"/>
        <v>331905.63727349677</v>
      </c>
    </row>
    <row r="104" spans="2:9" x14ac:dyDescent="0.2">
      <c r="B104" s="34" t="s">
        <v>39</v>
      </c>
    </row>
    <row r="106" spans="2:9" x14ac:dyDescent="0.2">
      <c r="B106" s="3" t="s">
        <v>40</v>
      </c>
    </row>
    <row r="107" spans="2:9" x14ac:dyDescent="0.2">
      <c r="B107" s="21" t="s">
        <v>0</v>
      </c>
      <c r="C107" s="16"/>
      <c r="D107" s="22">
        <v>44197</v>
      </c>
      <c r="E107" s="23">
        <v>44228</v>
      </c>
      <c r="F107" s="23">
        <v>44256</v>
      </c>
      <c r="G107" s="23">
        <v>44287</v>
      </c>
      <c r="H107" s="23">
        <v>44317</v>
      </c>
      <c r="I107" s="24">
        <v>44348</v>
      </c>
    </row>
    <row r="108" spans="2:9" x14ac:dyDescent="0.2">
      <c r="B108" s="8">
        <v>1</v>
      </c>
      <c r="C108" s="9" t="s">
        <v>3</v>
      </c>
      <c r="D108" s="31">
        <f t="shared" ref="D108:I117" si="9">IF(D40&gt;0,D40,0)</f>
        <v>0</v>
      </c>
      <c r="E108" s="32">
        <f t="shared" si="9"/>
        <v>0</v>
      </c>
      <c r="F108" s="32">
        <f t="shared" si="9"/>
        <v>0</v>
      </c>
      <c r="G108" s="32">
        <f t="shared" si="9"/>
        <v>0</v>
      </c>
      <c r="H108" s="32">
        <f t="shared" si="9"/>
        <v>0</v>
      </c>
      <c r="I108" s="33">
        <f t="shared" si="9"/>
        <v>0</v>
      </c>
    </row>
    <row r="109" spans="2:9" x14ac:dyDescent="0.2">
      <c r="B109" s="11">
        <v>2</v>
      </c>
      <c r="C109" s="2" t="s">
        <v>4</v>
      </c>
      <c r="D109" s="25">
        <f t="shared" si="9"/>
        <v>0</v>
      </c>
      <c r="E109" s="52">
        <f t="shared" si="9"/>
        <v>0</v>
      </c>
      <c r="F109" s="52">
        <f t="shared" si="9"/>
        <v>0</v>
      </c>
      <c r="G109" s="52">
        <f t="shared" si="9"/>
        <v>0</v>
      </c>
      <c r="H109" s="52">
        <f t="shared" si="9"/>
        <v>0</v>
      </c>
      <c r="I109" s="27">
        <f t="shared" si="9"/>
        <v>0</v>
      </c>
    </row>
    <row r="110" spans="2:9" x14ac:dyDescent="0.2">
      <c r="B110" s="11">
        <v>3</v>
      </c>
      <c r="C110" s="2" t="s">
        <v>5</v>
      </c>
      <c r="D110" s="25">
        <f t="shared" si="9"/>
        <v>0</v>
      </c>
      <c r="E110" s="52">
        <f t="shared" si="9"/>
        <v>0</v>
      </c>
      <c r="F110" s="52">
        <f t="shared" si="9"/>
        <v>0</v>
      </c>
      <c r="G110" s="52">
        <f t="shared" si="9"/>
        <v>0</v>
      </c>
      <c r="H110" s="52">
        <f t="shared" si="9"/>
        <v>0</v>
      </c>
      <c r="I110" s="27">
        <f t="shared" si="9"/>
        <v>0</v>
      </c>
    </row>
    <row r="111" spans="2:9" x14ac:dyDescent="0.2">
      <c r="B111" s="11">
        <v>4</v>
      </c>
      <c r="C111" s="2" t="s">
        <v>6</v>
      </c>
      <c r="D111" s="25">
        <f t="shared" si="9"/>
        <v>0</v>
      </c>
      <c r="E111" s="52">
        <f t="shared" si="9"/>
        <v>0</v>
      </c>
      <c r="F111" s="52">
        <f t="shared" si="9"/>
        <v>0</v>
      </c>
      <c r="G111" s="52">
        <f t="shared" si="9"/>
        <v>0</v>
      </c>
      <c r="H111" s="52">
        <f t="shared" si="9"/>
        <v>0</v>
      </c>
      <c r="I111" s="27">
        <f t="shared" si="9"/>
        <v>0</v>
      </c>
    </row>
    <row r="112" spans="2:9" x14ac:dyDescent="0.2">
      <c r="B112" s="11">
        <v>5</v>
      </c>
      <c r="C112" s="2" t="s">
        <v>7</v>
      </c>
      <c r="D112" s="25">
        <f t="shared" si="9"/>
        <v>0</v>
      </c>
      <c r="E112" s="52">
        <f t="shared" si="9"/>
        <v>0</v>
      </c>
      <c r="F112" s="52">
        <f t="shared" si="9"/>
        <v>0</v>
      </c>
      <c r="G112" s="52">
        <f t="shared" si="9"/>
        <v>0</v>
      </c>
      <c r="H112" s="52">
        <f t="shared" si="9"/>
        <v>0</v>
      </c>
      <c r="I112" s="27">
        <f t="shared" si="9"/>
        <v>0</v>
      </c>
    </row>
    <row r="113" spans="2:9" x14ac:dyDescent="0.2">
      <c r="B113" s="11">
        <v>6</v>
      </c>
      <c r="C113" s="2" t="s">
        <v>8</v>
      </c>
      <c r="D113" s="25">
        <f t="shared" si="9"/>
        <v>0</v>
      </c>
      <c r="E113" s="52">
        <f t="shared" si="9"/>
        <v>0</v>
      </c>
      <c r="F113" s="52">
        <f t="shared" si="9"/>
        <v>0</v>
      </c>
      <c r="G113" s="52">
        <f t="shared" si="9"/>
        <v>0</v>
      </c>
      <c r="H113" s="52">
        <f t="shared" si="9"/>
        <v>0</v>
      </c>
      <c r="I113" s="27">
        <f t="shared" si="9"/>
        <v>0</v>
      </c>
    </row>
    <row r="114" spans="2:9" x14ac:dyDescent="0.2">
      <c r="B114" s="11">
        <v>7</v>
      </c>
      <c r="C114" s="2" t="s">
        <v>9</v>
      </c>
      <c r="D114" s="25">
        <f t="shared" si="9"/>
        <v>0</v>
      </c>
      <c r="E114" s="52">
        <f t="shared" si="9"/>
        <v>0</v>
      </c>
      <c r="F114" s="52">
        <f t="shared" si="9"/>
        <v>5576.3258543987549</v>
      </c>
      <c r="G114" s="52">
        <f t="shared" si="9"/>
        <v>58969.036528910627</v>
      </c>
      <c r="H114" s="52">
        <f t="shared" si="9"/>
        <v>0</v>
      </c>
      <c r="I114" s="27">
        <f t="shared" si="9"/>
        <v>0</v>
      </c>
    </row>
    <row r="115" spans="2:9" x14ac:dyDescent="0.2">
      <c r="B115" s="11">
        <v>8</v>
      </c>
      <c r="C115" s="2" t="s">
        <v>10</v>
      </c>
      <c r="D115" s="25">
        <f t="shared" si="9"/>
        <v>86.370408380665779</v>
      </c>
      <c r="E115" s="52">
        <f t="shared" si="9"/>
        <v>0</v>
      </c>
      <c r="F115" s="52">
        <f t="shared" si="9"/>
        <v>0</v>
      </c>
      <c r="G115" s="52">
        <f t="shared" si="9"/>
        <v>0</v>
      </c>
      <c r="H115" s="52">
        <f t="shared" si="9"/>
        <v>0</v>
      </c>
      <c r="I115" s="27">
        <f t="shared" si="9"/>
        <v>237.67622735454287</v>
      </c>
    </row>
    <row r="116" spans="2:9" x14ac:dyDescent="0.2">
      <c r="B116" s="11">
        <v>9</v>
      </c>
      <c r="C116" s="2" t="s">
        <v>11</v>
      </c>
      <c r="D116" s="25">
        <f t="shared" si="9"/>
        <v>0</v>
      </c>
      <c r="E116" s="52">
        <f t="shared" si="9"/>
        <v>0</v>
      </c>
      <c r="F116" s="52">
        <f t="shared" si="9"/>
        <v>0</v>
      </c>
      <c r="G116" s="52">
        <f t="shared" si="9"/>
        <v>0</v>
      </c>
      <c r="H116" s="52">
        <f t="shared" si="9"/>
        <v>0</v>
      </c>
      <c r="I116" s="27">
        <f t="shared" si="9"/>
        <v>0</v>
      </c>
    </row>
    <row r="117" spans="2:9" x14ac:dyDescent="0.2">
      <c r="B117" s="11">
        <v>10</v>
      </c>
      <c r="C117" s="2" t="s">
        <v>60</v>
      </c>
      <c r="D117" s="25">
        <f t="shared" si="9"/>
        <v>0</v>
      </c>
      <c r="E117" s="52">
        <f t="shared" si="9"/>
        <v>0</v>
      </c>
      <c r="F117" s="52">
        <f t="shared" si="9"/>
        <v>0</v>
      </c>
      <c r="G117" s="52">
        <f t="shared" si="9"/>
        <v>0</v>
      </c>
      <c r="H117" s="52">
        <f t="shared" si="9"/>
        <v>0</v>
      </c>
      <c r="I117" s="27">
        <f t="shared" si="9"/>
        <v>0</v>
      </c>
    </row>
    <row r="118" spans="2:9" x14ac:dyDescent="0.2">
      <c r="B118" s="11">
        <v>11</v>
      </c>
      <c r="C118" s="2" t="s">
        <v>12</v>
      </c>
      <c r="D118" s="25">
        <f t="shared" ref="D118:I127" si="10">IF(D50&gt;0,D50,0)</f>
        <v>0</v>
      </c>
      <c r="E118" s="52">
        <f t="shared" si="10"/>
        <v>0</v>
      </c>
      <c r="F118" s="52">
        <f t="shared" si="10"/>
        <v>0</v>
      </c>
      <c r="G118" s="52">
        <f t="shared" si="10"/>
        <v>10355.18671986867</v>
      </c>
      <c r="H118" s="52">
        <f t="shared" si="10"/>
        <v>0</v>
      </c>
      <c r="I118" s="27">
        <f t="shared" si="10"/>
        <v>0</v>
      </c>
    </row>
    <row r="119" spans="2:9" x14ac:dyDescent="0.2">
      <c r="B119" s="11">
        <v>12</v>
      </c>
      <c r="C119" s="2" t="s">
        <v>13</v>
      </c>
      <c r="D119" s="25">
        <f t="shared" si="10"/>
        <v>0</v>
      </c>
      <c r="E119" s="52">
        <f t="shared" si="10"/>
        <v>0</v>
      </c>
      <c r="F119" s="52">
        <f t="shared" si="10"/>
        <v>0</v>
      </c>
      <c r="G119" s="52">
        <f t="shared" si="10"/>
        <v>0</v>
      </c>
      <c r="H119" s="52">
        <f t="shared" si="10"/>
        <v>0</v>
      </c>
      <c r="I119" s="27">
        <f t="shared" si="10"/>
        <v>0</v>
      </c>
    </row>
    <row r="120" spans="2:9" x14ac:dyDescent="0.2">
      <c r="B120" s="11">
        <v>13</v>
      </c>
      <c r="C120" s="2" t="s">
        <v>14</v>
      </c>
      <c r="D120" s="25">
        <f t="shared" si="10"/>
        <v>0</v>
      </c>
      <c r="E120" s="52">
        <f t="shared" si="10"/>
        <v>0</v>
      </c>
      <c r="F120" s="52">
        <f t="shared" si="10"/>
        <v>0</v>
      </c>
      <c r="G120" s="52">
        <f t="shared" si="10"/>
        <v>0</v>
      </c>
      <c r="H120" s="52">
        <f t="shared" si="10"/>
        <v>0</v>
      </c>
      <c r="I120" s="27">
        <f t="shared" si="10"/>
        <v>0</v>
      </c>
    </row>
    <row r="121" spans="2:9" x14ac:dyDescent="0.2">
      <c r="B121" s="11">
        <v>14</v>
      </c>
      <c r="C121" s="2" t="s">
        <v>15</v>
      </c>
      <c r="D121" s="25">
        <f t="shared" si="10"/>
        <v>0</v>
      </c>
      <c r="E121" s="52">
        <f t="shared" si="10"/>
        <v>0</v>
      </c>
      <c r="F121" s="52">
        <f t="shared" si="10"/>
        <v>0</v>
      </c>
      <c r="G121" s="52">
        <f t="shared" si="10"/>
        <v>0</v>
      </c>
      <c r="H121" s="52">
        <f t="shared" si="10"/>
        <v>0</v>
      </c>
      <c r="I121" s="27">
        <f t="shared" si="10"/>
        <v>0</v>
      </c>
    </row>
    <row r="122" spans="2:9" x14ac:dyDescent="0.2">
      <c r="B122" s="11">
        <v>15</v>
      </c>
      <c r="C122" s="2" t="s">
        <v>16</v>
      </c>
      <c r="D122" s="25">
        <f t="shared" si="10"/>
        <v>0</v>
      </c>
      <c r="E122" s="52">
        <f t="shared" si="10"/>
        <v>0</v>
      </c>
      <c r="F122" s="52">
        <f t="shared" si="10"/>
        <v>0</v>
      </c>
      <c r="G122" s="52">
        <f t="shared" si="10"/>
        <v>0</v>
      </c>
      <c r="H122" s="52">
        <f t="shared" si="10"/>
        <v>0</v>
      </c>
      <c r="I122" s="27">
        <f t="shared" si="10"/>
        <v>0</v>
      </c>
    </row>
    <row r="123" spans="2:9" x14ac:dyDescent="0.2">
      <c r="B123" s="11">
        <v>16</v>
      </c>
      <c r="C123" s="2" t="s">
        <v>17</v>
      </c>
      <c r="D123" s="25">
        <f t="shared" si="10"/>
        <v>0</v>
      </c>
      <c r="E123" s="52">
        <f t="shared" si="10"/>
        <v>0</v>
      </c>
      <c r="F123" s="52">
        <f t="shared" si="10"/>
        <v>0</v>
      </c>
      <c r="G123" s="52">
        <f t="shared" si="10"/>
        <v>0</v>
      </c>
      <c r="H123" s="52">
        <f t="shared" si="10"/>
        <v>0</v>
      </c>
      <c r="I123" s="27">
        <f t="shared" si="10"/>
        <v>0</v>
      </c>
    </row>
    <row r="124" spans="2:9" x14ac:dyDescent="0.2">
      <c r="B124" s="11">
        <v>17</v>
      </c>
      <c r="C124" s="2" t="s">
        <v>18</v>
      </c>
      <c r="D124" s="25">
        <f t="shared" si="10"/>
        <v>0</v>
      </c>
      <c r="E124" s="52">
        <f t="shared" si="10"/>
        <v>0</v>
      </c>
      <c r="F124" s="52">
        <f t="shared" si="10"/>
        <v>0</v>
      </c>
      <c r="G124" s="52">
        <f t="shared" si="10"/>
        <v>0</v>
      </c>
      <c r="H124" s="52">
        <f t="shared" si="10"/>
        <v>0</v>
      </c>
      <c r="I124" s="27">
        <f t="shared" si="10"/>
        <v>0</v>
      </c>
    </row>
    <row r="125" spans="2:9" x14ac:dyDescent="0.2">
      <c r="B125" s="11">
        <v>18</v>
      </c>
      <c r="C125" s="2" t="s">
        <v>19</v>
      </c>
      <c r="D125" s="25">
        <f t="shared" si="10"/>
        <v>0</v>
      </c>
      <c r="E125" s="52">
        <f t="shared" si="10"/>
        <v>0</v>
      </c>
      <c r="F125" s="52">
        <f t="shared" si="10"/>
        <v>0</v>
      </c>
      <c r="G125" s="52">
        <f t="shared" si="10"/>
        <v>0</v>
      </c>
      <c r="H125" s="52">
        <f t="shared" si="10"/>
        <v>0</v>
      </c>
      <c r="I125" s="27">
        <f t="shared" si="10"/>
        <v>0</v>
      </c>
    </row>
    <row r="126" spans="2:9" x14ac:dyDescent="0.2">
      <c r="B126" s="11">
        <v>19</v>
      </c>
      <c r="C126" s="2" t="s">
        <v>20</v>
      </c>
      <c r="D126" s="25">
        <f t="shared" si="10"/>
        <v>0</v>
      </c>
      <c r="E126" s="52">
        <f t="shared" si="10"/>
        <v>0</v>
      </c>
      <c r="F126" s="52">
        <f t="shared" si="10"/>
        <v>0</v>
      </c>
      <c r="G126" s="52">
        <f t="shared" si="10"/>
        <v>0</v>
      </c>
      <c r="H126" s="52">
        <f t="shared" si="10"/>
        <v>0</v>
      </c>
      <c r="I126" s="27">
        <f t="shared" si="10"/>
        <v>0</v>
      </c>
    </row>
    <row r="127" spans="2:9" x14ac:dyDescent="0.2">
      <c r="B127" s="11">
        <v>20</v>
      </c>
      <c r="C127" s="2" t="s">
        <v>21</v>
      </c>
      <c r="D127" s="25">
        <f t="shared" si="10"/>
        <v>0</v>
      </c>
      <c r="E127" s="52">
        <f t="shared" si="10"/>
        <v>0</v>
      </c>
      <c r="F127" s="52">
        <f t="shared" si="10"/>
        <v>0</v>
      </c>
      <c r="G127" s="52">
        <f t="shared" si="10"/>
        <v>0</v>
      </c>
      <c r="H127" s="52">
        <f t="shared" si="10"/>
        <v>0</v>
      </c>
      <c r="I127" s="27">
        <f t="shared" si="10"/>
        <v>0</v>
      </c>
    </row>
    <row r="128" spans="2:9" x14ac:dyDescent="0.2">
      <c r="B128" s="11">
        <v>21</v>
      </c>
      <c r="C128" s="2" t="s">
        <v>22</v>
      </c>
      <c r="D128" s="25">
        <f t="shared" ref="D128:I136" si="11">IF(D60&gt;0,D60,0)</f>
        <v>0</v>
      </c>
      <c r="E128" s="52">
        <f t="shared" si="11"/>
        <v>0</v>
      </c>
      <c r="F128" s="52">
        <f t="shared" si="11"/>
        <v>0</v>
      </c>
      <c r="G128" s="52">
        <f t="shared" si="11"/>
        <v>0</v>
      </c>
      <c r="H128" s="52">
        <f t="shared" si="11"/>
        <v>0</v>
      </c>
      <c r="I128" s="27">
        <f t="shared" si="11"/>
        <v>0</v>
      </c>
    </row>
    <row r="129" spans="2:9" x14ac:dyDescent="0.2">
      <c r="B129" s="11">
        <v>22</v>
      </c>
      <c r="C129" s="2" t="s">
        <v>23</v>
      </c>
      <c r="D129" s="25">
        <f t="shared" si="11"/>
        <v>0</v>
      </c>
      <c r="E129" s="52">
        <f t="shared" si="11"/>
        <v>0</v>
      </c>
      <c r="F129" s="52">
        <f t="shared" si="11"/>
        <v>0</v>
      </c>
      <c r="G129" s="52">
        <f t="shared" si="11"/>
        <v>0</v>
      </c>
      <c r="H129" s="52">
        <f t="shared" si="11"/>
        <v>0</v>
      </c>
      <c r="I129" s="27">
        <f t="shared" si="11"/>
        <v>0</v>
      </c>
    </row>
    <row r="130" spans="2:9" x14ac:dyDescent="0.2">
      <c r="B130" s="11">
        <v>23</v>
      </c>
      <c r="C130" s="2" t="s">
        <v>24</v>
      </c>
      <c r="D130" s="25">
        <f t="shared" si="11"/>
        <v>0</v>
      </c>
      <c r="E130" s="52">
        <f t="shared" si="11"/>
        <v>0</v>
      </c>
      <c r="F130" s="52">
        <f t="shared" si="11"/>
        <v>0</v>
      </c>
      <c r="G130" s="52">
        <f t="shared" si="11"/>
        <v>0</v>
      </c>
      <c r="H130" s="52">
        <f t="shared" si="11"/>
        <v>0</v>
      </c>
      <c r="I130" s="27">
        <f t="shared" si="11"/>
        <v>0</v>
      </c>
    </row>
    <row r="131" spans="2:9" x14ac:dyDescent="0.2">
      <c r="B131" s="11">
        <v>24</v>
      </c>
      <c r="C131" s="2" t="s">
        <v>25</v>
      </c>
      <c r="D131" s="25">
        <f t="shared" si="11"/>
        <v>0</v>
      </c>
      <c r="E131" s="52">
        <f t="shared" si="11"/>
        <v>0</v>
      </c>
      <c r="F131" s="52">
        <f t="shared" si="11"/>
        <v>0</v>
      </c>
      <c r="G131" s="52">
        <f t="shared" si="11"/>
        <v>0</v>
      </c>
      <c r="H131" s="52">
        <f t="shared" si="11"/>
        <v>0</v>
      </c>
      <c r="I131" s="27">
        <f t="shared" si="11"/>
        <v>0</v>
      </c>
    </row>
    <row r="132" spans="2:9" x14ac:dyDescent="0.2">
      <c r="B132" s="11">
        <v>25</v>
      </c>
      <c r="C132" s="2" t="s">
        <v>26</v>
      </c>
      <c r="D132" s="25">
        <f t="shared" si="11"/>
        <v>0</v>
      </c>
      <c r="E132" s="52">
        <f t="shared" si="11"/>
        <v>0</v>
      </c>
      <c r="F132" s="52">
        <f t="shared" si="11"/>
        <v>0</v>
      </c>
      <c r="G132" s="52">
        <f t="shared" si="11"/>
        <v>0</v>
      </c>
      <c r="H132" s="52">
        <f t="shared" si="11"/>
        <v>0</v>
      </c>
      <c r="I132" s="27">
        <f t="shared" si="11"/>
        <v>0</v>
      </c>
    </row>
    <row r="133" spans="2:9" x14ac:dyDescent="0.2">
      <c r="B133" s="11">
        <v>26</v>
      </c>
      <c r="C133" s="2" t="s">
        <v>27</v>
      </c>
      <c r="D133" s="25">
        <f t="shared" si="11"/>
        <v>0</v>
      </c>
      <c r="E133" s="52">
        <f t="shared" si="11"/>
        <v>0</v>
      </c>
      <c r="F133" s="52">
        <f t="shared" si="11"/>
        <v>0</v>
      </c>
      <c r="G133" s="52">
        <f t="shared" si="11"/>
        <v>0</v>
      </c>
      <c r="H133" s="52">
        <f t="shared" si="11"/>
        <v>124.30643551540209</v>
      </c>
      <c r="I133" s="27">
        <f t="shared" si="11"/>
        <v>0</v>
      </c>
    </row>
    <row r="134" spans="2:9" x14ac:dyDescent="0.2">
      <c r="B134" s="11">
        <v>27</v>
      </c>
      <c r="C134" s="2" t="s">
        <v>28</v>
      </c>
      <c r="D134" s="25">
        <f t="shared" si="11"/>
        <v>0</v>
      </c>
      <c r="E134" s="52">
        <f t="shared" si="11"/>
        <v>0</v>
      </c>
      <c r="F134" s="52">
        <f t="shared" si="11"/>
        <v>0</v>
      </c>
      <c r="G134" s="52">
        <f t="shared" si="11"/>
        <v>0</v>
      </c>
      <c r="H134" s="52">
        <f t="shared" si="11"/>
        <v>0</v>
      </c>
      <c r="I134" s="27">
        <f t="shared" si="11"/>
        <v>0</v>
      </c>
    </row>
    <row r="135" spans="2:9" x14ac:dyDescent="0.2">
      <c r="B135" s="11">
        <v>28</v>
      </c>
      <c r="C135" s="2" t="s">
        <v>29</v>
      </c>
      <c r="D135" s="25">
        <f t="shared" si="11"/>
        <v>0</v>
      </c>
      <c r="E135" s="52">
        <f t="shared" si="11"/>
        <v>0</v>
      </c>
      <c r="F135" s="52">
        <f t="shared" si="11"/>
        <v>0</v>
      </c>
      <c r="G135" s="52">
        <f t="shared" si="11"/>
        <v>0</v>
      </c>
      <c r="H135" s="52">
        <f t="shared" si="11"/>
        <v>0</v>
      </c>
      <c r="I135" s="27">
        <f t="shared" si="11"/>
        <v>0</v>
      </c>
    </row>
    <row r="136" spans="2:9" x14ac:dyDescent="0.2">
      <c r="B136" s="13">
        <v>29</v>
      </c>
      <c r="C136" s="14" t="s">
        <v>30</v>
      </c>
      <c r="D136" s="25">
        <f t="shared" si="11"/>
        <v>0</v>
      </c>
      <c r="E136" s="52">
        <f t="shared" si="11"/>
        <v>0</v>
      </c>
      <c r="F136" s="52">
        <f t="shared" si="11"/>
        <v>0</v>
      </c>
      <c r="G136" s="52">
        <f t="shared" si="11"/>
        <v>0</v>
      </c>
      <c r="H136" s="52">
        <f t="shared" si="11"/>
        <v>0</v>
      </c>
      <c r="I136" s="27">
        <f t="shared" si="11"/>
        <v>0</v>
      </c>
    </row>
    <row r="137" spans="2:9" x14ac:dyDescent="0.2">
      <c r="B137" s="16" t="s">
        <v>35</v>
      </c>
      <c r="C137" s="17"/>
      <c r="D137" s="28">
        <f t="shared" ref="D137:I137" si="12">SUM(D108:D136)</f>
        <v>86.370408380665779</v>
      </c>
      <c r="E137" s="29">
        <f t="shared" si="12"/>
        <v>0</v>
      </c>
      <c r="F137" s="29">
        <f t="shared" si="12"/>
        <v>5576.3258543987549</v>
      </c>
      <c r="G137" s="29">
        <f t="shared" si="12"/>
        <v>69324.223248779293</v>
      </c>
      <c r="H137" s="29">
        <f t="shared" si="12"/>
        <v>124.30643551540209</v>
      </c>
      <c r="I137" s="30">
        <f t="shared" si="12"/>
        <v>237.67622735454287</v>
      </c>
    </row>
    <row r="138" spans="2:9" x14ac:dyDescent="0.2">
      <c r="B138" s="34" t="s">
        <v>41</v>
      </c>
    </row>
    <row r="140" spans="2:9" x14ac:dyDescent="0.2">
      <c r="B140" s="16" t="s">
        <v>42</v>
      </c>
      <c r="C140" s="17"/>
      <c r="D140" s="28">
        <f t="shared" ref="D140:I140" si="13">IF(D103&lt;D137,D103,D137)</f>
        <v>86.370408380665779</v>
      </c>
      <c r="E140" s="29">
        <f t="shared" si="13"/>
        <v>0</v>
      </c>
      <c r="F140" s="29">
        <f t="shared" si="13"/>
        <v>5576.3258543987549</v>
      </c>
      <c r="G140" s="29">
        <f t="shared" si="13"/>
        <v>69324.223248779293</v>
      </c>
      <c r="H140" s="29">
        <f t="shared" si="13"/>
        <v>124.30643551540209</v>
      </c>
      <c r="I140" s="30">
        <f t="shared" si="13"/>
        <v>237.67622735454287</v>
      </c>
    </row>
    <row r="141" spans="2:9" x14ac:dyDescent="0.2">
      <c r="B141" s="34" t="s">
        <v>43</v>
      </c>
    </row>
    <row r="143" spans="2:9" x14ac:dyDescent="0.2">
      <c r="B143" s="3" t="s">
        <v>110</v>
      </c>
    </row>
    <row r="144" spans="2:9" x14ac:dyDescent="0.2">
      <c r="B144" s="21" t="s">
        <v>0</v>
      </c>
      <c r="C144" s="16"/>
      <c r="D144" s="22">
        <v>44197</v>
      </c>
      <c r="E144" s="23">
        <v>44228</v>
      </c>
      <c r="F144" s="23">
        <v>44256</v>
      </c>
      <c r="G144" s="23">
        <v>44287</v>
      </c>
      <c r="H144" s="23">
        <v>44317</v>
      </c>
      <c r="I144" s="24">
        <v>44348</v>
      </c>
    </row>
    <row r="145" spans="2:9" x14ac:dyDescent="0.2">
      <c r="B145" s="8">
        <v>1</v>
      </c>
      <c r="C145" s="9" t="s">
        <v>3</v>
      </c>
      <c r="D145" s="31">
        <f t="shared" ref="D145:I154" si="14">IFERROR(D108/D$137*D$140-D74/D$103*D$140,0)</f>
        <v>0</v>
      </c>
      <c r="E145" s="32">
        <f t="shared" si="14"/>
        <v>0</v>
      </c>
      <c r="F145" s="32">
        <f t="shared" si="14"/>
        <v>0</v>
      </c>
      <c r="G145" s="32">
        <f t="shared" si="14"/>
        <v>0</v>
      </c>
      <c r="H145" s="32">
        <f t="shared" si="14"/>
        <v>0</v>
      </c>
      <c r="I145" s="33">
        <f t="shared" si="14"/>
        <v>0</v>
      </c>
    </row>
    <row r="146" spans="2:9" x14ac:dyDescent="0.2">
      <c r="B146" s="11">
        <v>2</v>
      </c>
      <c r="C146" s="2" t="s">
        <v>4</v>
      </c>
      <c r="D146" s="25">
        <f t="shared" si="14"/>
        <v>0</v>
      </c>
      <c r="E146" s="52">
        <f t="shared" si="14"/>
        <v>0</v>
      </c>
      <c r="F146" s="52">
        <f t="shared" si="14"/>
        <v>0</v>
      </c>
      <c r="G146" s="52">
        <f t="shared" si="14"/>
        <v>0</v>
      </c>
      <c r="H146" s="52">
        <f t="shared" si="14"/>
        <v>0</v>
      </c>
      <c r="I146" s="27">
        <f t="shared" si="14"/>
        <v>0</v>
      </c>
    </row>
    <row r="147" spans="2:9" x14ac:dyDescent="0.2">
      <c r="B147" s="11">
        <v>3</v>
      </c>
      <c r="C147" s="2" t="s">
        <v>5</v>
      </c>
      <c r="D147" s="25">
        <f t="shared" si="14"/>
        <v>0</v>
      </c>
      <c r="E147" s="52">
        <f t="shared" si="14"/>
        <v>0</v>
      </c>
      <c r="F147" s="52">
        <f t="shared" si="14"/>
        <v>0</v>
      </c>
      <c r="G147" s="52">
        <f t="shared" si="14"/>
        <v>0</v>
      </c>
      <c r="H147" s="52">
        <f t="shared" si="14"/>
        <v>0</v>
      </c>
      <c r="I147" s="27">
        <f t="shared" si="14"/>
        <v>0</v>
      </c>
    </row>
    <row r="148" spans="2:9" x14ac:dyDescent="0.2">
      <c r="B148" s="11">
        <v>4</v>
      </c>
      <c r="C148" s="2" t="s">
        <v>6</v>
      </c>
      <c r="D148" s="25">
        <f t="shared" si="14"/>
        <v>0</v>
      </c>
      <c r="E148" s="52">
        <f t="shared" si="14"/>
        <v>0</v>
      </c>
      <c r="F148" s="52">
        <f t="shared" si="14"/>
        <v>0</v>
      </c>
      <c r="G148" s="52">
        <f t="shared" si="14"/>
        <v>0</v>
      </c>
      <c r="H148" s="52">
        <f t="shared" si="14"/>
        <v>0</v>
      </c>
      <c r="I148" s="27">
        <f t="shared" si="14"/>
        <v>0</v>
      </c>
    </row>
    <row r="149" spans="2:9" x14ac:dyDescent="0.2">
      <c r="B149" s="11">
        <v>5</v>
      </c>
      <c r="C149" s="2" t="s">
        <v>7</v>
      </c>
      <c r="D149" s="25">
        <f t="shared" si="14"/>
        <v>-84.027199824917275</v>
      </c>
      <c r="E149" s="52">
        <f t="shared" si="14"/>
        <v>0</v>
      </c>
      <c r="F149" s="52">
        <f t="shared" si="14"/>
        <v>-5570.0672749757641</v>
      </c>
      <c r="G149" s="52">
        <f t="shared" si="14"/>
        <v>-69124.942227976862</v>
      </c>
      <c r="H149" s="52">
        <f t="shared" si="14"/>
        <v>-34.445566278480385</v>
      </c>
      <c r="I149" s="27">
        <f t="shared" si="14"/>
        <v>-99.837060133220987</v>
      </c>
    </row>
    <row r="150" spans="2:9" x14ac:dyDescent="0.2">
      <c r="B150" s="11">
        <v>6</v>
      </c>
      <c r="C150" s="2" t="s">
        <v>8</v>
      </c>
      <c r="D150" s="25">
        <f t="shared" si="14"/>
        <v>0</v>
      </c>
      <c r="E150" s="52">
        <f t="shared" si="14"/>
        <v>0</v>
      </c>
      <c r="F150" s="52">
        <f t="shared" si="14"/>
        <v>0</v>
      </c>
      <c r="G150" s="52">
        <f t="shared" si="14"/>
        <v>0</v>
      </c>
      <c r="H150" s="52">
        <f t="shared" si="14"/>
        <v>0</v>
      </c>
      <c r="I150" s="27">
        <f t="shared" si="14"/>
        <v>0</v>
      </c>
    </row>
    <row r="151" spans="2:9" x14ac:dyDescent="0.2">
      <c r="B151" s="11">
        <v>7</v>
      </c>
      <c r="C151" s="2" t="s">
        <v>9</v>
      </c>
      <c r="D151" s="25">
        <f t="shared" si="14"/>
        <v>-0.71670996698506695</v>
      </c>
      <c r="E151" s="52">
        <f t="shared" si="14"/>
        <v>0</v>
      </c>
      <c r="F151" s="52">
        <f t="shared" si="14"/>
        <v>5576.3258543987549</v>
      </c>
      <c r="G151" s="52">
        <f t="shared" si="14"/>
        <v>58969.036528910627</v>
      </c>
      <c r="H151" s="52">
        <f t="shared" si="14"/>
        <v>0</v>
      </c>
      <c r="I151" s="27">
        <f t="shared" si="14"/>
        <v>0</v>
      </c>
    </row>
    <row r="152" spans="2:9" x14ac:dyDescent="0.2">
      <c r="B152" s="11">
        <v>8</v>
      </c>
      <c r="C152" s="2" t="s">
        <v>10</v>
      </c>
      <c r="D152" s="25">
        <f t="shared" si="14"/>
        <v>86.370408380665779</v>
      </c>
      <c r="E152" s="52">
        <f t="shared" si="14"/>
        <v>0</v>
      </c>
      <c r="F152" s="52">
        <f t="shared" si="14"/>
        <v>0</v>
      </c>
      <c r="G152" s="52">
        <f t="shared" si="14"/>
        <v>0</v>
      </c>
      <c r="H152" s="52">
        <f t="shared" si="14"/>
        <v>0</v>
      </c>
      <c r="I152" s="27">
        <f t="shared" si="14"/>
        <v>237.67622735454287</v>
      </c>
    </row>
    <row r="153" spans="2:9" x14ac:dyDescent="0.2">
      <c r="B153" s="11">
        <v>9</v>
      </c>
      <c r="C153" s="2" t="s">
        <v>11</v>
      </c>
      <c r="D153" s="25">
        <f t="shared" si="14"/>
        <v>0</v>
      </c>
      <c r="E153" s="52">
        <f t="shared" si="14"/>
        <v>0</v>
      </c>
      <c r="F153" s="52">
        <f t="shared" si="14"/>
        <v>0</v>
      </c>
      <c r="G153" s="52">
        <f t="shared" si="14"/>
        <v>0</v>
      </c>
      <c r="H153" s="52">
        <f t="shared" si="14"/>
        <v>0</v>
      </c>
      <c r="I153" s="27">
        <f t="shared" si="14"/>
        <v>0</v>
      </c>
    </row>
    <row r="154" spans="2:9" x14ac:dyDescent="0.2">
      <c r="B154" s="11">
        <v>10</v>
      </c>
      <c r="C154" s="2" t="s">
        <v>60</v>
      </c>
      <c r="D154" s="25">
        <f t="shared" si="14"/>
        <v>0</v>
      </c>
      <c r="E154" s="52">
        <f t="shared" si="14"/>
        <v>0</v>
      </c>
      <c r="F154" s="52">
        <f t="shared" si="14"/>
        <v>0</v>
      </c>
      <c r="G154" s="52">
        <f t="shared" si="14"/>
        <v>0</v>
      </c>
      <c r="H154" s="52">
        <f t="shared" si="14"/>
        <v>0</v>
      </c>
      <c r="I154" s="27">
        <f t="shared" si="14"/>
        <v>0</v>
      </c>
    </row>
    <row r="155" spans="2:9" x14ac:dyDescent="0.2">
      <c r="B155" s="11">
        <v>11</v>
      </c>
      <c r="C155" s="2" t="s">
        <v>12</v>
      </c>
      <c r="D155" s="25">
        <f t="shared" ref="D155:I164" si="15">IFERROR(D118/D$137*D$140-D84/D$103*D$140,0)</f>
        <v>-1.388801349297689E-2</v>
      </c>
      <c r="E155" s="52">
        <f t="shared" si="15"/>
        <v>0</v>
      </c>
      <c r="F155" s="52">
        <f t="shared" si="15"/>
        <v>-2.8603974687140212</v>
      </c>
      <c r="G155" s="52">
        <f t="shared" si="15"/>
        <v>10355.18671986867</v>
      </c>
      <c r="H155" s="52">
        <f t="shared" si="15"/>
        <v>-71.01853539427637</v>
      </c>
      <c r="I155" s="27">
        <f t="shared" si="15"/>
        <v>-109.0809578429545</v>
      </c>
    </row>
    <row r="156" spans="2:9" x14ac:dyDescent="0.2">
      <c r="B156" s="11">
        <v>12</v>
      </c>
      <c r="C156" s="2" t="s">
        <v>13</v>
      </c>
      <c r="D156" s="25">
        <f t="shared" si="15"/>
        <v>0</v>
      </c>
      <c r="E156" s="52">
        <f t="shared" si="15"/>
        <v>0</v>
      </c>
      <c r="F156" s="52">
        <f t="shared" si="15"/>
        <v>0</v>
      </c>
      <c r="G156" s="52">
        <f t="shared" si="15"/>
        <v>-10.22174284311947</v>
      </c>
      <c r="H156" s="52">
        <f t="shared" si="15"/>
        <v>-18.713776937037203</v>
      </c>
      <c r="I156" s="27">
        <f t="shared" si="15"/>
        <v>-28.6794855858525</v>
      </c>
    </row>
    <row r="157" spans="2:9" x14ac:dyDescent="0.2">
      <c r="B157" s="11">
        <v>13</v>
      </c>
      <c r="C157" s="2" t="s">
        <v>14</v>
      </c>
      <c r="D157" s="25">
        <f t="shared" si="15"/>
        <v>0</v>
      </c>
      <c r="E157" s="52">
        <f t="shared" si="15"/>
        <v>0</v>
      </c>
      <c r="F157" s="52">
        <f t="shared" si="15"/>
        <v>0</v>
      </c>
      <c r="G157" s="52">
        <f t="shared" si="15"/>
        <v>0</v>
      </c>
      <c r="H157" s="52">
        <f t="shared" si="15"/>
        <v>0</v>
      </c>
      <c r="I157" s="27">
        <f t="shared" si="15"/>
        <v>0</v>
      </c>
    </row>
    <row r="158" spans="2:9" x14ac:dyDescent="0.2">
      <c r="B158" s="11">
        <v>14</v>
      </c>
      <c r="C158" s="2" t="s">
        <v>15</v>
      </c>
      <c r="D158" s="25">
        <f t="shared" si="15"/>
        <v>0</v>
      </c>
      <c r="E158" s="52">
        <f t="shared" si="15"/>
        <v>0</v>
      </c>
      <c r="F158" s="52">
        <f t="shared" si="15"/>
        <v>0</v>
      </c>
      <c r="G158" s="52">
        <f t="shared" si="15"/>
        <v>0</v>
      </c>
      <c r="H158" s="52">
        <f t="shared" si="15"/>
        <v>0</v>
      </c>
      <c r="I158" s="27">
        <f t="shared" si="15"/>
        <v>0</v>
      </c>
    </row>
    <row r="159" spans="2:9" x14ac:dyDescent="0.2">
      <c r="B159" s="11">
        <v>15</v>
      </c>
      <c r="C159" s="2" t="s">
        <v>16</v>
      </c>
      <c r="D159" s="25">
        <f t="shared" si="15"/>
        <v>0</v>
      </c>
      <c r="E159" s="52">
        <f t="shared" si="15"/>
        <v>0</v>
      </c>
      <c r="F159" s="52">
        <f t="shared" si="15"/>
        <v>0</v>
      </c>
      <c r="G159" s="52">
        <f t="shared" si="15"/>
        <v>0</v>
      </c>
      <c r="H159" s="52">
        <f t="shared" si="15"/>
        <v>0</v>
      </c>
      <c r="I159" s="27">
        <f t="shared" si="15"/>
        <v>0</v>
      </c>
    </row>
    <row r="160" spans="2:9" x14ac:dyDescent="0.2">
      <c r="B160" s="11">
        <v>16</v>
      </c>
      <c r="C160" s="2" t="s">
        <v>17</v>
      </c>
      <c r="D160" s="25">
        <f t="shared" si="15"/>
        <v>0</v>
      </c>
      <c r="E160" s="52">
        <f t="shared" si="15"/>
        <v>0</v>
      </c>
      <c r="F160" s="52">
        <f t="shared" si="15"/>
        <v>0</v>
      </c>
      <c r="G160" s="52">
        <f t="shared" si="15"/>
        <v>0</v>
      </c>
      <c r="H160" s="52">
        <f t="shared" si="15"/>
        <v>0</v>
      </c>
      <c r="I160" s="27">
        <f t="shared" si="15"/>
        <v>0</v>
      </c>
    </row>
    <row r="161" spans="2:9" x14ac:dyDescent="0.2">
      <c r="B161" s="11">
        <v>17</v>
      </c>
      <c r="C161" s="2" t="s">
        <v>18</v>
      </c>
      <c r="D161" s="25">
        <f t="shared" si="15"/>
        <v>0</v>
      </c>
      <c r="E161" s="52">
        <f t="shared" si="15"/>
        <v>0</v>
      </c>
      <c r="F161" s="52">
        <f t="shared" si="15"/>
        <v>0</v>
      </c>
      <c r="G161" s="52">
        <f t="shared" si="15"/>
        <v>0</v>
      </c>
      <c r="H161" s="52">
        <f t="shared" si="15"/>
        <v>0</v>
      </c>
      <c r="I161" s="27">
        <f t="shared" si="15"/>
        <v>0</v>
      </c>
    </row>
    <row r="162" spans="2:9" x14ac:dyDescent="0.2">
      <c r="B162" s="11">
        <v>18</v>
      </c>
      <c r="C162" s="2" t="s">
        <v>19</v>
      </c>
      <c r="D162" s="25">
        <f t="shared" si="15"/>
        <v>0</v>
      </c>
      <c r="E162" s="52">
        <f t="shared" si="15"/>
        <v>0</v>
      </c>
      <c r="F162" s="52">
        <f t="shared" si="15"/>
        <v>0</v>
      </c>
      <c r="G162" s="52">
        <f t="shared" si="15"/>
        <v>0</v>
      </c>
      <c r="H162" s="52">
        <f t="shared" si="15"/>
        <v>0</v>
      </c>
      <c r="I162" s="27">
        <f t="shared" si="15"/>
        <v>0</v>
      </c>
    </row>
    <row r="163" spans="2:9" x14ac:dyDescent="0.2">
      <c r="B163" s="11">
        <v>19</v>
      </c>
      <c r="C163" s="2" t="s">
        <v>20</v>
      </c>
      <c r="D163" s="25">
        <f t="shared" si="15"/>
        <v>0</v>
      </c>
      <c r="E163" s="52">
        <f t="shared" si="15"/>
        <v>0</v>
      </c>
      <c r="F163" s="52">
        <f t="shared" si="15"/>
        <v>0</v>
      </c>
      <c r="G163" s="52">
        <f t="shared" si="15"/>
        <v>0</v>
      </c>
      <c r="H163" s="52">
        <f t="shared" si="15"/>
        <v>0</v>
      </c>
      <c r="I163" s="27">
        <f t="shared" si="15"/>
        <v>0</v>
      </c>
    </row>
    <row r="164" spans="2:9" x14ac:dyDescent="0.2">
      <c r="B164" s="11">
        <v>20</v>
      </c>
      <c r="C164" s="2" t="s">
        <v>21</v>
      </c>
      <c r="D164" s="25">
        <f t="shared" si="15"/>
        <v>0</v>
      </c>
      <c r="E164" s="52">
        <f t="shared" si="15"/>
        <v>0</v>
      </c>
      <c r="F164" s="52">
        <f t="shared" si="15"/>
        <v>0</v>
      </c>
      <c r="G164" s="52">
        <f t="shared" si="15"/>
        <v>0</v>
      </c>
      <c r="H164" s="52">
        <f t="shared" si="15"/>
        <v>0</v>
      </c>
      <c r="I164" s="27">
        <f t="shared" si="15"/>
        <v>0</v>
      </c>
    </row>
    <row r="165" spans="2:9" x14ac:dyDescent="0.2">
      <c r="B165" s="11">
        <v>21</v>
      </c>
      <c r="C165" s="2" t="s">
        <v>22</v>
      </c>
      <c r="D165" s="25">
        <f t="shared" ref="D165:I173" si="16">IFERROR(D128/D$137*D$140-D94/D$103*D$140,0)</f>
        <v>0</v>
      </c>
      <c r="E165" s="52">
        <f t="shared" si="16"/>
        <v>0</v>
      </c>
      <c r="F165" s="52">
        <f t="shared" si="16"/>
        <v>0</v>
      </c>
      <c r="G165" s="52">
        <f t="shared" si="16"/>
        <v>0</v>
      </c>
      <c r="H165" s="52">
        <f t="shared" si="16"/>
        <v>0</v>
      </c>
      <c r="I165" s="27">
        <f t="shared" si="16"/>
        <v>0</v>
      </c>
    </row>
    <row r="166" spans="2:9" x14ac:dyDescent="0.2">
      <c r="B166" s="11">
        <v>22</v>
      </c>
      <c r="C166" s="2" t="s">
        <v>23</v>
      </c>
      <c r="D166" s="25">
        <f t="shared" si="16"/>
        <v>0</v>
      </c>
      <c r="E166" s="52">
        <f t="shared" si="16"/>
        <v>0</v>
      </c>
      <c r="F166" s="52">
        <f t="shared" si="16"/>
        <v>0</v>
      </c>
      <c r="G166" s="52">
        <f t="shared" si="16"/>
        <v>0</v>
      </c>
      <c r="H166" s="52">
        <f t="shared" si="16"/>
        <v>0</v>
      </c>
      <c r="I166" s="27">
        <f t="shared" si="16"/>
        <v>0</v>
      </c>
    </row>
    <row r="167" spans="2:9" x14ac:dyDescent="0.2">
      <c r="B167" s="11">
        <v>23</v>
      </c>
      <c r="C167" s="2" t="s">
        <v>24</v>
      </c>
      <c r="D167" s="25">
        <f t="shared" si="16"/>
        <v>0</v>
      </c>
      <c r="E167" s="52">
        <f t="shared" si="16"/>
        <v>0</v>
      </c>
      <c r="F167" s="52">
        <f t="shared" si="16"/>
        <v>0</v>
      </c>
      <c r="G167" s="52">
        <f t="shared" si="16"/>
        <v>0</v>
      </c>
      <c r="H167" s="52">
        <f t="shared" si="16"/>
        <v>0</v>
      </c>
      <c r="I167" s="27">
        <f t="shared" si="16"/>
        <v>0</v>
      </c>
    </row>
    <row r="168" spans="2:9" x14ac:dyDescent="0.2">
      <c r="B168" s="11">
        <v>24</v>
      </c>
      <c r="C168" s="2" t="s">
        <v>25</v>
      </c>
      <c r="D168" s="25">
        <f t="shared" si="16"/>
        <v>-0.93492185085151713</v>
      </c>
      <c r="E168" s="52">
        <f t="shared" si="16"/>
        <v>0</v>
      </c>
      <c r="F168" s="52">
        <f t="shared" si="16"/>
        <v>-2.0461047427711598</v>
      </c>
      <c r="G168" s="52">
        <f t="shared" si="16"/>
        <v>-123.34106069529373</v>
      </c>
      <c r="H168" s="52">
        <f t="shared" si="16"/>
        <v>-0.12855690560812336</v>
      </c>
      <c r="I168" s="27">
        <f t="shared" si="16"/>
        <v>-4.4689446498361367E-2</v>
      </c>
    </row>
    <row r="169" spans="2:9" x14ac:dyDescent="0.2">
      <c r="B169" s="11">
        <v>25</v>
      </c>
      <c r="C169" s="2" t="s">
        <v>26</v>
      </c>
      <c r="D169" s="25">
        <f t="shared" si="16"/>
        <v>0</v>
      </c>
      <c r="E169" s="52">
        <f t="shared" si="16"/>
        <v>0</v>
      </c>
      <c r="F169" s="52">
        <f t="shared" si="16"/>
        <v>0</v>
      </c>
      <c r="G169" s="52">
        <f t="shared" si="16"/>
        <v>0</v>
      </c>
      <c r="H169" s="52">
        <f t="shared" si="16"/>
        <v>0</v>
      </c>
      <c r="I169" s="27">
        <f t="shared" si="16"/>
        <v>0</v>
      </c>
    </row>
    <row r="170" spans="2:9" x14ac:dyDescent="0.2">
      <c r="B170" s="11">
        <v>26</v>
      </c>
      <c r="C170" s="2" t="s">
        <v>27</v>
      </c>
      <c r="D170" s="25">
        <f t="shared" si="16"/>
        <v>-0.67768872441893802</v>
      </c>
      <c r="E170" s="52">
        <f t="shared" si="16"/>
        <v>0</v>
      </c>
      <c r="F170" s="52">
        <f t="shared" si="16"/>
        <v>-1.3520772115055855</v>
      </c>
      <c r="G170" s="52">
        <f t="shared" si="16"/>
        <v>-65.718217264016062</v>
      </c>
      <c r="H170" s="52">
        <f t="shared" si="16"/>
        <v>124.30643551540209</v>
      </c>
      <c r="I170" s="27">
        <f t="shared" si="16"/>
        <v>-3.4034346016498712E-2</v>
      </c>
    </row>
    <row r="171" spans="2:9" x14ac:dyDescent="0.2">
      <c r="B171" s="11">
        <v>27</v>
      </c>
      <c r="C171" s="2" t="s">
        <v>28</v>
      </c>
      <c r="D171" s="25">
        <f t="shared" si="16"/>
        <v>0</v>
      </c>
      <c r="E171" s="52">
        <f t="shared" si="16"/>
        <v>0</v>
      </c>
      <c r="F171" s="52">
        <f t="shared" si="16"/>
        <v>0</v>
      </c>
      <c r="G171" s="52">
        <f t="shared" si="16"/>
        <v>0</v>
      </c>
      <c r="H171" s="52">
        <f t="shared" si="16"/>
        <v>0</v>
      </c>
      <c r="I171" s="27">
        <f t="shared" si="16"/>
        <v>0</v>
      </c>
    </row>
    <row r="172" spans="2:9" x14ac:dyDescent="0.2">
      <c r="B172" s="11">
        <v>28</v>
      </c>
      <c r="C172" s="2" t="s">
        <v>29</v>
      </c>
      <c r="D172" s="25">
        <f t="shared" si="16"/>
        <v>0</v>
      </c>
      <c r="E172" s="52">
        <f t="shared" si="16"/>
        <v>0</v>
      </c>
      <c r="F172" s="52">
        <f t="shared" si="16"/>
        <v>0</v>
      </c>
      <c r="G172" s="52">
        <f t="shared" si="16"/>
        <v>0</v>
      </c>
      <c r="H172" s="52">
        <f t="shared" si="16"/>
        <v>0</v>
      </c>
      <c r="I172" s="27">
        <f t="shared" si="16"/>
        <v>0</v>
      </c>
    </row>
    <row r="173" spans="2:9" x14ac:dyDescent="0.2">
      <c r="B173" s="13">
        <v>29</v>
      </c>
      <c r="C173" s="14" t="s">
        <v>30</v>
      </c>
      <c r="D173" s="25">
        <f t="shared" si="16"/>
        <v>0</v>
      </c>
      <c r="E173" s="52">
        <f t="shared" si="16"/>
        <v>0</v>
      </c>
      <c r="F173" s="52">
        <f t="shared" si="16"/>
        <v>0</v>
      </c>
      <c r="G173" s="52">
        <f t="shared" si="16"/>
        <v>0</v>
      </c>
      <c r="H173" s="52">
        <f t="shared" si="16"/>
        <v>0</v>
      </c>
      <c r="I173" s="27">
        <f t="shared" si="16"/>
        <v>0</v>
      </c>
    </row>
    <row r="174" spans="2:9" x14ac:dyDescent="0.2">
      <c r="B174" s="16" t="s">
        <v>35</v>
      </c>
      <c r="C174" s="17"/>
      <c r="D174" s="28">
        <f t="shared" ref="D174:I174" si="17">SUM(D145:D173)</f>
        <v>7.5495165674510645E-15</v>
      </c>
      <c r="E174" s="29">
        <f t="shared" si="17"/>
        <v>0</v>
      </c>
      <c r="F174" s="29">
        <f t="shared" si="17"/>
        <v>3.9523939676655573E-14</v>
      </c>
      <c r="G174" s="29">
        <f t="shared" si="17"/>
        <v>5.5280224842135794E-12</v>
      </c>
      <c r="H174" s="29">
        <f t="shared" si="17"/>
        <v>0</v>
      </c>
      <c r="I174" s="30">
        <f t="shared" si="17"/>
        <v>7.9727890955894054E-15</v>
      </c>
    </row>
    <row r="177" spans="2:11" x14ac:dyDescent="0.2">
      <c r="B177" s="3" t="s">
        <v>44</v>
      </c>
    </row>
    <row r="178" spans="2:11" x14ac:dyDescent="0.2">
      <c r="B178" s="21" t="s">
        <v>0</v>
      </c>
      <c r="C178" s="16"/>
      <c r="D178" s="22">
        <v>44166</v>
      </c>
      <c r="E178" s="23">
        <v>44197</v>
      </c>
      <c r="F178" s="23">
        <v>44228</v>
      </c>
      <c r="G178" s="23">
        <v>44256</v>
      </c>
      <c r="H178" s="23">
        <v>44287</v>
      </c>
      <c r="I178" s="23">
        <v>44317</v>
      </c>
      <c r="J178" s="24">
        <v>44348</v>
      </c>
      <c r="K178" s="35" t="s">
        <v>45</v>
      </c>
    </row>
    <row r="179" spans="2:11" x14ac:dyDescent="0.2">
      <c r="B179" s="8">
        <v>1</v>
      </c>
      <c r="C179" s="9" t="s">
        <v>3</v>
      </c>
      <c r="D179" s="25">
        <v>0</v>
      </c>
      <c r="E179" s="26">
        <f t="shared" ref="E179:J188" si="18">-D74+D108-D145</f>
        <v>0</v>
      </c>
      <c r="F179" s="26">
        <f t="shared" si="18"/>
        <v>0</v>
      </c>
      <c r="G179" s="26">
        <f t="shared" si="18"/>
        <v>0</v>
      </c>
      <c r="H179" s="26">
        <f t="shared" si="18"/>
        <v>0</v>
      </c>
      <c r="I179" s="26">
        <f t="shared" si="18"/>
        <v>0</v>
      </c>
      <c r="J179" s="27">
        <f t="shared" si="18"/>
        <v>0</v>
      </c>
      <c r="K179" s="36">
        <f t="shared" ref="K179:K207" si="19">+J179-D179*(1+$L$214)</f>
        <v>0</v>
      </c>
    </row>
    <row r="180" spans="2:11" x14ac:dyDescent="0.2">
      <c r="B180" s="11">
        <v>2</v>
      </c>
      <c r="C180" s="2" t="s">
        <v>4</v>
      </c>
      <c r="D180" s="25">
        <v>0</v>
      </c>
      <c r="E180" s="26">
        <f t="shared" si="18"/>
        <v>0</v>
      </c>
      <c r="F180" s="26">
        <f t="shared" si="18"/>
        <v>0</v>
      </c>
      <c r="G180" s="26">
        <f t="shared" si="18"/>
        <v>0</v>
      </c>
      <c r="H180" s="26">
        <f t="shared" si="18"/>
        <v>0</v>
      </c>
      <c r="I180" s="26">
        <f t="shared" si="18"/>
        <v>0</v>
      </c>
      <c r="J180" s="27">
        <f t="shared" si="18"/>
        <v>0</v>
      </c>
      <c r="K180" s="36">
        <f t="shared" si="19"/>
        <v>0</v>
      </c>
    </row>
    <row r="181" spans="2:11" x14ac:dyDescent="0.2">
      <c r="B181" s="11">
        <v>3</v>
      </c>
      <c r="C181" s="2" t="s">
        <v>5</v>
      </c>
      <c r="D181" s="25">
        <v>0</v>
      </c>
      <c r="E181" s="26">
        <f t="shared" si="18"/>
        <v>0</v>
      </c>
      <c r="F181" s="26">
        <f t="shared" si="18"/>
        <v>0</v>
      </c>
      <c r="G181" s="26">
        <f t="shared" si="18"/>
        <v>0</v>
      </c>
      <c r="H181" s="26">
        <f t="shared" si="18"/>
        <v>0</v>
      </c>
      <c r="I181" s="26">
        <f t="shared" si="18"/>
        <v>0</v>
      </c>
      <c r="J181" s="27">
        <f t="shared" si="18"/>
        <v>0</v>
      </c>
      <c r="K181" s="36">
        <f t="shared" si="19"/>
        <v>0</v>
      </c>
    </row>
    <row r="182" spans="2:11" x14ac:dyDescent="0.2">
      <c r="B182" s="11">
        <v>4</v>
      </c>
      <c r="C182" s="2" t="s">
        <v>6</v>
      </c>
      <c r="D182" s="25">
        <v>0</v>
      </c>
      <c r="E182" s="26">
        <f t="shared" si="18"/>
        <v>0</v>
      </c>
      <c r="F182" s="26">
        <f t="shared" si="18"/>
        <v>0</v>
      </c>
      <c r="G182" s="26">
        <f t="shared" si="18"/>
        <v>0</v>
      </c>
      <c r="H182" s="26">
        <f t="shared" si="18"/>
        <v>0</v>
      </c>
      <c r="I182" s="26">
        <f t="shared" si="18"/>
        <v>0</v>
      </c>
      <c r="J182" s="27">
        <f t="shared" si="18"/>
        <v>0</v>
      </c>
      <c r="K182" s="36">
        <f t="shared" si="19"/>
        <v>0</v>
      </c>
    </row>
    <row r="183" spans="2:11" x14ac:dyDescent="0.2">
      <c r="B183" s="11">
        <v>5</v>
      </c>
      <c r="C183" s="2" t="s">
        <v>7</v>
      </c>
      <c r="D183" s="25">
        <v>-16466.586445724413</v>
      </c>
      <c r="E183" s="26">
        <f t="shared" si="18"/>
        <v>-17195.826052845077</v>
      </c>
      <c r="F183" s="26">
        <f t="shared" si="18"/>
        <v>-13928.683883976037</v>
      </c>
      <c r="G183" s="26">
        <f t="shared" si="18"/>
        <v>-568956.0995942736</v>
      </c>
      <c r="H183" s="26">
        <f t="shared" si="18"/>
        <v>-76693.696308911487</v>
      </c>
      <c r="I183" s="26">
        <f t="shared" si="18"/>
        <v>-73999.166711429265</v>
      </c>
      <c r="J183" s="27">
        <f t="shared" si="18"/>
        <v>-139318.74693480399</v>
      </c>
      <c r="K183" s="36">
        <f t="shared" si="19"/>
        <v>-122524.56349573498</v>
      </c>
    </row>
    <row r="184" spans="2:11" x14ac:dyDescent="0.2">
      <c r="B184" s="11">
        <v>6</v>
      </c>
      <c r="C184" s="2" t="s">
        <v>8</v>
      </c>
      <c r="D184" s="25">
        <v>0</v>
      </c>
      <c r="E184" s="26">
        <f t="shared" si="18"/>
        <v>0</v>
      </c>
      <c r="F184" s="26">
        <f t="shared" si="18"/>
        <v>0</v>
      </c>
      <c r="G184" s="26">
        <f t="shared" si="18"/>
        <v>0</v>
      </c>
      <c r="H184" s="26">
        <f t="shared" si="18"/>
        <v>0</v>
      </c>
      <c r="I184" s="26">
        <f t="shared" si="18"/>
        <v>0</v>
      </c>
      <c r="J184" s="27">
        <f t="shared" si="18"/>
        <v>0</v>
      </c>
      <c r="K184" s="36">
        <f t="shared" si="19"/>
        <v>0</v>
      </c>
    </row>
    <row r="185" spans="2:11" x14ac:dyDescent="0.2">
      <c r="B185" s="11">
        <v>7</v>
      </c>
      <c r="C185" s="2" t="s">
        <v>9</v>
      </c>
      <c r="D185" s="25">
        <v>-146.36011380902607</v>
      </c>
      <c r="E185" s="26">
        <f t="shared" si="18"/>
        <v>-146.67179137583125</v>
      </c>
      <c r="F185" s="26">
        <f t="shared" si="18"/>
        <v>-146.94469451356653</v>
      </c>
      <c r="G185" s="26">
        <f t="shared" si="18"/>
        <v>0</v>
      </c>
      <c r="H185" s="26">
        <f t="shared" si="18"/>
        <v>0</v>
      </c>
      <c r="I185" s="26">
        <f t="shared" si="18"/>
        <v>0</v>
      </c>
      <c r="J185" s="27">
        <f t="shared" si="18"/>
        <v>0</v>
      </c>
      <c r="K185" s="36">
        <f t="shared" si="19"/>
        <v>149.27189721886933</v>
      </c>
    </row>
    <row r="186" spans="2:11" x14ac:dyDescent="0.2">
      <c r="B186" s="11">
        <v>8</v>
      </c>
      <c r="C186" s="2" t="s">
        <v>10</v>
      </c>
      <c r="D186" s="25">
        <v>-19.037087546534373</v>
      </c>
      <c r="E186" s="26">
        <f t="shared" si="18"/>
        <v>0</v>
      </c>
      <c r="F186" s="26">
        <f t="shared" si="18"/>
        <v>0</v>
      </c>
      <c r="G186" s="26">
        <f t="shared" si="18"/>
        <v>0</v>
      </c>
      <c r="H186" s="26">
        <f t="shared" si="18"/>
        <v>0</v>
      </c>
      <c r="I186" s="26">
        <f t="shared" si="18"/>
        <v>0</v>
      </c>
      <c r="J186" s="27">
        <f t="shared" si="18"/>
        <v>0</v>
      </c>
      <c r="K186" s="36">
        <f t="shared" si="19"/>
        <v>19.415823762618906</v>
      </c>
    </row>
    <row r="187" spans="2:11" x14ac:dyDescent="0.2">
      <c r="B187" s="11">
        <v>9</v>
      </c>
      <c r="C187" s="2" t="s">
        <v>11</v>
      </c>
      <c r="D187" s="25">
        <v>0</v>
      </c>
      <c r="E187" s="26">
        <f t="shared" si="18"/>
        <v>0</v>
      </c>
      <c r="F187" s="26">
        <f t="shared" si="18"/>
        <v>0</v>
      </c>
      <c r="G187" s="26">
        <f t="shared" si="18"/>
        <v>0</v>
      </c>
      <c r="H187" s="26">
        <f t="shared" si="18"/>
        <v>0</v>
      </c>
      <c r="I187" s="26">
        <f t="shared" si="18"/>
        <v>0</v>
      </c>
      <c r="J187" s="27">
        <f t="shared" si="18"/>
        <v>0</v>
      </c>
      <c r="K187" s="36">
        <f t="shared" si="19"/>
        <v>0</v>
      </c>
    </row>
    <row r="188" spans="2:11" x14ac:dyDescent="0.2">
      <c r="B188" s="11">
        <v>10</v>
      </c>
      <c r="C188" s="2" t="s">
        <v>60</v>
      </c>
      <c r="D188" s="25">
        <v>0</v>
      </c>
      <c r="E188" s="26">
        <f t="shared" si="18"/>
        <v>0</v>
      </c>
      <c r="F188" s="26">
        <f t="shared" si="18"/>
        <v>0</v>
      </c>
      <c r="G188" s="26">
        <f t="shared" si="18"/>
        <v>0</v>
      </c>
      <c r="H188" s="26">
        <f t="shared" si="18"/>
        <v>0</v>
      </c>
      <c r="I188" s="26">
        <f t="shared" si="18"/>
        <v>0</v>
      </c>
      <c r="J188" s="27">
        <f t="shared" si="18"/>
        <v>0</v>
      </c>
      <c r="K188" s="36">
        <f t="shared" si="19"/>
        <v>0</v>
      </c>
    </row>
    <row r="189" spans="2:11" x14ac:dyDescent="0.2">
      <c r="B189" s="11">
        <v>11</v>
      </c>
      <c r="C189" s="2" t="s">
        <v>12</v>
      </c>
      <c r="D189" s="25">
        <v>0</v>
      </c>
      <c r="E189" s="26">
        <f t="shared" ref="E189:J198" si="20">-D84+D118-D155</f>
        <v>-2.8421257014681327</v>
      </c>
      <c r="F189" s="26">
        <f t="shared" si="20"/>
        <v>-293.9446891982202</v>
      </c>
      <c r="G189" s="26">
        <f t="shared" si="20"/>
        <v>-292.1761096854874</v>
      </c>
      <c r="H189" s="26">
        <f t="shared" si="20"/>
        <v>0</v>
      </c>
      <c r="I189" s="26">
        <f t="shared" si="20"/>
        <v>-152568.61791021895</v>
      </c>
      <c r="J189" s="27">
        <f t="shared" si="20"/>
        <v>-152218.24782149971</v>
      </c>
      <c r="K189" s="36">
        <f t="shared" si="19"/>
        <v>-152218.24782149971</v>
      </c>
    </row>
    <row r="190" spans="2:11" x14ac:dyDescent="0.2">
      <c r="B190" s="11">
        <v>12</v>
      </c>
      <c r="C190" s="2" t="s">
        <v>13</v>
      </c>
      <c r="D190" s="25">
        <v>0</v>
      </c>
      <c r="E190" s="26">
        <f t="shared" si="20"/>
        <v>0</v>
      </c>
      <c r="F190" s="26">
        <f t="shared" si="20"/>
        <v>0</v>
      </c>
      <c r="G190" s="26">
        <f t="shared" si="20"/>
        <v>0</v>
      </c>
      <c r="H190" s="26">
        <f t="shared" si="20"/>
        <v>-11.340960528726628</v>
      </c>
      <c r="I190" s="26">
        <f t="shared" si="20"/>
        <v>-40202.674799091983</v>
      </c>
      <c r="J190" s="27">
        <f t="shared" si="20"/>
        <v>-40021.110289346376</v>
      </c>
      <c r="K190" s="36">
        <f t="shared" si="19"/>
        <v>-40021.110289346376</v>
      </c>
    </row>
    <row r="191" spans="2:11" x14ac:dyDescent="0.2">
      <c r="B191" s="11">
        <v>13</v>
      </c>
      <c r="C191" s="2" t="s">
        <v>14</v>
      </c>
      <c r="D191" s="25">
        <v>0</v>
      </c>
      <c r="E191" s="26">
        <f t="shared" si="20"/>
        <v>0</v>
      </c>
      <c r="F191" s="26">
        <f t="shared" si="20"/>
        <v>0</v>
      </c>
      <c r="G191" s="26">
        <f t="shared" si="20"/>
        <v>0</v>
      </c>
      <c r="H191" s="26">
        <f t="shared" si="20"/>
        <v>0</v>
      </c>
      <c r="I191" s="26">
        <f t="shared" si="20"/>
        <v>0</v>
      </c>
      <c r="J191" s="27">
        <f t="shared" si="20"/>
        <v>0</v>
      </c>
      <c r="K191" s="36">
        <f t="shared" si="19"/>
        <v>0</v>
      </c>
    </row>
    <row r="192" spans="2:11" x14ac:dyDescent="0.2">
      <c r="B192" s="11">
        <v>14</v>
      </c>
      <c r="C192" s="2" t="s">
        <v>15</v>
      </c>
      <c r="D192" s="25">
        <v>0</v>
      </c>
      <c r="E192" s="26">
        <f t="shared" si="20"/>
        <v>0</v>
      </c>
      <c r="F192" s="26">
        <f t="shared" si="20"/>
        <v>0</v>
      </c>
      <c r="G192" s="26">
        <f t="shared" si="20"/>
        <v>0</v>
      </c>
      <c r="H192" s="26">
        <f t="shared" si="20"/>
        <v>0</v>
      </c>
      <c r="I192" s="26">
        <f t="shared" si="20"/>
        <v>0</v>
      </c>
      <c r="J192" s="27">
        <f t="shared" si="20"/>
        <v>0</v>
      </c>
      <c r="K192" s="36">
        <f t="shared" si="19"/>
        <v>0</v>
      </c>
    </row>
    <row r="193" spans="2:11" x14ac:dyDescent="0.2">
      <c r="B193" s="11">
        <v>15</v>
      </c>
      <c r="C193" s="2" t="s">
        <v>16</v>
      </c>
      <c r="D193" s="25">
        <v>0</v>
      </c>
      <c r="E193" s="26">
        <f t="shared" si="20"/>
        <v>0</v>
      </c>
      <c r="F193" s="26">
        <f t="shared" si="20"/>
        <v>0</v>
      </c>
      <c r="G193" s="26">
        <f t="shared" si="20"/>
        <v>0</v>
      </c>
      <c r="H193" s="26">
        <f t="shared" si="20"/>
        <v>0</v>
      </c>
      <c r="I193" s="26">
        <f t="shared" si="20"/>
        <v>0</v>
      </c>
      <c r="J193" s="27">
        <f t="shared" si="20"/>
        <v>0</v>
      </c>
      <c r="K193" s="36">
        <f t="shared" si="19"/>
        <v>0</v>
      </c>
    </row>
    <row r="194" spans="2:11" x14ac:dyDescent="0.2">
      <c r="B194" s="11">
        <v>16</v>
      </c>
      <c r="C194" s="2" t="s">
        <v>17</v>
      </c>
      <c r="D194" s="25">
        <v>0</v>
      </c>
      <c r="E194" s="26">
        <f t="shared" si="20"/>
        <v>0</v>
      </c>
      <c r="F194" s="26">
        <f t="shared" si="20"/>
        <v>0</v>
      </c>
      <c r="G194" s="26">
        <f t="shared" si="20"/>
        <v>0</v>
      </c>
      <c r="H194" s="26">
        <f t="shared" si="20"/>
        <v>0</v>
      </c>
      <c r="I194" s="26">
        <f t="shared" si="20"/>
        <v>0</v>
      </c>
      <c r="J194" s="27">
        <f t="shared" si="20"/>
        <v>0</v>
      </c>
      <c r="K194" s="36">
        <f t="shared" si="19"/>
        <v>0</v>
      </c>
    </row>
    <row r="195" spans="2:11" x14ac:dyDescent="0.2">
      <c r="B195" s="11">
        <v>17</v>
      </c>
      <c r="C195" s="2" t="s">
        <v>18</v>
      </c>
      <c r="D195" s="25">
        <v>0</v>
      </c>
      <c r="E195" s="26">
        <f t="shared" si="20"/>
        <v>0</v>
      </c>
      <c r="F195" s="26">
        <f t="shared" si="20"/>
        <v>0</v>
      </c>
      <c r="G195" s="26">
        <f t="shared" si="20"/>
        <v>0</v>
      </c>
      <c r="H195" s="26">
        <f t="shared" si="20"/>
        <v>0</v>
      </c>
      <c r="I195" s="26">
        <f t="shared" si="20"/>
        <v>0</v>
      </c>
      <c r="J195" s="27">
        <f t="shared" si="20"/>
        <v>0</v>
      </c>
      <c r="K195" s="36">
        <f t="shared" si="19"/>
        <v>0</v>
      </c>
    </row>
    <row r="196" spans="2:11" x14ac:dyDescent="0.2">
      <c r="B196" s="11">
        <v>18</v>
      </c>
      <c r="C196" s="2" t="s">
        <v>19</v>
      </c>
      <c r="D196" s="25">
        <v>0</v>
      </c>
      <c r="E196" s="26">
        <f t="shared" si="20"/>
        <v>0</v>
      </c>
      <c r="F196" s="26">
        <f t="shared" si="20"/>
        <v>0</v>
      </c>
      <c r="G196" s="26">
        <f t="shared" si="20"/>
        <v>0</v>
      </c>
      <c r="H196" s="26">
        <f t="shared" si="20"/>
        <v>0</v>
      </c>
      <c r="I196" s="26">
        <f t="shared" si="20"/>
        <v>0</v>
      </c>
      <c r="J196" s="27">
        <f t="shared" si="20"/>
        <v>0</v>
      </c>
      <c r="K196" s="36">
        <f t="shared" si="19"/>
        <v>0</v>
      </c>
    </row>
    <row r="197" spans="2:11" x14ac:dyDescent="0.2">
      <c r="B197" s="11">
        <v>19</v>
      </c>
      <c r="C197" s="2" t="s">
        <v>20</v>
      </c>
      <c r="D197" s="25">
        <v>0</v>
      </c>
      <c r="E197" s="26">
        <f t="shared" si="20"/>
        <v>0</v>
      </c>
      <c r="F197" s="26">
        <f t="shared" si="20"/>
        <v>0</v>
      </c>
      <c r="G197" s="26">
        <f t="shared" si="20"/>
        <v>0</v>
      </c>
      <c r="H197" s="26">
        <f t="shared" si="20"/>
        <v>0</v>
      </c>
      <c r="I197" s="26">
        <f t="shared" si="20"/>
        <v>0</v>
      </c>
      <c r="J197" s="27">
        <f t="shared" si="20"/>
        <v>0</v>
      </c>
      <c r="K197" s="36">
        <f t="shared" si="19"/>
        <v>0</v>
      </c>
    </row>
    <row r="198" spans="2:11" x14ac:dyDescent="0.2">
      <c r="B198" s="11">
        <v>20</v>
      </c>
      <c r="C198" s="2" t="s">
        <v>21</v>
      </c>
      <c r="D198" s="25">
        <v>0</v>
      </c>
      <c r="E198" s="26">
        <f t="shared" si="20"/>
        <v>0</v>
      </c>
      <c r="F198" s="26">
        <f t="shared" si="20"/>
        <v>0</v>
      </c>
      <c r="G198" s="26">
        <f t="shared" si="20"/>
        <v>0</v>
      </c>
      <c r="H198" s="26">
        <f t="shared" si="20"/>
        <v>0</v>
      </c>
      <c r="I198" s="26">
        <f t="shared" si="20"/>
        <v>0</v>
      </c>
      <c r="J198" s="27">
        <f t="shared" si="20"/>
        <v>0</v>
      </c>
      <c r="K198" s="36">
        <f t="shared" si="19"/>
        <v>0</v>
      </c>
    </row>
    <row r="199" spans="2:11" x14ac:dyDescent="0.2">
      <c r="B199" s="11">
        <v>21</v>
      </c>
      <c r="C199" s="2" t="s">
        <v>22</v>
      </c>
      <c r="D199" s="25">
        <v>0</v>
      </c>
      <c r="E199" s="26">
        <f t="shared" ref="E199:J207" si="21">-D94+D128-D165</f>
        <v>0</v>
      </c>
      <c r="F199" s="26">
        <f t="shared" si="21"/>
        <v>0</v>
      </c>
      <c r="G199" s="26">
        <f t="shared" si="21"/>
        <v>0</v>
      </c>
      <c r="H199" s="26">
        <f t="shared" si="21"/>
        <v>0</v>
      </c>
      <c r="I199" s="26">
        <f t="shared" si="21"/>
        <v>0</v>
      </c>
      <c r="J199" s="27">
        <f t="shared" si="21"/>
        <v>0</v>
      </c>
      <c r="K199" s="36">
        <f t="shared" si="19"/>
        <v>0</v>
      </c>
    </row>
    <row r="200" spans="2:11" x14ac:dyDescent="0.2">
      <c r="B200" s="11">
        <v>22</v>
      </c>
      <c r="C200" s="2" t="s">
        <v>23</v>
      </c>
      <c r="D200" s="25">
        <v>0</v>
      </c>
      <c r="E200" s="26">
        <f t="shared" si="21"/>
        <v>0</v>
      </c>
      <c r="F200" s="26">
        <f t="shared" si="21"/>
        <v>0</v>
      </c>
      <c r="G200" s="26">
        <f t="shared" si="21"/>
        <v>0</v>
      </c>
      <c r="H200" s="26">
        <f t="shared" si="21"/>
        <v>0</v>
      </c>
      <c r="I200" s="26">
        <f t="shared" si="21"/>
        <v>0</v>
      </c>
      <c r="J200" s="27">
        <f t="shared" si="21"/>
        <v>0</v>
      </c>
      <c r="K200" s="36">
        <f t="shared" si="19"/>
        <v>0</v>
      </c>
    </row>
    <row r="201" spans="2:11" x14ac:dyDescent="0.2">
      <c r="B201" s="11">
        <v>23</v>
      </c>
      <c r="C201" s="2" t="s">
        <v>24</v>
      </c>
      <c r="D201" s="25">
        <v>0</v>
      </c>
      <c r="E201" s="26">
        <f t="shared" si="21"/>
        <v>0</v>
      </c>
      <c r="F201" s="26">
        <f t="shared" si="21"/>
        <v>0</v>
      </c>
      <c r="G201" s="26">
        <f t="shared" si="21"/>
        <v>0</v>
      </c>
      <c r="H201" s="26">
        <f t="shared" si="21"/>
        <v>0</v>
      </c>
      <c r="I201" s="26">
        <f t="shared" si="21"/>
        <v>0</v>
      </c>
      <c r="J201" s="27">
        <f t="shared" si="21"/>
        <v>0</v>
      </c>
      <c r="K201" s="36">
        <f t="shared" si="19"/>
        <v>0</v>
      </c>
    </row>
    <row r="202" spans="2:11" x14ac:dyDescent="0.2">
      <c r="B202" s="11">
        <v>24</v>
      </c>
      <c r="C202" s="2" t="s">
        <v>25</v>
      </c>
      <c r="D202" s="25">
        <v>-54.304363346025291</v>
      </c>
      <c r="E202" s="26">
        <f t="shared" si="21"/>
        <v>-191.32796944019177</v>
      </c>
      <c r="F202" s="26">
        <f t="shared" si="21"/>
        <v>-210.26505206329784</v>
      </c>
      <c r="G202" s="26">
        <f t="shared" si="21"/>
        <v>-208.99994853535927</v>
      </c>
      <c r="H202" s="26">
        <f t="shared" si="21"/>
        <v>-136.84614477052469</v>
      </c>
      <c r="I202" s="26">
        <f t="shared" si="21"/>
        <v>-276.1778921876583</v>
      </c>
      <c r="J202" s="27">
        <f t="shared" si="21"/>
        <v>-62.362390068915197</v>
      </c>
      <c r="K202" s="36">
        <f t="shared" si="19"/>
        <v>-6.977660356959241</v>
      </c>
    </row>
    <row r="203" spans="2:11" x14ac:dyDescent="0.2">
      <c r="B203" s="11">
        <v>25</v>
      </c>
      <c r="C203" s="2" t="s">
        <v>26</v>
      </c>
      <c r="D203" s="25">
        <v>0</v>
      </c>
      <c r="E203" s="26">
        <f t="shared" si="21"/>
        <v>0</v>
      </c>
      <c r="F203" s="26">
        <f t="shared" si="21"/>
        <v>0</v>
      </c>
      <c r="G203" s="26">
        <f t="shared" si="21"/>
        <v>0</v>
      </c>
      <c r="H203" s="26">
        <f t="shared" si="21"/>
        <v>0</v>
      </c>
      <c r="I203" s="26">
        <f t="shared" si="21"/>
        <v>0</v>
      </c>
      <c r="J203" s="27">
        <f t="shared" si="21"/>
        <v>0</v>
      </c>
      <c r="K203" s="36">
        <f t="shared" si="19"/>
        <v>0</v>
      </c>
    </row>
    <row r="204" spans="2:11" x14ac:dyDescent="0.2">
      <c r="B204" s="11">
        <v>26</v>
      </c>
      <c r="C204" s="2" t="s">
        <v>27</v>
      </c>
      <c r="D204" s="25">
        <v>-138.39154386298088</v>
      </c>
      <c r="E204" s="26">
        <f t="shared" si="21"/>
        <v>-138.68625215839739</v>
      </c>
      <c r="F204" s="26">
        <f t="shared" si="21"/>
        <v>-138.94429709682589</v>
      </c>
      <c r="G204" s="26">
        <f t="shared" si="21"/>
        <v>-138.1083097621773</v>
      </c>
      <c r="H204" s="26">
        <f t="shared" si="21"/>
        <v>-72.913956010072553</v>
      </c>
      <c r="I204" s="26">
        <f t="shared" si="21"/>
        <v>0</v>
      </c>
      <c r="J204" s="27">
        <f t="shared" si="21"/>
        <v>-47.493610423193488</v>
      </c>
      <c r="K204" s="36">
        <f t="shared" si="19"/>
        <v>93.651184930207947</v>
      </c>
    </row>
    <row r="205" spans="2:11" x14ac:dyDescent="0.2">
      <c r="B205" s="11">
        <v>27</v>
      </c>
      <c r="C205" s="2" t="s">
        <v>28</v>
      </c>
      <c r="D205" s="25">
        <v>0</v>
      </c>
      <c r="E205" s="26">
        <f t="shared" si="21"/>
        <v>0</v>
      </c>
      <c r="F205" s="26">
        <f t="shared" si="21"/>
        <v>0</v>
      </c>
      <c r="G205" s="26">
        <f t="shared" si="21"/>
        <v>0</v>
      </c>
      <c r="H205" s="26">
        <f t="shared" si="21"/>
        <v>0</v>
      </c>
      <c r="I205" s="26">
        <f t="shared" si="21"/>
        <v>0</v>
      </c>
      <c r="J205" s="27">
        <f t="shared" si="21"/>
        <v>0</v>
      </c>
      <c r="K205" s="36">
        <f t="shared" si="19"/>
        <v>0</v>
      </c>
    </row>
    <row r="206" spans="2:11" x14ac:dyDescent="0.2">
      <c r="B206" s="11">
        <v>28</v>
      </c>
      <c r="C206" s="2" t="s">
        <v>29</v>
      </c>
      <c r="D206" s="25">
        <v>0</v>
      </c>
      <c r="E206" s="26">
        <f t="shared" si="21"/>
        <v>0</v>
      </c>
      <c r="F206" s="26">
        <f t="shared" si="21"/>
        <v>0</v>
      </c>
      <c r="G206" s="26">
        <f t="shared" si="21"/>
        <v>0</v>
      </c>
      <c r="H206" s="26">
        <f t="shared" si="21"/>
        <v>0</v>
      </c>
      <c r="I206" s="26">
        <f t="shared" si="21"/>
        <v>0</v>
      </c>
      <c r="J206" s="27">
        <f t="shared" si="21"/>
        <v>0</v>
      </c>
      <c r="K206" s="36">
        <f t="shared" si="19"/>
        <v>0</v>
      </c>
    </row>
    <row r="207" spans="2:11" x14ac:dyDescent="0.2">
      <c r="B207" s="13">
        <v>29</v>
      </c>
      <c r="C207" s="14" t="s">
        <v>30</v>
      </c>
      <c r="D207" s="25">
        <v>0</v>
      </c>
      <c r="E207" s="26">
        <f t="shared" si="21"/>
        <v>0</v>
      </c>
      <c r="F207" s="26">
        <f t="shared" si="21"/>
        <v>0</v>
      </c>
      <c r="G207" s="26">
        <f t="shared" si="21"/>
        <v>0</v>
      </c>
      <c r="H207" s="26">
        <f t="shared" si="21"/>
        <v>0</v>
      </c>
      <c r="I207" s="26">
        <f t="shared" si="21"/>
        <v>0</v>
      </c>
      <c r="J207" s="27">
        <f t="shared" si="21"/>
        <v>0</v>
      </c>
      <c r="K207" s="36">
        <f t="shared" si="19"/>
        <v>0</v>
      </c>
    </row>
    <row r="208" spans="2:11" x14ac:dyDescent="0.2">
      <c r="B208" s="16" t="s">
        <v>35</v>
      </c>
      <c r="C208" s="17"/>
      <c r="D208" s="28">
        <f t="shared" ref="D208:K208" si="22">SUM(D179:D207)</f>
        <v>-16824.679554288981</v>
      </c>
      <c r="E208" s="29">
        <f t="shared" si="22"/>
        <v>-17675.354191520968</v>
      </c>
      <c r="F208" s="29">
        <f t="shared" si="22"/>
        <v>-14718.782616847948</v>
      </c>
      <c r="G208" s="29">
        <f t="shared" si="22"/>
        <v>-569595.3839622566</v>
      </c>
      <c r="H208" s="29">
        <f t="shared" si="22"/>
        <v>-76914.797370220811</v>
      </c>
      <c r="I208" s="29">
        <f t="shared" si="22"/>
        <v>-267046.63731292787</v>
      </c>
      <c r="J208" s="30">
        <f t="shared" si="22"/>
        <v>-331667.96104614221</v>
      </c>
      <c r="K208" s="37">
        <f t="shared" si="22"/>
        <v>-314508.56036102632</v>
      </c>
    </row>
    <row r="211" spans="2:12" x14ac:dyDescent="0.2">
      <c r="B211" s="20" t="s">
        <v>46</v>
      </c>
    </row>
    <row r="212" spans="2:12" x14ac:dyDescent="0.2">
      <c r="B212" s="38" t="s">
        <v>0</v>
      </c>
      <c r="C212" s="39"/>
      <c r="D212" s="22">
        <v>44166</v>
      </c>
      <c r="E212" s="23">
        <v>44197</v>
      </c>
      <c r="F212" s="23">
        <v>44228</v>
      </c>
      <c r="G212" s="23">
        <v>44256</v>
      </c>
      <c r="H212" s="23">
        <v>44287</v>
      </c>
      <c r="I212" s="23">
        <v>44317</v>
      </c>
      <c r="J212" s="23">
        <v>44348</v>
      </c>
      <c r="K212" s="24">
        <v>44348</v>
      </c>
    </row>
    <row r="213" spans="2:12" x14ac:dyDescent="0.2">
      <c r="B213" s="16" t="s">
        <v>47</v>
      </c>
      <c r="C213" s="17"/>
      <c r="D213" s="40">
        <v>106.74</v>
      </c>
      <c r="E213" s="41">
        <v>107.49</v>
      </c>
      <c r="F213" s="41">
        <v>107.69</v>
      </c>
      <c r="G213" s="41">
        <v>108.09</v>
      </c>
      <c r="H213" s="14">
        <v>108.5</v>
      </c>
      <c r="I213" s="14">
        <v>108.79</v>
      </c>
      <c r="J213" s="14">
        <v>108.88</v>
      </c>
      <c r="K213" s="14">
        <v>108.88</v>
      </c>
      <c r="L213" s="42" t="s">
        <v>48</v>
      </c>
    </row>
    <row r="214" spans="2:12" x14ac:dyDescent="0.2">
      <c r="B214" s="16" t="s">
        <v>49</v>
      </c>
      <c r="C214" s="17"/>
      <c r="D214" s="43">
        <f t="shared" ref="D214:G214" si="23">E213/D213-1</f>
        <v>7.0264193367060024E-3</v>
      </c>
      <c r="E214" s="44">
        <f t="shared" si="23"/>
        <v>1.8606381989021425E-3</v>
      </c>
      <c r="F214" s="44">
        <f t="shared" si="23"/>
        <v>3.7143653078279826E-3</v>
      </c>
      <c r="G214" s="44">
        <f t="shared" si="23"/>
        <v>3.7931353501712284E-3</v>
      </c>
      <c r="H214" s="44">
        <f t="shared" ref="H214" si="24">I213/H213-1</f>
        <v>2.6728110599079091E-3</v>
      </c>
      <c r="I214" s="44">
        <f t="shared" ref="I214" si="25">J213/I213-1</f>
        <v>8.2728191929404282E-4</v>
      </c>
      <c r="J214" s="44">
        <f t="shared" ref="J214" si="26">K213/J213-1</f>
        <v>0</v>
      </c>
      <c r="K214" s="44"/>
      <c r="L214" s="45">
        <f>SUM(D214:I214)</f>
        <v>1.9894651172809308E-2</v>
      </c>
    </row>
    <row r="217" spans="2:12" x14ac:dyDescent="0.2">
      <c r="B217" s="3" t="s">
        <v>50</v>
      </c>
    </row>
    <row r="218" spans="2:12" x14ac:dyDescent="0.2">
      <c r="B218" s="21" t="s">
        <v>0</v>
      </c>
      <c r="C218" s="16"/>
      <c r="D218" s="22">
        <v>44166</v>
      </c>
      <c r="E218" s="23">
        <v>44197</v>
      </c>
      <c r="F218" s="23">
        <v>44228</v>
      </c>
      <c r="G218" s="23">
        <v>44256</v>
      </c>
      <c r="H218" s="23">
        <v>44287</v>
      </c>
      <c r="I218" s="23">
        <v>44317</v>
      </c>
      <c r="J218" s="24">
        <v>44348</v>
      </c>
    </row>
    <row r="219" spans="2:12" x14ac:dyDescent="0.2">
      <c r="B219" s="8">
        <v>1</v>
      </c>
      <c r="C219" s="9" t="s">
        <v>3</v>
      </c>
      <c r="D219" s="31">
        <f t="shared" ref="D219:J228" si="27">D179*(1+D$214)</f>
        <v>0</v>
      </c>
      <c r="E219" s="32">
        <f t="shared" si="27"/>
        <v>0</v>
      </c>
      <c r="F219" s="32">
        <f t="shared" si="27"/>
        <v>0</v>
      </c>
      <c r="G219" s="32">
        <f t="shared" si="27"/>
        <v>0</v>
      </c>
      <c r="H219" s="32">
        <f t="shared" si="27"/>
        <v>0</v>
      </c>
      <c r="I219" s="32">
        <f t="shared" si="27"/>
        <v>0</v>
      </c>
      <c r="J219" s="33">
        <f t="shared" si="27"/>
        <v>0</v>
      </c>
    </row>
    <row r="220" spans="2:12" x14ac:dyDescent="0.2">
      <c r="B220" s="11">
        <v>2</v>
      </c>
      <c r="C220" s="2" t="s">
        <v>4</v>
      </c>
      <c r="D220" s="25">
        <f t="shared" si="27"/>
        <v>0</v>
      </c>
      <c r="E220" s="26">
        <f t="shared" si="27"/>
        <v>0</v>
      </c>
      <c r="F220" s="26">
        <f t="shared" si="27"/>
        <v>0</v>
      </c>
      <c r="G220" s="26">
        <f t="shared" si="27"/>
        <v>0</v>
      </c>
      <c r="H220" s="26">
        <f t="shared" si="27"/>
        <v>0</v>
      </c>
      <c r="I220" s="26">
        <f t="shared" si="27"/>
        <v>0</v>
      </c>
      <c r="J220" s="27">
        <f t="shared" si="27"/>
        <v>0</v>
      </c>
    </row>
    <row r="221" spans="2:12" x14ac:dyDescent="0.2">
      <c r="B221" s="11">
        <v>3</v>
      </c>
      <c r="C221" s="2" t="s">
        <v>5</v>
      </c>
      <c r="D221" s="25">
        <f t="shared" si="27"/>
        <v>0</v>
      </c>
      <c r="E221" s="26">
        <f t="shared" si="27"/>
        <v>0</v>
      </c>
      <c r="F221" s="26">
        <f t="shared" si="27"/>
        <v>0</v>
      </c>
      <c r="G221" s="26">
        <f t="shared" si="27"/>
        <v>0</v>
      </c>
      <c r="H221" s="26">
        <f t="shared" si="27"/>
        <v>0</v>
      </c>
      <c r="I221" s="26">
        <f t="shared" si="27"/>
        <v>0</v>
      </c>
      <c r="J221" s="27">
        <f t="shared" si="27"/>
        <v>0</v>
      </c>
    </row>
    <row r="222" spans="2:12" x14ac:dyDescent="0.2">
      <c r="B222" s="11">
        <v>4</v>
      </c>
      <c r="C222" s="2" t="s">
        <v>6</v>
      </c>
      <c r="D222" s="25">
        <f t="shared" si="27"/>
        <v>0</v>
      </c>
      <c r="E222" s="26">
        <f t="shared" si="27"/>
        <v>0</v>
      </c>
      <c r="F222" s="26">
        <f t="shared" si="27"/>
        <v>0</v>
      </c>
      <c r="G222" s="26">
        <f t="shared" si="27"/>
        <v>0</v>
      </c>
      <c r="H222" s="26">
        <f t="shared" si="27"/>
        <v>0</v>
      </c>
      <c r="I222" s="26">
        <f t="shared" si="27"/>
        <v>0</v>
      </c>
      <c r="J222" s="27">
        <f t="shared" si="27"/>
        <v>0</v>
      </c>
    </row>
    <row r="223" spans="2:12" x14ac:dyDescent="0.2">
      <c r="B223" s="11">
        <v>5</v>
      </c>
      <c r="C223" s="2" t="s">
        <v>7</v>
      </c>
      <c r="D223" s="25">
        <f t="shared" si="27"/>
        <v>-16582.287587136194</v>
      </c>
      <c r="E223" s="26">
        <f t="shared" si="27"/>
        <v>-17227.821263660677</v>
      </c>
      <c r="F223" s="26">
        <f t="shared" si="27"/>
        <v>-13980.42010417838</v>
      </c>
      <c r="G223" s="26">
        <f t="shared" si="27"/>
        <v>-571114.22708834021</v>
      </c>
      <c r="H223" s="26">
        <f t="shared" si="27"/>
        <v>-76898.684068631163</v>
      </c>
      <c r="I223" s="26">
        <f t="shared" si="27"/>
        <v>-74060.384884092462</v>
      </c>
      <c r="J223" s="27">
        <f t="shared" si="27"/>
        <v>-139318.74693480399</v>
      </c>
    </row>
    <row r="224" spans="2:12" x14ac:dyDescent="0.2">
      <c r="B224" s="11">
        <v>6</v>
      </c>
      <c r="C224" s="2" t="s">
        <v>8</v>
      </c>
      <c r="D224" s="25">
        <f t="shared" si="27"/>
        <v>0</v>
      </c>
      <c r="E224" s="26">
        <f t="shared" si="27"/>
        <v>0</v>
      </c>
      <c r="F224" s="26">
        <f t="shared" si="27"/>
        <v>0</v>
      </c>
      <c r="G224" s="26">
        <f t="shared" si="27"/>
        <v>0</v>
      </c>
      <c r="H224" s="26">
        <f t="shared" si="27"/>
        <v>0</v>
      </c>
      <c r="I224" s="26">
        <f t="shared" si="27"/>
        <v>0</v>
      </c>
      <c r="J224" s="27">
        <f t="shared" si="27"/>
        <v>0</v>
      </c>
    </row>
    <row r="225" spans="2:10" x14ac:dyDescent="0.2">
      <c r="B225" s="11">
        <v>7</v>
      </c>
      <c r="C225" s="2" t="s">
        <v>9</v>
      </c>
      <c r="D225" s="25">
        <f t="shared" si="27"/>
        <v>-147.38850134281631</v>
      </c>
      <c r="E225" s="26">
        <f t="shared" si="27"/>
        <v>-146.94469451356653</v>
      </c>
      <c r="F225" s="26">
        <f t="shared" si="27"/>
        <v>-147.4905007890371</v>
      </c>
      <c r="G225" s="26">
        <f t="shared" si="27"/>
        <v>0</v>
      </c>
      <c r="H225" s="26">
        <f t="shared" si="27"/>
        <v>0</v>
      </c>
      <c r="I225" s="26">
        <f t="shared" si="27"/>
        <v>0</v>
      </c>
      <c r="J225" s="27">
        <f t="shared" si="27"/>
        <v>0</v>
      </c>
    </row>
    <row r="226" spans="2:10" x14ac:dyDescent="0.2">
      <c r="B226" s="11">
        <v>8</v>
      </c>
      <c r="C226" s="2" t="s">
        <v>10</v>
      </c>
      <c r="D226" s="25">
        <f t="shared" si="27"/>
        <v>-19.170850106585906</v>
      </c>
      <c r="E226" s="26">
        <f t="shared" si="27"/>
        <v>0</v>
      </c>
      <c r="F226" s="26">
        <f t="shared" si="27"/>
        <v>0</v>
      </c>
      <c r="G226" s="26">
        <f t="shared" si="27"/>
        <v>0</v>
      </c>
      <c r="H226" s="26">
        <f t="shared" si="27"/>
        <v>0</v>
      </c>
      <c r="I226" s="26">
        <f t="shared" si="27"/>
        <v>0</v>
      </c>
      <c r="J226" s="27">
        <f t="shared" si="27"/>
        <v>0</v>
      </c>
    </row>
    <row r="227" spans="2:10" x14ac:dyDescent="0.2">
      <c r="B227" s="11">
        <v>9</v>
      </c>
      <c r="C227" s="2" t="s">
        <v>11</v>
      </c>
      <c r="D227" s="25">
        <f t="shared" si="27"/>
        <v>0</v>
      </c>
      <c r="E227" s="26">
        <f t="shared" si="27"/>
        <v>0</v>
      </c>
      <c r="F227" s="26">
        <f t="shared" si="27"/>
        <v>0</v>
      </c>
      <c r="G227" s="26">
        <f t="shared" si="27"/>
        <v>0</v>
      </c>
      <c r="H227" s="26">
        <f t="shared" si="27"/>
        <v>0</v>
      </c>
      <c r="I227" s="26">
        <f t="shared" si="27"/>
        <v>0</v>
      </c>
      <c r="J227" s="27">
        <f t="shared" si="27"/>
        <v>0</v>
      </c>
    </row>
    <row r="228" spans="2:10" x14ac:dyDescent="0.2">
      <c r="B228" s="11">
        <v>10</v>
      </c>
      <c r="C228" s="2" t="s">
        <v>60</v>
      </c>
      <c r="D228" s="25">
        <f t="shared" si="27"/>
        <v>0</v>
      </c>
      <c r="E228" s="26">
        <f t="shared" si="27"/>
        <v>0</v>
      </c>
      <c r="F228" s="26">
        <f t="shared" si="27"/>
        <v>0</v>
      </c>
      <c r="G228" s="26">
        <f t="shared" si="27"/>
        <v>0</v>
      </c>
      <c r="H228" s="26">
        <f t="shared" si="27"/>
        <v>0</v>
      </c>
      <c r="I228" s="26">
        <f t="shared" si="27"/>
        <v>0</v>
      </c>
      <c r="J228" s="27">
        <f t="shared" si="27"/>
        <v>0</v>
      </c>
    </row>
    <row r="229" spans="2:10" x14ac:dyDescent="0.2">
      <c r="B229" s="11">
        <v>11</v>
      </c>
      <c r="C229" s="2" t="s">
        <v>12</v>
      </c>
      <c r="D229" s="25">
        <f t="shared" ref="D229:J238" si="28">D189*(1+D$214)</f>
        <v>0</v>
      </c>
      <c r="E229" s="26">
        <f t="shared" si="28"/>
        <v>-2.8474138691143658</v>
      </c>
      <c r="F229" s="26">
        <f t="shared" si="28"/>
        <v>-295.03650715419838</v>
      </c>
      <c r="G229" s="26">
        <f t="shared" si="28"/>
        <v>-293.28437321561091</v>
      </c>
      <c r="H229" s="26">
        <f t="shared" si="28"/>
        <v>0</v>
      </c>
      <c r="I229" s="26">
        <f t="shared" si="28"/>
        <v>-152694.83516926775</v>
      </c>
      <c r="J229" s="27">
        <f t="shared" si="28"/>
        <v>-152218.24782149971</v>
      </c>
    </row>
    <row r="230" spans="2:10" x14ac:dyDescent="0.2">
      <c r="B230" s="11">
        <v>12</v>
      </c>
      <c r="C230" s="2" t="s">
        <v>13</v>
      </c>
      <c r="D230" s="25">
        <f t="shared" si="28"/>
        <v>0</v>
      </c>
      <c r="E230" s="26">
        <f t="shared" si="28"/>
        <v>0</v>
      </c>
      <c r="F230" s="26">
        <f t="shared" si="28"/>
        <v>0</v>
      </c>
      <c r="G230" s="26">
        <f t="shared" si="28"/>
        <v>0</v>
      </c>
      <c r="H230" s="26">
        <f t="shared" si="28"/>
        <v>-11.371272773457788</v>
      </c>
      <c r="I230" s="26">
        <f t="shared" si="28"/>
        <v>-40235.933745060531</v>
      </c>
      <c r="J230" s="27">
        <f t="shared" si="28"/>
        <v>-40021.110289346376</v>
      </c>
    </row>
    <row r="231" spans="2:10" x14ac:dyDescent="0.2">
      <c r="B231" s="11">
        <v>13</v>
      </c>
      <c r="C231" s="2" t="s">
        <v>14</v>
      </c>
      <c r="D231" s="25">
        <f t="shared" si="28"/>
        <v>0</v>
      </c>
      <c r="E231" s="26">
        <f t="shared" si="28"/>
        <v>0</v>
      </c>
      <c r="F231" s="26">
        <f t="shared" si="28"/>
        <v>0</v>
      </c>
      <c r="G231" s="26">
        <f t="shared" si="28"/>
        <v>0</v>
      </c>
      <c r="H231" s="26">
        <f t="shared" si="28"/>
        <v>0</v>
      </c>
      <c r="I231" s="26">
        <f t="shared" si="28"/>
        <v>0</v>
      </c>
      <c r="J231" s="27">
        <f t="shared" si="28"/>
        <v>0</v>
      </c>
    </row>
    <row r="232" spans="2:10" x14ac:dyDescent="0.2">
      <c r="B232" s="11">
        <v>14</v>
      </c>
      <c r="C232" s="2" t="s">
        <v>15</v>
      </c>
      <c r="D232" s="25">
        <f t="shared" si="28"/>
        <v>0</v>
      </c>
      <c r="E232" s="26">
        <f t="shared" si="28"/>
        <v>0</v>
      </c>
      <c r="F232" s="26">
        <f t="shared" si="28"/>
        <v>0</v>
      </c>
      <c r="G232" s="26">
        <f t="shared" si="28"/>
        <v>0</v>
      </c>
      <c r="H232" s="26">
        <f t="shared" si="28"/>
        <v>0</v>
      </c>
      <c r="I232" s="26">
        <f t="shared" si="28"/>
        <v>0</v>
      </c>
      <c r="J232" s="27">
        <f t="shared" si="28"/>
        <v>0</v>
      </c>
    </row>
    <row r="233" spans="2:10" x14ac:dyDescent="0.2">
      <c r="B233" s="11">
        <v>15</v>
      </c>
      <c r="C233" s="2" t="s">
        <v>16</v>
      </c>
      <c r="D233" s="25">
        <f t="shared" si="28"/>
        <v>0</v>
      </c>
      <c r="E233" s="26">
        <f t="shared" si="28"/>
        <v>0</v>
      </c>
      <c r="F233" s="26">
        <f t="shared" si="28"/>
        <v>0</v>
      </c>
      <c r="G233" s="26">
        <f t="shared" si="28"/>
        <v>0</v>
      </c>
      <c r="H233" s="26">
        <f t="shared" si="28"/>
        <v>0</v>
      </c>
      <c r="I233" s="26">
        <f t="shared" si="28"/>
        <v>0</v>
      </c>
      <c r="J233" s="27">
        <f t="shared" si="28"/>
        <v>0</v>
      </c>
    </row>
    <row r="234" spans="2:10" x14ac:dyDescent="0.2">
      <c r="B234" s="11">
        <v>16</v>
      </c>
      <c r="C234" s="2" t="s">
        <v>17</v>
      </c>
      <c r="D234" s="25">
        <f t="shared" si="28"/>
        <v>0</v>
      </c>
      <c r="E234" s="26">
        <f t="shared" si="28"/>
        <v>0</v>
      </c>
      <c r="F234" s="26">
        <f t="shared" si="28"/>
        <v>0</v>
      </c>
      <c r="G234" s="26">
        <f t="shared" si="28"/>
        <v>0</v>
      </c>
      <c r="H234" s="26">
        <f t="shared" si="28"/>
        <v>0</v>
      </c>
      <c r="I234" s="26">
        <f t="shared" si="28"/>
        <v>0</v>
      </c>
      <c r="J234" s="27">
        <f t="shared" si="28"/>
        <v>0</v>
      </c>
    </row>
    <row r="235" spans="2:10" x14ac:dyDescent="0.2">
      <c r="B235" s="11">
        <v>17</v>
      </c>
      <c r="C235" s="2" t="s">
        <v>18</v>
      </c>
      <c r="D235" s="25">
        <f t="shared" si="28"/>
        <v>0</v>
      </c>
      <c r="E235" s="26">
        <f t="shared" si="28"/>
        <v>0</v>
      </c>
      <c r="F235" s="26">
        <f t="shared" si="28"/>
        <v>0</v>
      </c>
      <c r="G235" s="26">
        <f t="shared" si="28"/>
        <v>0</v>
      </c>
      <c r="H235" s="26">
        <f t="shared" si="28"/>
        <v>0</v>
      </c>
      <c r="I235" s="26">
        <f t="shared" si="28"/>
        <v>0</v>
      </c>
      <c r="J235" s="27">
        <f t="shared" si="28"/>
        <v>0</v>
      </c>
    </row>
    <row r="236" spans="2:10" x14ac:dyDescent="0.2">
      <c r="B236" s="11">
        <v>18</v>
      </c>
      <c r="C236" s="2" t="s">
        <v>19</v>
      </c>
      <c r="D236" s="25">
        <f t="shared" si="28"/>
        <v>0</v>
      </c>
      <c r="E236" s="26">
        <f t="shared" si="28"/>
        <v>0</v>
      </c>
      <c r="F236" s="26">
        <f t="shared" si="28"/>
        <v>0</v>
      </c>
      <c r="G236" s="26">
        <f t="shared" si="28"/>
        <v>0</v>
      </c>
      <c r="H236" s="26">
        <f t="shared" si="28"/>
        <v>0</v>
      </c>
      <c r="I236" s="26">
        <f t="shared" si="28"/>
        <v>0</v>
      </c>
      <c r="J236" s="27">
        <f t="shared" si="28"/>
        <v>0</v>
      </c>
    </row>
    <row r="237" spans="2:10" x14ac:dyDescent="0.2">
      <c r="B237" s="11">
        <v>19</v>
      </c>
      <c r="C237" s="2" t="s">
        <v>20</v>
      </c>
      <c r="D237" s="25">
        <f t="shared" si="28"/>
        <v>0</v>
      </c>
      <c r="E237" s="26">
        <f t="shared" si="28"/>
        <v>0</v>
      </c>
      <c r="F237" s="26">
        <f t="shared" si="28"/>
        <v>0</v>
      </c>
      <c r="G237" s="26">
        <f t="shared" si="28"/>
        <v>0</v>
      </c>
      <c r="H237" s="26">
        <f t="shared" si="28"/>
        <v>0</v>
      </c>
      <c r="I237" s="26">
        <f t="shared" si="28"/>
        <v>0</v>
      </c>
      <c r="J237" s="27">
        <f t="shared" si="28"/>
        <v>0</v>
      </c>
    </row>
    <row r="238" spans="2:10" x14ac:dyDescent="0.2">
      <c r="B238" s="11">
        <v>20</v>
      </c>
      <c r="C238" s="2" t="s">
        <v>21</v>
      </c>
      <c r="D238" s="25">
        <f t="shared" si="28"/>
        <v>0</v>
      </c>
      <c r="E238" s="26">
        <f t="shared" si="28"/>
        <v>0</v>
      </c>
      <c r="F238" s="26">
        <f t="shared" si="28"/>
        <v>0</v>
      </c>
      <c r="G238" s="26">
        <f t="shared" si="28"/>
        <v>0</v>
      </c>
      <c r="H238" s="26">
        <f t="shared" si="28"/>
        <v>0</v>
      </c>
      <c r="I238" s="26">
        <f t="shared" si="28"/>
        <v>0</v>
      </c>
      <c r="J238" s="27">
        <f t="shared" si="28"/>
        <v>0</v>
      </c>
    </row>
    <row r="239" spans="2:10" x14ac:dyDescent="0.2">
      <c r="B239" s="11">
        <v>21</v>
      </c>
      <c r="C239" s="2" t="s">
        <v>22</v>
      </c>
      <c r="D239" s="25">
        <f t="shared" ref="D239:J247" si="29">D199*(1+D$214)</f>
        <v>0</v>
      </c>
      <c r="E239" s="26">
        <f t="shared" si="29"/>
        <v>0</v>
      </c>
      <c r="F239" s="26">
        <f t="shared" si="29"/>
        <v>0</v>
      </c>
      <c r="G239" s="26">
        <f t="shared" si="29"/>
        <v>0</v>
      </c>
      <c r="H239" s="26">
        <f t="shared" si="29"/>
        <v>0</v>
      </c>
      <c r="I239" s="26">
        <f t="shared" si="29"/>
        <v>0</v>
      </c>
      <c r="J239" s="27">
        <f t="shared" si="29"/>
        <v>0</v>
      </c>
    </row>
    <row r="240" spans="2:10" x14ac:dyDescent="0.2">
      <c r="B240" s="11">
        <v>22</v>
      </c>
      <c r="C240" s="2" t="s">
        <v>23</v>
      </c>
      <c r="D240" s="25">
        <f t="shared" si="29"/>
        <v>0</v>
      </c>
      <c r="E240" s="26">
        <f t="shared" si="29"/>
        <v>0</v>
      </c>
      <c r="F240" s="26">
        <f t="shared" si="29"/>
        <v>0</v>
      </c>
      <c r="G240" s="26">
        <f t="shared" si="29"/>
        <v>0</v>
      </c>
      <c r="H240" s="26">
        <f t="shared" si="29"/>
        <v>0</v>
      </c>
      <c r="I240" s="26">
        <f t="shared" si="29"/>
        <v>0</v>
      </c>
      <c r="J240" s="27">
        <f t="shared" si="29"/>
        <v>0</v>
      </c>
    </row>
    <row r="241" spans="2:10" x14ac:dyDescent="0.2">
      <c r="B241" s="11">
        <v>23</v>
      </c>
      <c r="C241" s="2" t="s">
        <v>24</v>
      </c>
      <c r="D241" s="25">
        <f t="shared" si="29"/>
        <v>0</v>
      </c>
      <c r="E241" s="26">
        <f t="shared" si="29"/>
        <v>0</v>
      </c>
      <c r="F241" s="26">
        <f t="shared" si="29"/>
        <v>0</v>
      </c>
      <c r="G241" s="26">
        <f t="shared" si="29"/>
        <v>0</v>
      </c>
      <c r="H241" s="26">
        <f t="shared" si="29"/>
        <v>0</v>
      </c>
      <c r="I241" s="26">
        <f t="shared" si="29"/>
        <v>0</v>
      </c>
      <c r="J241" s="27">
        <f t="shared" si="29"/>
        <v>0</v>
      </c>
    </row>
    <row r="242" spans="2:10" x14ac:dyDescent="0.2">
      <c r="B242" s="11">
        <v>24</v>
      </c>
      <c r="C242" s="2" t="s">
        <v>25</v>
      </c>
      <c r="D242" s="25">
        <f t="shared" si="29"/>
        <v>-54.685928574707312</v>
      </c>
      <c r="E242" s="26">
        <f t="shared" si="29"/>
        <v>-191.68396156865057</v>
      </c>
      <c r="F242" s="26">
        <f t="shared" si="29"/>
        <v>-211.04605327813042</v>
      </c>
      <c r="G242" s="26">
        <f t="shared" si="29"/>
        <v>-209.79271362833271</v>
      </c>
      <c r="H242" s="26">
        <f t="shared" si="29"/>
        <v>-137.21190865977312</v>
      </c>
      <c r="I242" s="26">
        <f t="shared" si="29"/>
        <v>-276.40636916437387</v>
      </c>
      <c r="J242" s="27">
        <f t="shared" si="29"/>
        <v>-62.362390068915197</v>
      </c>
    </row>
    <row r="243" spans="2:10" x14ac:dyDescent="0.2">
      <c r="B243" s="11">
        <v>25</v>
      </c>
      <c r="C243" s="2" t="s">
        <v>26</v>
      </c>
      <c r="D243" s="25">
        <f t="shared" si="29"/>
        <v>0</v>
      </c>
      <c r="E243" s="26">
        <f t="shared" si="29"/>
        <v>0</v>
      </c>
      <c r="F243" s="26">
        <f t="shared" si="29"/>
        <v>0</v>
      </c>
      <c r="G243" s="26">
        <f t="shared" si="29"/>
        <v>0</v>
      </c>
      <c r="H243" s="26">
        <f t="shared" si="29"/>
        <v>0</v>
      </c>
      <c r="I243" s="26">
        <f t="shared" si="29"/>
        <v>0</v>
      </c>
      <c r="J243" s="27">
        <f t="shared" si="29"/>
        <v>0</v>
      </c>
    </row>
    <row r="244" spans="2:10" x14ac:dyDescent="0.2">
      <c r="B244" s="11">
        <v>26</v>
      </c>
      <c r="C244" s="2" t="s">
        <v>27</v>
      </c>
      <c r="D244" s="25">
        <f t="shared" si="29"/>
        <v>-139.36394088281634</v>
      </c>
      <c r="E244" s="26">
        <f t="shared" si="29"/>
        <v>-138.94429709682589</v>
      </c>
      <c r="F244" s="26">
        <f t="shared" si="29"/>
        <v>-139.46038697368289</v>
      </c>
      <c r="G244" s="26">
        <f t="shared" si="29"/>
        <v>-138.63217327408861</v>
      </c>
      <c r="H244" s="26">
        <f t="shared" si="29"/>
        <v>-73.108841238117918</v>
      </c>
      <c r="I244" s="26">
        <f t="shared" si="29"/>
        <v>0</v>
      </c>
      <c r="J244" s="27">
        <f t="shared" si="29"/>
        <v>-47.493610423193488</v>
      </c>
    </row>
    <row r="245" spans="2:10" x14ac:dyDescent="0.2">
      <c r="B245" s="11">
        <v>27</v>
      </c>
      <c r="C245" s="2" t="s">
        <v>28</v>
      </c>
      <c r="D245" s="25">
        <f t="shared" si="29"/>
        <v>0</v>
      </c>
      <c r="E245" s="26">
        <f t="shared" si="29"/>
        <v>0</v>
      </c>
      <c r="F245" s="26">
        <f t="shared" si="29"/>
        <v>0</v>
      </c>
      <c r="G245" s="26">
        <f t="shared" si="29"/>
        <v>0</v>
      </c>
      <c r="H245" s="26">
        <f t="shared" si="29"/>
        <v>0</v>
      </c>
      <c r="I245" s="26">
        <f t="shared" si="29"/>
        <v>0</v>
      </c>
      <c r="J245" s="27">
        <f t="shared" si="29"/>
        <v>0</v>
      </c>
    </row>
    <row r="246" spans="2:10" x14ac:dyDescent="0.2">
      <c r="B246" s="11">
        <v>28</v>
      </c>
      <c r="C246" s="2" t="s">
        <v>29</v>
      </c>
      <c r="D246" s="25">
        <f t="shared" si="29"/>
        <v>0</v>
      </c>
      <c r="E246" s="26">
        <f t="shared" si="29"/>
        <v>0</v>
      </c>
      <c r="F246" s="26">
        <f t="shared" si="29"/>
        <v>0</v>
      </c>
      <c r="G246" s="26">
        <f t="shared" si="29"/>
        <v>0</v>
      </c>
      <c r="H246" s="26">
        <f t="shared" si="29"/>
        <v>0</v>
      </c>
      <c r="I246" s="26">
        <f t="shared" si="29"/>
        <v>0</v>
      </c>
      <c r="J246" s="27">
        <f t="shared" si="29"/>
        <v>0</v>
      </c>
    </row>
    <row r="247" spans="2:10" x14ac:dyDescent="0.2">
      <c r="B247" s="13">
        <v>29</v>
      </c>
      <c r="C247" s="14" t="s">
        <v>30</v>
      </c>
      <c r="D247" s="25">
        <f t="shared" si="29"/>
        <v>0</v>
      </c>
      <c r="E247" s="26">
        <f t="shared" si="29"/>
        <v>0</v>
      </c>
      <c r="F247" s="26">
        <f t="shared" si="29"/>
        <v>0</v>
      </c>
      <c r="G247" s="26">
        <f t="shared" si="29"/>
        <v>0</v>
      </c>
      <c r="H247" s="26">
        <f t="shared" si="29"/>
        <v>0</v>
      </c>
      <c r="I247" s="26">
        <f t="shared" si="29"/>
        <v>0</v>
      </c>
      <c r="J247" s="27">
        <f t="shared" si="29"/>
        <v>0</v>
      </c>
    </row>
    <row r="248" spans="2:10" x14ac:dyDescent="0.2">
      <c r="B248" s="16" t="s">
        <v>35</v>
      </c>
      <c r="C248" s="17"/>
      <c r="D248" s="28">
        <f>SUM(D219:D247)</f>
        <v>-16942.896808043119</v>
      </c>
      <c r="E248" s="29">
        <f>SUM(E219:E247)</f>
        <v>-17708.241630708835</v>
      </c>
      <c r="F248" s="29">
        <f>SUM(F219:F247)</f>
        <v>-14773.453552373428</v>
      </c>
      <c r="G248" s="29">
        <f>SUM(G219:G247)</f>
        <v>-571755.93634845829</v>
      </c>
      <c r="H248" s="29">
        <f>SUM(H219:H247)</f>
        <v>-77120.376091302503</v>
      </c>
      <c r="I248" s="29">
        <f t="shared" ref="I248" si="30">SUM(I219:I247)</f>
        <v>-267267.56016758509</v>
      </c>
      <c r="J248" s="30">
        <f>SUM(J219:J247)</f>
        <v>-331667.96104614221</v>
      </c>
    </row>
  </sheetData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2CD85-F8B3-4129-AB5E-14E7AD874648}">
  <sheetPr codeName="Hoja5">
    <tabColor theme="8" tint="0.59999389629810485"/>
  </sheetPr>
  <dimension ref="B2:L276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3.5703125" style="2" customWidth="1"/>
    <col min="2" max="2" width="3.42578125" style="2" customWidth="1"/>
    <col min="3" max="3" width="18.7109375" style="2" customWidth="1"/>
    <col min="4" max="8" width="15" style="2" customWidth="1"/>
    <col min="9" max="11" width="13.5703125" style="2" customWidth="1"/>
    <col min="12" max="12" width="12.28515625" style="2" customWidth="1"/>
    <col min="13" max="13" width="11.42578125" style="2"/>
    <col min="14" max="16" width="13.28515625" style="2" bestFit="1" customWidth="1"/>
    <col min="17" max="19" width="10.7109375" style="2" bestFit="1" customWidth="1"/>
    <col min="20" max="250" width="11.42578125" style="2"/>
    <col min="251" max="251" width="3.5703125" style="2" customWidth="1"/>
    <col min="252" max="252" width="3.42578125" style="2" customWidth="1"/>
    <col min="253" max="253" width="18.7109375" style="2" customWidth="1"/>
    <col min="254" max="260" width="15" style="2" customWidth="1"/>
    <col min="261" max="261" width="14" style="2" customWidth="1"/>
    <col min="262" max="262" width="15.85546875" style="2" customWidth="1"/>
    <col min="263" max="263" width="13.28515625" style="2" customWidth="1"/>
    <col min="264" max="265" width="13.28515625" style="2" bestFit="1" customWidth="1"/>
    <col min="266" max="266" width="12.85546875" style="2" bestFit="1" customWidth="1"/>
    <col min="267" max="506" width="11.42578125" style="2"/>
    <col min="507" max="507" width="3.5703125" style="2" customWidth="1"/>
    <col min="508" max="508" width="3.42578125" style="2" customWidth="1"/>
    <col min="509" max="509" width="18.7109375" style="2" customWidth="1"/>
    <col min="510" max="516" width="15" style="2" customWidth="1"/>
    <col min="517" max="517" width="14" style="2" customWidth="1"/>
    <col min="518" max="518" width="15.85546875" style="2" customWidth="1"/>
    <col min="519" max="519" width="13.28515625" style="2" customWidth="1"/>
    <col min="520" max="521" width="13.28515625" style="2" bestFit="1" customWidth="1"/>
    <col min="522" max="522" width="12.85546875" style="2" bestFit="1" customWidth="1"/>
    <col min="523" max="762" width="11.42578125" style="2"/>
    <col min="763" max="763" width="3.5703125" style="2" customWidth="1"/>
    <col min="764" max="764" width="3.42578125" style="2" customWidth="1"/>
    <col min="765" max="765" width="18.7109375" style="2" customWidth="1"/>
    <col min="766" max="772" width="15" style="2" customWidth="1"/>
    <col min="773" max="773" width="14" style="2" customWidth="1"/>
    <col min="774" max="774" width="15.85546875" style="2" customWidth="1"/>
    <col min="775" max="775" width="13.28515625" style="2" customWidth="1"/>
    <col min="776" max="777" width="13.28515625" style="2" bestFit="1" customWidth="1"/>
    <col min="778" max="778" width="12.85546875" style="2" bestFit="1" customWidth="1"/>
    <col min="779" max="1018" width="11.42578125" style="2"/>
    <col min="1019" max="1019" width="3.5703125" style="2" customWidth="1"/>
    <col min="1020" max="1020" width="3.42578125" style="2" customWidth="1"/>
    <col min="1021" max="1021" width="18.7109375" style="2" customWidth="1"/>
    <col min="1022" max="1028" width="15" style="2" customWidth="1"/>
    <col min="1029" max="1029" width="14" style="2" customWidth="1"/>
    <col min="1030" max="1030" width="15.85546875" style="2" customWidth="1"/>
    <col min="1031" max="1031" width="13.28515625" style="2" customWidth="1"/>
    <col min="1032" max="1033" width="13.28515625" style="2" bestFit="1" customWidth="1"/>
    <col min="1034" max="1034" width="12.85546875" style="2" bestFit="1" customWidth="1"/>
    <col min="1035" max="1274" width="11.42578125" style="2"/>
    <col min="1275" max="1275" width="3.5703125" style="2" customWidth="1"/>
    <col min="1276" max="1276" width="3.42578125" style="2" customWidth="1"/>
    <col min="1277" max="1277" width="18.7109375" style="2" customWidth="1"/>
    <col min="1278" max="1284" width="15" style="2" customWidth="1"/>
    <col min="1285" max="1285" width="14" style="2" customWidth="1"/>
    <col min="1286" max="1286" width="15.85546875" style="2" customWidth="1"/>
    <col min="1287" max="1287" width="13.28515625" style="2" customWidth="1"/>
    <col min="1288" max="1289" width="13.28515625" style="2" bestFit="1" customWidth="1"/>
    <col min="1290" max="1290" width="12.85546875" style="2" bestFit="1" customWidth="1"/>
    <col min="1291" max="1530" width="11.42578125" style="2"/>
    <col min="1531" max="1531" width="3.5703125" style="2" customWidth="1"/>
    <col min="1532" max="1532" width="3.42578125" style="2" customWidth="1"/>
    <col min="1533" max="1533" width="18.7109375" style="2" customWidth="1"/>
    <col min="1534" max="1540" width="15" style="2" customWidth="1"/>
    <col min="1541" max="1541" width="14" style="2" customWidth="1"/>
    <col min="1542" max="1542" width="15.85546875" style="2" customWidth="1"/>
    <col min="1543" max="1543" width="13.28515625" style="2" customWidth="1"/>
    <col min="1544" max="1545" width="13.28515625" style="2" bestFit="1" customWidth="1"/>
    <col min="1546" max="1546" width="12.85546875" style="2" bestFit="1" customWidth="1"/>
    <col min="1547" max="1786" width="11.42578125" style="2"/>
    <col min="1787" max="1787" width="3.5703125" style="2" customWidth="1"/>
    <col min="1788" max="1788" width="3.42578125" style="2" customWidth="1"/>
    <col min="1789" max="1789" width="18.7109375" style="2" customWidth="1"/>
    <col min="1790" max="1796" width="15" style="2" customWidth="1"/>
    <col min="1797" max="1797" width="14" style="2" customWidth="1"/>
    <col min="1798" max="1798" width="15.85546875" style="2" customWidth="1"/>
    <col min="1799" max="1799" width="13.28515625" style="2" customWidth="1"/>
    <col min="1800" max="1801" width="13.28515625" style="2" bestFit="1" customWidth="1"/>
    <col min="1802" max="1802" width="12.85546875" style="2" bestFit="1" customWidth="1"/>
    <col min="1803" max="2042" width="11.42578125" style="2"/>
    <col min="2043" max="2043" width="3.5703125" style="2" customWidth="1"/>
    <col min="2044" max="2044" width="3.42578125" style="2" customWidth="1"/>
    <col min="2045" max="2045" width="18.7109375" style="2" customWidth="1"/>
    <col min="2046" max="2052" width="15" style="2" customWidth="1"/>
    <col min="2053" max="2053" width="14" style="2" customWidth="1"/>
    <col min="2054" max="2054" width="15.85546875" style="2" customWidth="1"/>
    <col min="2055" max="2055" width="13.28515625" style="2" customWidth="1"/>
    <col min="2056" max="2057" width="13.28515625" style="2" bestFit="1" customWidth="1"/>
    <col min="2058" max="2058" width="12.85546875" style="2" bestFit="1" customWidth="1"/>
    <col min="2059" max="2298" width="11.42578125" style="2"/>
    <col min="2299" max="2299" width="3.5703125" style="2" customWidth="1"/>
    <col min="2300" max="2300" width="3.42578125" style="2" customWidth="1"/>
    <col min="2301" max="2301" width="18.7109375" style="2" customWidth="1"/>
    <col min="2302" max="2308" width="15" style="2" customWidth="1"/>
    <col min="2309" max="2309" width="14" style="2" customWidth="1"/>
    <col min="2310" max="2310" width="15.85546875" style="2" customWidth="1"/>
    <col min="2311" max="2311" width="13.28515625" style="2" customWidth="1"/>
    <col min="2312" max="2313" width="13.28515625" style="2" bestFit="1" customWidth="1"/>
    <col min="2314" max="2314" width="12.85546875" style="2" bestFit="1" customWidth="1"/>
    <col min="2315" max="2554" width="11.42578125" style="2"/>
    <col min="2555" max="2555" width="3.5703125" style="2" customWidth="1"/>
    <col min="2556" max="2556" width="3.42578125" style="2" customWidth="1"/>
    <col min="2557" max="2557" width="18.7109375" style="2" customWidth="1"/>
    <col min="2558" max="2564" width="15" style="2" customWidth="1"/>
    <col min="2565" max="2565" width="14" style="2" customWidth="1"/>
    <col min="2566" max="2566" width="15.85546875" style="2" customWidth="1"/>
    <col min="2567" max="2567" width="13.28515625" style="2" customWidth="1"/>
    <col min="2568" max="2569" width="13.28515625" style="2" bestFit="1" customWidth="1"/>
    <col min="2570" max="2570" width="12.85546875" style="2" bestFit="1" customWidth="1"/>
    <col min="2571" max="2810" width="11.42578125" style="2"/>
    <col min="2811" max="2811" width="3.5703125" style="2" customWidth="1"/>
    <col min="2812" max="2812" width="3.42578125" style="2" customWidth="1"/>
    <col min="2813" max="2813" width="18.7109375" style="2" customWidth="1"/>
    <col min="2814" max="2820" width="15" style="2" customWidth="1"/>
    <col min="2821" max="2821" width="14" style="2" customWidth="1"/>
    <col min="2822" max="2822" width="15.85546875" style="2" customWidth="1"/>
    <col min="2823" max="2823" width="13.28515625" style="2" customWidth="1"/>
    <col min="2824" max="2825" width="13.28515625" style="2" bestFit="1" customWidth="1"/>
    <col min="2826" max="2826" width="12.85546875" style="2" bestFit="1" customWidth="1"/>
    <col min="2827" max="3066" width="11.42578125" style="2"/>
    <col min="3067" max="3067" width="3.5703125" style="2" customWidth="1"/>
    <col min="3068" max="3068" width="3.42578125" style="2" customWidth="1"/>
    <col min="3069" max="3069" width="18.7109375" style="2" customWidth="1"/>
    <col min="3070" max="3076" width="15" style="2" customWidth="1"/>
    <col min="3077" max="3077" width="14" style="2" customWidth="1"/>
    <col min="3078" max="3078" width="15.85546875" style="2" customWidth="1"/>
    <col min="3079" max="3079" width="13.28515625" style="2" customWidth="1"/>
    <col min="3080" max="3081" width="13.28515625" style="2" bestFit="1" customWidth="1"/>
    <col min="3082" max="3082" width="12.85546875" style="2" bestFit="1" customWidth="1"/>
    <col min="3083" max="3322" width="11.42578125" style="2"/>
    <col min="3323" max="3323" width="3.5703125" style="2" customWidth="1"/>
    <col min="3324" max="3324" width="3.42578125" style="2" customWidth="1"/>
    <col min="3325" max="3325" width="18.7109375" style="2" customWidth="1"/>
    <col min="3326" max="3332" width="15" style="2" customWidth="1"/>
    <col min="3333" max="3333" width="14" style="2" customWidth="1"/>
    <col min="3334" max="3334" width="15.85546875" style="2" customWidth="1"/>
    <col min="3335" max="3335" width="13.28515625" style="2" customWidth="1"/>
    <col min="3336" max="3337" width="13.28515625" style="2" bestFit="1" customWidth="1"/>
    <col min="3338" max="3338" width="12.85546875" style="2" bestFit="1" customWidth="1"/>
    <col min="3339" max="3578" width="11.42578125" style="2"/>
    <col min="3579" max="3579" width="3.5703125" style="2" customWidth="1"/>
    <col min="3580" max="3580" width="3.42578125" style="2" customWidth="1"/>
    <col min="3581" max="3581" width="18.7109375" style="2" customWidth="1"/>
    <col min="3582" max="3588" width="15" style="2" customWidth="1"/>
    <col min="3589" max="3589" width="14" style="2" customWidth="1"/>
    <col min="3590" max="3590" width="15.85546875" style="2" customWidth="1"/>
    <col min="3591" max="3591" width="13.28515625" style="2" customWidth="1"/>
    <col min="3592" max="3593" width="13.28515625" style="2" bestFit="1" customWidth="1"/>
    <col min="3594" max="3594" width="12.85546875" style="2" bestFit="1" customWidth="1"/>
    <col min="3595" max="3834" width="11.42578125" style="2"/>
    <col min="3835" max="3835" width="3.5703125" style="2" customWidth="1"/>
    <col min="3836" max="3836" width="3.42578125" style="2" customWidth="1"/>
    <col min="3837" max="3837" width="18.7109375" style="2" customWidth="1"/>
    <col min="3838" max="3844" width="15" style="2" customWidth="1"/>
    <col min="3845" max="3845" width="14" style="2" customWidth="1"/>
    <col min="3846" max="3846" width="15.85546875" style="2" customWidth="1"/>
    <col min="3847" max="3847" width="13.28515625" style="2" customWidth="1"/>
    <col min="3848" max="3849" width="13.28515625" style="2" bestFit="1" customWidth="1"/>
    <col min="3850" max="3850" width="12.85546875" style="2" bestFit="1" customWidth="1"/>
    <col min="3851" max="4090" width="11.42578125" style="2"/>
    <col min="4091" max="4091" width="3.5703125" style="2" customWidth="1"/>
    <col min="4092" max="4092" width="3.42578125" style="2" customWidth="1"/>
    <col min="4093" max="4093" width="18.7109375" style="2" customWidth="1"/>
    <col min="4094" max="4100" width="15" style="2" customWidth="1"/>
    <col min="4101" max="4101" width="14" style="2" customWidth="1"/>
    <col min="4102" max="4102" width="15.85546875" style="2" customWidth="1"/>
    <col min="4103" max="4103" width="13.28515625" style="2" customWidth="1"/>
    <col min="4104" max="4105" width="13.28515625" style="2" bestFit="1" customWidth="1"/>
    <col min="4106" max="4106" width="12.85546875" style="2" bestFit="1" customWidth="1"/>
    <col min="4107" max="4346" width="11.42578125" style="2"/>
    <col min="4347" max="4347" width="3.5703125" style="2" customWidth="1"/>
    <col min="4348" max="4348" width="3.42578125" style="2" customWidth="1"/>
    <col min="4349" max="4349" width="18.7109375" style="2" customWidth="1"/>
    <col min="4350" max="4356" width="15" style="2" customWidth="1"/>
    <col min="4357" max="4357" width="14" style="2" customWidth="1"/>
    <col min="4358" max="4358" width="15.85546875" style="2" customWidth="1"/>
    <col min="4359" max="4359" width="13.28515625" style="2" customWidth="1"/>
    <col min="4360" max="4361" width="13.28515625" style="2" bestFit="1" customWidth="1"/>
    <col min="4362" max="4362" width="12.85546875" style="2" bestFit="1" customWidth="1"/>
    <col min="4363" max="4602" width="11.42578125" style="2"/>
    <col min="4603" max="4603" width="3.5703125" style="2" customWidth="1"/>
    <col min="4604" max="4604" width="3.42578125" style="2" customWidth="1"/>
    <col min="4605" max="4605" width="18.7109375" style="2" customWidth="1"/>
    <col min="4606" max="4612" width="15" style="2" customWidth="1"/>
    <col min="4613" max="4613" width="14" style="2" customWidth="1"/>
    <col min="4614" max="4614" width="15.85546875" style="2" customWidth="1"/>
    <col min="4615" max="4615" width="13.28515625" style="2" customWidth="1"/>
    <col min="4616" max="4617" width="13.28515625" style="2" bestFit="1" customWidth="1"/>
    <col min="4618" max="4618" width="12.85546875" style="2" bestFit="1" customWidth="1"/>
    <col min="4619" max="4858" width="11.42578125" style="2"/>
    <col min="4859" max="4859" width="3.5703125" style="2" customWidth="1"/>
    <col min="4860" max="4860" width="3.42578125" style="2" customWidth="1"/>
    <col min="4861" max="4861" width="18.7109375" style="2" customWidth="1"/>
    <col min="4862" max="4868" width="15" style="2" customWidth="1"/>
    <col min="4869" max="4869" width="14" style="2" customWidth="1"/>
    <col min="4870" max="4870" width="15.85546875" style="2" customWidth="1"/>
    <col min="4871" max="4871" width="13.28515625" style="2" customWidth="1"/>
    <col min="4872" max="4873" width="13.28515625" style="2" bestFit="1" customWidth="1"/>
    <col min="4874" max="4874" width="12.85546875" style="2" bestFit="1" customWidth="1"/>
    <col min="4875" max="5114" width="11.42578125" style="2"/>
    <col min="5115" max="5115" width="3.5703125" style="2" customWidth="1"/>
    <col min="5116" max="5116" width="3.42578125" style="2" customWidth="1"/>
    <col min="5117" max="5117" width="18.7109375" style="2" customWidth="1"/>
    <col min="5118" max="5124" width="15" style="2" customWidth="1"/>
    <col min="5125" max="5125" width="14" style="2" customWidth="1"/>
    <col min="5126" max="5126" width="15.85546875" style="2" customWidth="1"/>
    <col min="5127" max="5127" width="13.28515625" style="2" customWidth="1"/>
    <col min="5128" max="5129" width="13.28515625" style="2" bestFit="1" customWidth="1"/>
    <col min="5130" max="5130" width="12.85546875" style="2" bestFit="1" customWidth="1"/>
    <col min="5131" max="5370" width="11.42578125" style="2"/>
    <col min="5371" max="5371" width="3.5703125" style="2" customWidth="1"/>
    <col min="5372" max="5372" width="3.42578125" style="2" customWidth="1"/>
    <col min="5373" max="5373" width="18.7109375" style="2" customWidth="1"/>
    <col min="5374" max="5380" width="15" style="2" customWidth="1"/>
    <col min="5381" max="5381" width="14" style="2" customWidth="1"/>
    <col min="5382" max="5382" width="15.85546875" style="2" customWidth="1"/>
    <col min="5383" max="5383" width="13.28515625" style="2" customWidth="1"/>
    <col min="5384" max="5385" width="13.28515625" style="2" bestFit="1" customWidth="1"/>
    <col min="5386" max="5386" width="12.85546875" style="2" bestFit="1" customWidth="1"/>
    <col min="5387" max="5626" width="11.42578125" style="2"/>
    <col min="5627" max="5627" width="3.5703125" style="2" customWidth="1"/>
    <col min="5628" max="5628" width="3.42578125" style="2" customWidth="1"/>
    <col min="5629" max="5629" width="18.7109375" style="2" customWidth="1"/>
    <col min="5630" max="5636" width="15" style="2" customWidth="1"/>
    <col min="5637" max="5637" width="14" style="2" customWidth="1"/>
    <col min="5638" max="5638" width="15.85546875" style="2" customWidth="1"/>
    <col min="5639" max="5639" width="13.28515625" style="2" customWidth="1"/>
    <col min="5640" max="5641" width="13.28515625" style="2" bestFit="1" customWidth="1"/>
    <col min="5642" max="5642" width="12.85546875" style="2" bestFit="1" customWidth="1"/>
    <col min="5643" max="5882" width="11.42578125" style="2"/>
    <col min="5883" max="5883" width="3.5703125" style="2" customWidth="1"/>
    <col min="5884" max="5884" width="3.42578125" style="2" customWidth="1"/>
    <col min="5885" max="5885" width="18.7109375" style="2" customWidth="1"/>
    <col min="5886" max="5892" width="15" style="2" customWidth="1"/>
    <col min="5893" max="5893" width="14" style="2" customWidth="1"/>
    <col min="5894" max="5894" width="15.85546875" style="2" customWidth="1"/>
    <col min="5895" max="5895" width="13.28515625" style="2" customWidth="1"/>
    <col min="5896" max="5897" width="13.28515625" style="2" bestFit="1" customWidth="1"/>
    <col min="5898" max="5898" width="12.85546875" style="2" bestFit="1" customWidth="1"/>
    <col min="5899" max="6138" width="11.42578125" style="2"/>
    <col min="6139" max="6139" width="3.5703125" style="2" customWidth="1"/>
    <col min="6140" max="6140" width="3.42578125" style="2" customWidth="1"/>
    <col min="6141" max="6141" width="18.7109375" style="2" customWidth="1"/>
    <col min="6142" max="6148" width="15" style="2" customWidth="1"/>
    <col min="6149" max="6149" width="14" style="2" customWidth="1"/>
    <col min="6150" max="6150" width="15.85546875" style="2" customWidth="1"/>
    <col min="6151" max="6151" width="13.28515625" style="2" customWidth="1"/>
    <col min="6152" max="6153" width="13.28515625" style="2" bestFit="1" customWidth="1"/>
    <col min="6154" max="6154" width="12.85546875" style="2" bestFit="1" customWidth="1"/>
    <col min="6155" max="6394" width="11.42578125" style="2"/>
    <col min="6395" max="6395" width="3.5703125" style="2" customWidth="1"/>
    <col min="6396" max="6396" width="3.42578125" style="2" customWidth="1"/>
    <col min="6397" max="6397" width="18.7109375" style="2" customWidth="1"/>
    <col min="6398" max="6404" width="15" style="2" customWidth="1"/>
    <col min="6405" max="6405" width="14" style="2" customWidth="1"/>
    <col min="6406" max="6406" width="15.85546875" style="2" customWidth="1"/>
    <col min="6407" max="6407" width="13.28515625" style="2" customWidth="1"/>
    <col min="6408" max="6409" width="13.28515625" style="2" bestFit="1" customWidth="1"/>
    <col min="6410" max="6410" width="12.85546875" style="2" bestFit="1" customWidth="1"/>
    <col min="6411" max="6650" width="11.42578125" style="2"/>
    <col min="6651" max="6651" width="3.5703125" style="2" customWidth="1"/>
    <col min="6652" max="6652" width="3.42578125" style="2" customWidth="1"/>
    <col min="6653" max="6653" width="18.7109375" style="2" customWidth="1"/>
    <col min="6654" max="6660" width="15" style="2" customWidth="1"/>
    <col min="6661" max="6661" width="14" style="2" customWidth="1"/>
    <col min="6662" max="6662" width="15.85546875" style="2" customWidth="1"/>
    <col min="6663" max="6663" width="13.28515625" style="2" customWidth="1"/>
    <col min="6664" max="6665" width="13.28515625" style="2" bestFit="1" customWidth="1"/>
    <col min="6666" max="6666" width="12.85546875" style="2" bestFit="1" customWidth="1"/>
    <col min="6667" max="6906" width="11.42578125" style="2"/>
    <col min="6907" max="6907" width="3.5703125" style="2" customWidth="1"/>
    <col min="6908" max="6908" width="3.42578125" style="2" customWidth="1"/>
    <col min="6909" max="6909" width="18.7109375" style="2" customWidth="1"/>
    <col min="6910" max="6916" width="15" style="2" customWidth="1"/>
    <col min="6917" max="6917" width="14" style="2" customWidth="1"/>
    <col min="6918" max="6918" width="15.85546875" style="2" customWidth="1"/>
    <col min="6919" max="6919" width="13.28515625" style="2" customWidth="1"/>
    <col min="6920" max="6921" width="13.28515625" style="2" bestFit="1" customWidth="1"/>
    <col min="6922" max="6922" width="12.85546875" style="2" bestFit="1" customWidth="1"/>
    <col min="6923" max="7162" width="11.42578125" style="2"/>
    <col min="7163" max="7163" width="3.5703125" style="2" customWidth="1"/>
    <col min="7164" max="7164" width="3.42578125" style="2" customWidth="1"/>
    <col min="7165" max="7165" width="18.7109375" style="2" customWidth="1"/>
    <col min="7166" max="7172" width="15" style="2" customWidth="1"/>
    <col min="7173" max="7173" width="14" style="2" customWidth="1"/>
    <col min="7174" max="7174" width="15.85546875" style="2" customWidth="1"/>
    <col min="7175" max="7175" width="13.28515625" style="2" customWidth="1"/>
    <col min="7176" max="7177" width="13.28515625" style="2" bestFit="1" customWidth="1"/>
    <col min="7178" max="7178" width="12.85546875" style="2" bestFit="1" customWidth="1"/>
    <col min="7179" max="7418" width="11.42578125" style="2"/>
    <col min="7419" max="7419" width="3.5703125" style="2" customWidth="1"/>
    <col min="7420" max="7420" width="3.42578125" style="2" customWidth="1"/>
    <col min="7421" max="7421" width="18.7109375" style="2" customWidth="1"/>
    <col min="7422" max="7428" width="15" style="2" customWidth="1"/>
    <col min="7429" max="7429" width="14" style="2" customWidth="1"/>
    <col min="7430" max="7430" width="15.85546875" style="2" customWidth="1"/>
    <col min="7431" max="7431" width="13.28515625" style="2" customWidth="1"/>
    <col min="7432" max="7433" width="13.28515625" style="2" bestFit="1" customWidth="1"/>
    <col min="7434" max="7434" width="12.85546875" style="2" bestFit="1" customWidth="1"/>
    <col min="7435" max="7674" width="11.42578125" style="2"/>
    <col min="7675" max="7675" width="3.5703125" style="2" customWidth="1"/>
    <col min="7676" max="7676" width="3.42578125" style="2" customWidth="1"/>
    <col min="7677" max="7677" width="18.7109375" style="2" customWidth="1"/>
    <col min="7678" max="7684" width="15" style="2" customWidth="1"/>
    <col min="7685" max="7685" width="14" style="2" customWidth="1"/>
    <col min="7686" max="7686" width="15.85546875" style="2" customWidth="1"/>
    <col min="7687" max="7687" width="13.28515625" style="2" customWidth="1"/>
    <col min="7688" max="7689" width="13.28515625" style="2" bestFit="1" customWidth="1"/>
    <col min="7690" max="7690" width="12.85546875" style="2" bestFit="1" customWidth="1"/>
    <col min="7691" max="7930" width="11.42578125" style="2"/>
    <col min="7931" max="7931" width="3.5703125" style="2" customWidth="1"/>
    <col min="7932" max="7932" width="3.42578125" style="2" customWidth="1"/>
    <col min="7933" max="7933" width="18.7109375" style="2" customWidth="1"/>
    <col min="7934" max="7940" width="15" style="2" customWidth="1"/>
    <col min="7941" max="7941" width="14" style="2" customWidth="1"/>
    <col min="7942" max="7942" width="15.85546875" style="2" customWidth="1"/>
    <col min="7943" max="7943" width="13.28515625" style="2" customWidth="1"/>
    <col min="7944" max="7945" width="13.28515625" style="2" bestFit="1" customWidth="1"/>
    <col min="7946" max="7946" width="12.85546875" style="2" bestFit="1" customWidth="1"/>
    <col min="7947" max="8186" width="11.42578125" style="2"/>
    <col min="8187" max="8187" width="3.5703125" style="2" customWidth="1"/>
    <col min="8188" max="8188" width="3.42578125" style="2" customWidth="1"/>
    <col min="8189" max="8189" width="18.7109375" style="2" customWidth="1"/>
    <col min="8190" max="8196" width="15" style="2" customWidth="1"/>
    <col min="8197" max="8197" width="14" style="2" customWidth="1"/>
    <col min="8198" max="8198" width="15.85546875" style="2" customWidth="1"/>
    <col min="8199" max="8199" width="13.28515625" style="2" customWidth="1"/>
    <col min="8200" max="8201" width="13.28515625" style="2" bestFit="1" customWidth="1"/>
    <col min="8202" max="8202" width="12.85546875" style="2" bestFit="1" customWidth="1"/>
    <col min="8203" max="8442" width="11.42578125" style="2"/>
    <col min="8443" max="8443" width="3.5703125" style="2" customWidth="1"/>
    <col min="8444" max="8444" width="3.42578125" style="2" customWidth="1"/>
    <col min="8445" max="8445" width="18.7109375" style="2" customWidth="1"/>
    <col min="8446" max="8452" width="15" style="2" customWidth="1"/>
    <col min="8453" max="8453" width="14" style="2" customWidth="1"/>
    <col min="8454" max="8454" width="15.85546875" style="2" customWidth="1"/>
    <col min="8455" max="8455" width="13.28515625" style="2" customWidth="1"/>
    <col min="8456" max="8457" width="13.28515625" style="2" bestFit="1" customWidth="1"/>
    <col min="8458" max="8458" width="12.85546875" style="2" bestFit="1" customWidth="1"/>
    <col min="8459" max="8698" width="11.42578125" style="2"/>
    <col min="8699" max="8699" width="3.5703125" style="2" customWidth="1"/>
    <col min="8700" max="8700" width="3.42578125" style="2" customWidth="1"/>
    <col min="8701" max="8701" width="18.7109375" style="2" customWidth="1"/>
    <col min="8702" max="8708" width="15" style="2" customWidth="1"/>
    <col min="8709" max="8709" width="14" style="2" customWidth="1"/>
    <col min="8710" max="8710" width="15.85546875" style="2" customWidth="1"/>
    <col min="8711" max="8711" width="13.28515625" style="2" customWidth="1"/>
    <col min="8712" max="8713" width="13.28515625" style="2" bestFit="1" customWidth="1"/>
    <col min="8714" max="8714" width="12.85546875" style="2" bestFit="1" customWidth="1"/>
    <col min="8715" max="8954" width="11.42578125" style="2"/>
    <col min="8955" max="8955" width="3.5703125" style="2" customWidth="1"/>
    <col min="8956" max="8956" width="3.42578125" style="2" customWidth="1"/>
    <col min="8957" max="8957" width="18.7109375" style="2" customWidth="1"/>
    <col min="8958" max="8964" width="15" style="2" customWidth="1"/>
    <col min="8965" max="8965" width="14" style="2" customWidth="1"/>
    <col min="8966" max="8966" width="15.85546875" style="2" customWidth="1"/>
    <col min="8967" max="8967" width="13.28515625" style="2" customWidth="1"/>
    <col min="8968" max="8969" width="13.28515625" style="2" bestFit="1" customWidth="1"/>
    <col min="8970" max="8970" width="12.85546875" style="2" bestFit="1" customWidth="1"/>
    <col min="8971" max="9210" width="11.42578125" style="2"/>
    <col min="9211" max="9211" width="3.5703125" style="2" customWidth="1"/>
    <col min="9212" max="9212" width="3.42578125" style="2" customWidth="1"/>
    <col min="9213" max="9213" width="18.7109375" style="2" customWidth="1"/>
    <col min="9214" max="9220" width="15" style="2" customWidth="1"/>
    <col min="9221" max="9221" width="14" style="2" customWidth="1"/>
    <col min="9222" max="9222" width="15.85546875" style="2" customWidth="1"/>
    <col min="9223" max="9223" width="13.28515625" style="2" customWidth="1"/>
    <col min="9224" max="9225" width="13.28515625" style="2" bestFit="1" customWidth="1"/>
    <col min="9226" max="9226" width="12.85546875" style="2" bestFit="1" customWidth="1"/>
    <col min="9227" max="9466" width="11.42578125" style="2"/>
    <col min="9467" max="9467" width="3.5703125" style="2" customWidth="1"/>
    <col min="9468" max="9468" width="3.42578125" style="2" customWidth="1"/>
    <col min="9469" max="9469" width="18.7109375" style="2" customWidth="1"/>
    <col min="9470" max="9476" width="15" style="2" customWidth="1"/>
    <col min="9477" max="9477" width="14" style="2" customWidth="1"/>
    <col min="9478" max="9478" width="15.85546875" style="2" customWidth="1"/>
    <col min="9479" max="9479" width="13.28515625" style="2" customWidth="1"/>
    <col min="9480" max="9481" width="13.28515625" style="2" bestFit="1" customWidth="1"/>
    <col min="9482" max="9482" width="12.85546875" style="2" bestFit="1" customWidth="1"/>
    <col min="9483" max="9722" width="11.42578125" style="2"/>
    <col min="9723" max="9723" width="3.5703125" style="2" customWidth="1"/>
    <col min="9724" max="9724" width="3.42578125" style="2" customWidth="1"/>
    <col min="9725" max="9725" width="18.7109375" style="2" customWidth="1"/>
    <col min="9726" max="9732" width="15" style="2" customWidth="1"/>
    <col min="9733" max="9733" width="14" style="2" customWidth="1"/>
    <col min="9734" max="9734" width="15.85546875" style="2" customWidth="1"/>
    <col min="9735" max="9735" width="13.28515625" style="2" customWidth="1"/>
    <col min="9736" max="9737" width="13.28515625" style="2" bestFit="1" customWidth="1"/>
    <col min="9738" max="9738" width="12.85546875" style="2" bestFit="1" customWidth="1"/>
    <col min="9739" max="9978" width="11.42578125" style="2"/>
    <col min="9979" max="9979" width="3.5703125" style="2" customWidth="1"/>
    <col min="9980" max="9980" width="3.42578125" style="2" customWidth="1"/>
    <col min="9981" max="9981" width="18.7109375" style="2" customWidth="1"/>
    <col min="9982" max="9988" width="15" style="2" customWidth="1"/>
    <col min="9989" max="9989" width="14" style="2" customWidth="1"/>
    <col min="9990" max="9990" width="15.85546875" style="2" customWidth="1"/>
    <col min="9991" max="9991" width="13.28515625" style="2" customWidth="1"/>
    <col min="9992" max="9993" width="13.28515625" style="2" bestFit="1" customWidth="1"/>
    <col min="9994" max="9994" width="12.85546875" style="2" bestFit="1" customWidth="1"/>
    <col min="9995" max="10234" width="11.42578125" style="2"/>
    <col min="10235" max="10235" width="3.5703125" style="2" customWidth="1"/>
    <col min="10236" max="10236" width="3.42578125" style="2" customWidth="1"/>
    <col min="10237" max="10237" width="18.7109375" style="2" customWidth="1"/>
    <col min="10238" max="10244" width="15" style="2" customWidth="1"/>
    <col min="10245" max="10245" width="14" style="2" customWidth="1"/>
    <col min="10246" max="10246" width="15.85546875" style="2" customWidth="1"/>
    <col min="10247" max="10247" width="13.28515625" style="2" customWidth="1"/>
    <col min="10248" max="10249" width="13.28515625" style="2" bestFit="1" customWidth="1"/>
    <col min="10250" max="10250" width="12.85546875" style="2" bestFit="1" customWidth="1"/>
    <col min="10251" max="10490" width="11.42578125" style="2"/>
    <col min="10491" max="10491" width="3.5703125" style="2" customWidth="1"/>
    <col min="10492" max="10492" width="3.42578125" style="2" customWidth="1"/>
    <col min="10493" max="10493" width="18.7109375" style="2" customWidth="1"/>
    <col min="10494" max="10500" width="15" style="2" customWidth="1"/>
    <col min="10501" max="10501" width="14" style="2" customWidth="1"/>
    <col min="10502" max="10502" width="15.85546875" style="2" customWidth="1"/>
    <col min="10503" max="10503" width="13.28515625" style="2" customWidth="1"/>
    <col min="10504" max="10505" width="13.28515625" style="2" bestFit="1" customWidth="1"/>
    <col min="10506" max="10506" width="12.85546875" style="2" bestFit="1" customWidth="1"/>
    <col min="10507" max="10746" width="11.42578125" style="2"/>
    <col min="10747" max="10747" width="3.5703125" style="2" customWidth="1"/>
    <col min="10748" max="10748" width="3.42578125" style="2" customWidth="1"/>
    <col min="10749" max="10749" width="18.7109375" style="2" customWidth="1"/>
    <col min="10750" max="10756" width="15" style="2" customWidth="1"/>
    <col min="10757" max="10757" width="14" style="2" customWidth="1"/>
    <col min="10758" max="10758" width="15.85546875" style="2" customWidth="1"/>
    <col min="10759" max="10759" width="13.28515625" style="2" customWidth="1"/>
    <col min="10760" max="10761" width="13.28515625" style="2" bestFit="1" customWidth="1"/>
    <col min="10762" max="10762" width="12.85546875" style="2" bestFit="1" customWidth="1"/>
    <col min="10763" max="11002" width="11.42578125" style="2"/>
    <col min="11003" max="11003" width="3.5703125" style="2" customWidth="1"/>
    <col min="11004" max="11004" width="3.42578125" style="2" customWidth="1"/>
    <col min="11005" max="11005" width="18.7109375" style="2" customWidth="1"/>
    <col min="11006" max="11012" width="15" style="2" customWidth="1"/>
    <col min="11013" max="11013" width="14" style="2" customWidth="1"/>
    <col min="11014" max="11014" width="15.85546875" style="2" customWidth="1"/>
    <col min="11015" max="11015" width="13.28515625" style="2" customWidth="1"/>
    <col min="11016" max="11017" width="13.28515625" style="2" bestFit="1" customWidth="1"/>
    <col min="11018" max="11018" width="12.85546875" style="2" bestFit="1" customWidth="1"/>
    <col min="11019" max="11258" width="11.42578125" style="2"/>
    <col min="11259" max="11259" width="3.5703125" style="2" customWidth="1"/>
    <col min="11260" max="11260" width="3.42578125" style="2" customWidth="1"/>
    <col min="11261" max="11261" width="18.7109375" style="2" customWidth="1"/>
    <col min="11262" max="11268" width="15" style="2" customWidth="1"/>
    <col min="11269" max="11269" width="14" style="2" customWidth="1"/>
    <col min="11270" max="11270" width="15.85546875" style="2" customWidth="1"/>
    <col min="11271" max="11271" width="13.28515625" style="2" customWidth="1"/>
    <col min="11272" max="11273" width="13.28515625" style="2" bestFit="1" customWidth="1"/>
    <col min="11274" max="11274" width="12.85546875" style="2" bestFit="1" customWidth="1"/>
    <col min="11275" max="11514" width="11.42578125" style="2"/>
    <col min="11515" max="11515" width="3.5703125" style="2" customWidth="1"/>
    <col min="11516" max="11516" width="3.42578125" style="2" customWidth="1"/>
    <col min="11517" max="11517" width="18.7109375" style="2" customWidth="1"/>
    <col min="11518" max="11524" width="15" style="2" customWidth="1"/>
    <col min="11525" max="11525" width="14" style="2" customWidth="1"/>
    <col min="11526" max="11526" width="15.85546875" style="2" customWidth="1"/>
    <col min="11527" max="11527" width="13.28515625" style="2" customWidth="1"/>
    <col min="11528" max="11529" width="13.28515625" style="2" bestFit="1" customWidth="1"/>
    <col min="11530" max="11530" width="12.85546875" style="2" bestFit="1" customWidth="1"/>
    <col min="11531" max="11770" width="11.42578125" style="2"/>
    <col min="11771" max="11771" width="3.5703125" style="2" customWidth="1"/>
    <col min="11772" max="11772" width="3.42578125" style="2" customWidth="1"/>
    <col min="11773" max="11773" width="18.7109375" style="2" customWidth="1"/>
    <col min="11774" max="11780" width="15" style="2" customWidth="1"/>
    <col min="11781" max="11781" width="14" style="2" customWidth="1"/>
    <col min="11782" max="11782" width="15.85546875" style="2" customWidth="1"/>
    <col min="11783" max="11783" width="13.28515625" style="2" customWidth="1"/>
    <col min="11784" max="11785" width="13.28515625" style="2" bestFit="1" customWidth="1"/>
    <col min="11786" max="11786" width="12.85546875" style="2" bestFit="1" customWidth="1"/>
    <col min="11787" max="12026" width="11.42578125" style="2"/>
    <col min="12027" max="12027" width="3.5703125" style="2" customWidth="1"/>
    <col min="12028" max="12028" width="3.42578125" style="2" customWidth="1"/>
    <col min="12029" max="12029" width="18.7109375" style="2" customWidth="1"/>
    <col min="12030" max="12036" width="15" style="2" customWidth="1"/>
    <col min="12037" max="12037" width="14" style="2" customWidth="1"/>
    <col min="12038" max="12038" width="15.85546875" style="2" customWidth="1"/>
    <col min="12039" max="12039" width="13.28515625" style="2" customWidth="1"/>
    <col min="12040" max="12041" width="13.28515625" style="2" bestFit="1" customWidth="1"/>
    <col min="12042" max="12042" width="12.85546875" style="2" bestFit="1" customWidth="1"/>
    <col min="12043" max="12282" width="11.42578125" style="2"/>
    <col min="12283" max="12283" width="3.5703125" style="2" customWidth="1"/>
    <col min="12284" max="12284" width="3.42578125" style="2" customWidth="1"/>
    <col min="12285" max="12285" width="18.7109375" style="2" customWidth="1"/>
    <col min="12286" max="12292" width="15" style="2" customWidth="1"/>
    <col min="12293" max="12293" width="14" style="2" customWidth="1"/>
    <col min="12294" max="12294" width="15.85546875" style="2" customWidth="1"/>
    <col min="12295" max="12295" width="13.28515625" style="2" customWidth="1"/>
    <col min="12296" max="12297" width="13.28515625" style="2" bestFit="1" customWidth="1"/>
    <col min="12298" max="12298" width="12.85546875" style="2" bestFit="1" customWidth="1"/>
    <col min="12299" max="12538" width="11.42578125" style="2"/>
    <col min="12539" max="12539" width="3.5703125" style="2" customWidth="1"/>
    <col min="12540" max="12540" width="3.42578125" style="2" customWidth="1"/>
    <col min="12541" max="12541" width="18.7109375" style="2" customWidth="1"/>
    <col min="12542" max="12548" width="15" style="2" customWidth="1"/>
    <col min="12549" max="12549" width="14" style="2" customWidth="1"/>
    <col min="12550" max="12550" width="15.85546875" style="2" customWidth="1"/>
    <col min="12551" max="12551" width="13.28515625" style="2" customWidth="1"/>
    <col min="12552" max="12553" width="13.28515625" style="2" bestFit="1" customWidth="1"/>
    <col min="12554" max="12554" width="12.85546875" style="2" bestFit="1" customWidth="1"/>
    <col min="12555" max="12794" width="11.42578125" style="2"/>
    <col min="12795" max="12795" width="3.5703125" style="2" customWidth="1"/>
    <col min="12796" max="12796" width="3.42578125" style="2" customWidth="1"/>
    <col min="12797" max="12797" width="18.7109375" style="2" customWidth="1"/>
    <col min="12798" max="12804" width="15" style="2" customWidth="1"/>
    <col min="12805" max="12805" width="14" style="2" customWidth="1"/>
    <col min="12806" max="12806" width="15.85546875" style="2" customWidth="1"/>
    <col min="12807" max="12807" width="13.28515625" style="2" customWidth="1"/>
    <col min="12808" max="12809" width="13.28515625" style="2" bestFit="1" customWidth="1"/>
    <col min="12810" max="12810" width="12.85546875" style="2" bestFit="1" customWidth="1"/>
    <col min="12811" max="13050" width="11.42578125" style="2"/>
    <col min="13051" max="13051" width="3.5703125" style="2" customWidth="1"/>
    <col min="13052" max="13052" width="3.42578125" style="2" customWidth="1"/>
    <col min="13053" max="13053" width="18.7109375" style="2" customWidth="1"/>
    <col min="13054" max="13060" width="15" style="2" customWidth="1"/>
    <col min="13061" max="13061" width="14" style="2" customWidth="1"/>
    <col min="13062" max="13062" width="15.85546875" style="2" customWidth="1"/>
    <col min="13063" max="13063" width="13.28515625" style="2" customWidth="1"/>
    <col min="13064" max="13065" width="13.28515625" style="2" bestFit="1" customWidth="1"/>
    <col min="13066" max="13066" width="12.85546875" style="2" bestFit="1" customWidth="1"/>
    <col min="13067" max="13306" width="11.42578125" style="2"/>
    <col min="13307" max="13307" width="3.5703125" style="2" customWidth="1"/>
    <col min="13308" max="13308" width="3.42578125" style="2" customWidth="1"/>
    <col min="13309" max="13309" width="18.7109375" style="2" customWidth="1"/>
    <col min="13310" max="13316" width="15" style="2" customWidth="1"/>
    <col min="13317" max="13317" width="14" style="2" customWidth="1"/>
    <col min="13318" max="13318" width="15.85546875" style="2" customWidth="1"/>
    <col min="13319" max="13319" width="13.28515625" style="2" customWidth="1"/>
    <col min="13320" max="13321" width="13.28515625" style="2" bestFit="1" customWidth="1"/>
    <col min="13322" max="13322" width="12.85546875" style="2" bestFit="1" customWidth="1"/>
    <col min="13323" max="13562" width="11.42578125" style="2"/>
    <col min="13563" max="13563" width="3.5703125" style="2" customWidth="1"/>
    <col min="13564" max="13564" width="3.42578125" style="2" customWidth="1"/>
    <col min="13565" max="13565" width="18.7109375" style="2" customWidth="1"/>
    <col min="13566" max="13572" width="15" style="2" customWidth="1"/>
    <col min="13573" max="13573" width="14" style="2" customWidth="1"/>
    <col min="13574" max="13574" width="15.85546875" style="2" customWidth="1"/>
    <col min="13575" max="13575" width="13.28515625" style="2" customWidth="1"/>
    <col min="13576" max="13577" width="13.28515625" style="2" bestFit="1" customWidth="1"/>
    <col min="13578" max="13578" width="12.85546875" style="2" bestFit="1" customWidth="1"/>
    <col min="13579" max="13818" width="11.42578125" style="2"/>
    <col min="13819" max="13819" width="3.5703125" style="2" customWidth="1"/>
    <col min="13820" max="13820" width="3.42578125" style="2" customWidth="1"/>
    <col min="13821" max="13821" width="18.7109375" style="2" customWidth="1"/>
    <col min="13822" max="13828" width="15" style="2" customWidth="1"/>
    <col min="13829" max="13829" width="14" style="2" customWidth="1"/>
    <col min="13830" max="13830" width="15.85546875" style="2" customWidth="1"/>
    <col min="13831" max="13831" width="13.28515625" style="2" customWidth="1"/>
    <col min="13832" max="13833" width="13.28515625" style="2" bestFit="1" customWidth="1"/>
    <col min="13834" max="13834" width="12.85546875" style="2" bestFit="1" customWidth="1"/>
    <col min="13835" max="14074" width="11.42578125" style="2"/>
    <col min="14075" max="14075" width="3.5703125" style="2" customWidth="1"/>
    <col min="14076" max="14076" width="3.42578125" style="2" customWidth="1"/>
    <col min="14077" max="14077" width="18.7109375" style="2" customWidth="1"/>
    <col min="14078" max="14084" width="15" style="2" customWidth="1"/>
    <col min="14085" max="14085" width="14" style="2" customWidth="1"/>
    <col min="14086" max="14086" width="15.85546875" style="2" customWidth="1"/>
    <col min="14087" max="14087" width="13.28515625" style="2" customWidth="1"/>
    <col min="14088" max="14089" width="13.28515625" style="2" bestFit="1" customWidth="1"/>
    <col min="14090" max="14090" width="12.85546875" style="2" bestFit="1" customWidth="1"/>
    <col min="14091" max="14330" width="11.42578125" style="2"/>
    <col min="14331" max="14331" width="3.5703125" style="2" customWidth="1"/>
    <col min="14332" max="14332" width="3.42578125" style="2" customWidth="1"/>
    <col min="14333" max="14333" width="18.7109375" style="2" customWidth="1"/>
    <col min="14334" max="14340" width="15" style="2" customWidth="1"/>
    <col min="14341" max="14341" width="14" style="2" customWidth="1"/>
    <col min="14342" max="14342" width="15.85546875" style="2" customWidth="1"/>
    <col min="14343" max="14343" width="13.28515625" style="2" customWidth="1"/>
    <col min="14344" max="14345" width="13.28515625" style="2" bestFit="1" customWidth="1"/>
    <col min="14346" max="14346" width="12.85546875" style="2" bestFit="1" customWidth="1"/>
    <col min="14347" max="14586" width="11.42578125" style="2"/>
    <col min="14587" max="14587" width="3.5703125" style="2" customWidth="1"/>
    <col min="14588" max="14588" width="3.42578125" style="2" customWidth="1"/>
    <col min="14589" max="14589" width="18.7109375" style="2" customWidth="1"/>
    <col min="14590" max="14596" width="15" style="2" customWidth="1"/>
    <col min="14597" max="14597" width="14" style="2" customWidth="1"/>
    <col min="14598" max="14598" width="15.85546875" style="2" customWidth="1"/>
    <col min="14599" max="14599" width="13.28515625" style="2" customWidth="1"/>
    <col min="14600" max="14601" width="13.28515625" style="2" bestFit="1" customWidth="1"/>
    <col min="14602" max="14602" width="12.85546875" style="2" bestFit="1" customWidth="1"/>
    <col min="14603" max="14842" width="11.42578125" style="2"/>
    <col min="14843" max="14843" width="3.5703125" style="2" customWidth="1"/>
    <col min="14844" max="14844" width="3.42578125" style="2" customWidth="1"/>
    <col min="14845" max="14845" width="18.7109375" style="2" customWidth="1"/>
    <col min="14846" max="14852" width="15" style="2" customWidth="1"/>
    <col min="14853" max="14853" width="14" style="2" customWidth="1"/>
    <col min="14854" max="14854" width="15.85546875" style="2" customWidth="1"/>
    <col min="14855" max="14855" width="13.28515625" style="2" customWidth="1"/>
    <col min="14856" max="14857" width="13.28515625" style="2" bestFit="1" customWidth="1"/>
    <col min="14858" max="14858" width="12.85546875" style="2" bestFit="1" customWidth="1"/>
    <col min="14859" max="15098" width="11.42578125" style="2"/>
    <col min="15099" max="15099" width="3.5703125" style="2" customWidth="1"/>
    <col min="15100" max="15100" width="3.42578125" style="2" customWidth="1"/>
    <col min="15101" max="15101" width="18.7109375" style="2" customWidth="1"/>
    <col min="15102" max="15108" width="15" style="2" customWidth="1"/>
    <col min="15109" max="15109" width="14" style="2" customWidth="1"/>
    <col min="15110" max="15110" width="15.85546875" style="2" customWidth="1"/>
    <col min="15111" max="15111" width="13.28515625" style="2" customWidth="1"/>
    <col min="15112" max="15113" width="13.28515625" style="2" bestFit="1" customWidth="1"/>
    <col min="15114" max="15114" width="12.85546875" style="2" bestFit="1" customWidth="1"/>
    <col min="15115" max="15354" width="11.42578125" style="2"/>
    <col min="15355" max="15355" width="3.5703125" style="2" customWidth="1"/>
    <col min="15356" max="15356" width="3.42578125" style="2" customWidth="1"/>
    <col min="15357" max="15357" width="18.7109375" style="2" customWidth="1"/>
    <col min="15358" max="15364" width="15" style="2" customWidth="1"/>
    <col min="15365" max="15365" width="14" style="2" customWidth="1"/>
    <col min="15366" max="15366" width="15.85546875" style="2" customWidth="1"/>
    <col min="15367" max="15367" width="13.28515625" style="2" customWidth="1"/>
    <col min="15368" max="15369" width="13.28515625" style="2" bestFit="1" customWidth="1"/>
    <col min="15370" max="15370" width="12.85546875" style="2" bestFit="1" customWidth="1"/>
    <col min="15371" max="15610" width="11.42578125" style="2"/>
    <col min="15611" max="15611" width="3.5703125" style="2" customWidth="1"/>
    <col min="15612" max="15612" width="3.42578125" style="2" customWidth="1"/>
    <col min="15613" max="15613" width="18.7109375" style="2" customWidth="1"/>
    <col min="15614" max="15620" width="15" style="2" customWidth="1"/>
    <col min="15621" max="15621" width="14" style="2" customWidth="1"/>
    <col min="15622" max="15622" width="15.85546875" style="2" customWidth="1"/>
    <col min="15623" max="15623" width="13.28515625" style="2" customWidth="1"/>
    <col min="15624" max="15625" width="13.28515625" style="2" bestFit="1" customWidth="1"/>
    <col min="15626" max="15626" width="12.85546875" style="2" bestFit="1" customWidth="1"/>
    <col min="15627" max="15866" width="11.42578125" style="2"/>
    <col min="15867" max="15867" width="3.5703125" style="2" customWidth="1"/>
    <col min="15868" max="15868" width="3.42578125" style="2" customWidth="1"/>
    <col min="15869" max="15869" width="18.7109375" style="2" customWidth="1"/>
    <col min="15870" max="15876" width="15" style="2" customWidth="1"/>
    <col min="15877" max="15877" width="14" style="2" customWidth="1"/>
    <col min="15878" max="15878" width="15.85546875" style="2" customWidth="1"/>
    <col min="15879" max="15879" width="13.28515625" style="2" customWidth="1"/>
    <col min="15880" max="15881" width="13.28515625" style="2" bestFit="1" customWidth="1"/>
    <col min="15882" max="15882" width="12.85546875" style="2" bestFit="1" customWidth="1"/>
    <col min="15883" max="16122" width="11.42578125" style="2"/>
    <col min="16123" max="16123" width="3.5703125" style="2" customWidth="1"/>
    <col min="16124" max="16124" width="3.42578125" style="2" customWidth="1"/>
    <col min="16125" max="16125" width="18.7109375" style="2" customWidth="1"/>
    <col min="16126" max="16132" width="15" style="2" customWidth="1"/>
    <col min="16133" max="16133" width="14" style="2" customWidth="1"/>
    <col min="16134" max="16134" width="15.85546875" style="2" customWidth="1"/>
    <col min="16135" max="16135" width="13.28515625" style="2" customWidth="1"/>
    <col min="16136" max="16137" width="13.28515625" style="2" bestFit="1" customWidth="1"/>
    <col min="16138" max="16138" width="12.85546875" style="2" bestFit="1" customWidth="1"/>
    <col min="16139" max="16384" width="11.42578125" style="2"/>
  </cols>
  <sheetData>
    <row r="2" spans="2:9" x14ac:dyDescent="0.2">
      <c r="B2" s="3" t="s">
        <v>111</v>
      </c>
    </row>
    <row r="4" spans="2:9" x14ac:dyDescent="0.2">
      <c r="B4" s="20" t="s">
        <v>51</v>
      </c>
    </row>
    <row r="5" spans="2:9" x14ac:dyDescent="0.2">
      <c r="B5" s="21" t="s">
        <v>0</v>
      </c>
      <c r="C5" s="16"/>
      <c r="D5" s="22">
        <v>44197</v>
      </c>
      <c r="E5" s="23">
        <v>44228</v>
      </c>
      <c r="F5" s="23">
        <v>44256</v>
      </c>
      <c r="G5" s="23">
        <v>44287</v>
      </c>
      <c r="H5" s="23">
        <v>44317</v>
      </c>
      <c r="I5" s="24">
        <v>44348</v>
      </c>
    </row>
    <row r="6" spans="2:9" x14ac:dyDescent="0.2">
      <c r="B6" s="8">
        <v>1</v>
      </c>
      <c r="C6" s="9" t="s">
        <v>3</v>
      </c>
      <c r="D6" s="31">
        <f>VLOOKUP($C6,'[2]Resumen Total AR SIC-SING'!$B$4:$H$37,MATCH(D$5,'[2]Resumen Total AR SIC-SING'!$B$3:$H$3,0),0)</f>
        <v>0</v>
      </c>
      <c r="E6" s="32">
        <f>VLOOKUP($C6,'[2]Resumen Total AR SIC-SING'!$B$4:$H$37,MATCH(E$5,'[2]Resumen Total AR SIC-SING'!$B$3:$H$3,0),0)</f>
        <v>0</v>
      </c>
      <c r="F6" s="32">
        <f>VLOOKUP($C6,'[2]Resumen Total AR SIC-SING'!$B$4:$H$37,MATCH(F$5,'[2]Resumen Total AR SIC-SING'!$B$3:$H$3,0),0)</f>
        <v>0</v>
      </c>
      <c r="G6" s="32">
        <f>VLOOKUP($C6,'[2]Resumen Total AR SIC-SING'!$B$4:$H$37,MATCH(G$5,'[2]Resumen Total AR SIC-SING'!$B$3:$H$3,0),0)</f>
        <v>0</v>
      </c>
      <c r="H6" s="32">
        <f>VLOOKUP($C6,'[2]Resumen Total AR SIC-SING'!$B$4:$H$37,MATCH(H$5,'[2]Resumen Total AR SIC-SING'!$B$3:$H$3,0),0)</f>
        <v>0</v>
      </c>
      <c r="I6" s="33">
        <f>VLOOKUP($C6,'[2]Resumen Total AR SIC-SING'!$B$4:$H$37,MATCH(I$5,'[2]Resumen Total AR SIC-SING'!$B$3:$H$3,0),0)</f>
        <v>0</v>
      </c>
    </row>
    <row r="7" spans="2:9" x14ac:dyDescent="0.2">
      <c r="B7" s="11">
        <v>2</v>
      </c>
      <c r="C7" s="2" t="s">
        <v>4</v>
      </c>
      <c r="D7" s="25">
        <f>VLOOKUP($C7,'[2]Resumen Total AR SIC-SING'!$B$4:$H$37,MATCH(D$5,'[2]Resumen Total AR SIC-SING'!$B$3:$H$3,0),0)</f>
        <v>0</v>
      </c>
      <c r="E7" s="52">
        <f>VLOOKUP($C7,'[2]Resumen Total AR SIC-SING'!$B$4:$H$37,MATCH(E$5,'[2]Resumen Total AR SIC-SING'!$B$3:$H$3,0),0)</f>
        <v>0</v>
      </c>
      <c r="F7" s="52">
        <f>VLOOKUP($C7,'[2]Resumen Total AR SIC-SING'!$B$4:$H$37,MATCH(F$5,'[2]Resumen Total AR SIC-SING'!$B$3:$H$3,0),0)</f>
        <v>0</v>
      </c>
      <c r="G7" s="52">
        <f>VLOOKUP($C7,'[2]Resumen Total AR SIC-SING'!$B$4:$H$37,MATCH(G$5,'[2]Resumen Total AR SIC-SING'!$B$3:$H$3,0),0)</f>
        <v>0</v>
      </c>
      <c r="H7" s="52">
        <f>VLOOKUP($C7,'[2]Resumen Total AR SIC-SING'!$B$4:$H$37,MATCH(H$5,'[2]Resumen Total AR SIC-SING'!$B$3:$H$3,0),0)</f>
        <v>0</v>
      </c>
      <c r="I7" s="27">
        <f>VLOOKUP($C7,'[2]Resumen Total AR SIC-SING'!$B$4:$H$37,MATCH(I$5,'[2]Resumen Total AR SIC-SING'!$B$3:$H$3,0),0)</f>
        <v>0</v>
      </c>
    </row>
    <row r="8" spans="2:9" x14ac:dyDescent="0.2">
      <c r="B8" s="11">
        <v>3</v>
      </c>
      <c r="C8" s="2" t="s">
        <v>5</v>
      </c>
      <c r="D8" s="25">
        <f>VLOOKUP($C8,'[2]Resumen Total AR SIC-SING'!$B$4:$H$37,MATCH(D$5,'[2]Resumen Total AR SIC-SING'!$B$3:$H$3,0),0)</f>
        <v>0</v>
      </c>
      <c r="E8" s="52">
        <f>VLOOKUP($C8,'[2]Resumen Total AR SIC-SING'!$B$4:$H$37,MATCH(E$5,'[2]Resumen Total AR SIC-SING'!$B$3:$H$3,0),0)</f>
        <v>0</v>
      </c>
      <c r="F8" s="52">
        <f>VLOOKUP($C8,'[2]Resumen Total AR SIC-SING'!$B$4:$H$37,MATCH(F$5,'[2]Resumen Total AR SIC-SING'!$B$3:$H$3,0),0)</f>
        <v>0</v>
      </c>
      <c r="G8" s="52">
        <f>VLOOKUP($C8,'[2]Resumen Total AR SIC-SING'!$B$4:$H$37,MATCH(G$5,'[2]Resumen Total AR SIC-SING'!$B$3:$H$3,0),0)</f>
        <v>0</v>
      </c>
      <c r="H8" s="52">
        <f>VLOOKUP($C8,'[2]Resumen Total AR SIC-SING'!$B$4:$H$37,MATCH(H$5,'[2]Resumen Total AR SIC-SING'!$B$3:$H$3,0),0)</f>
        <v>0</v>
      </c>
      <c r="I8" s="27">
        <f>VLOOKUP($C8,'[2]Resumen Total AR SIC-SING'!$B$4:$H$37,MATCH(I$5,'[2]Resumen Total AR SIC-SING'!$B$3:$H$3,0),0)</f>
        <v>0</v>
      </c>
    </row>
    <row r="9" spans="2:9" x14ac:dyDescent="0.2">
      <c r="B9" s="11">
        <v>4</v>
      </c>
      <c r="C9" s="2" t="s">
        <v>6</v>
      </c>
      <c r="D9" s="25">
        <f>VLOOKUP($C9,'[2]Resumen Total AR SIC-SING'!$B$4:$H$37,MATCH(D$5,'[2]Resumen Total AR SIC-SING'!$B$3:$H$3,0),0)</f>
        <v>0</v>
      </c>
      <c r="E9" s="52">
        <f>VLOOKUP($C9,'[2]Resumen Total AR SIC-SING'!$B$4:$H$37,MATCH(E$5,'[2]Resumen Total AR SIC-SING'!$B$3:$H$3,0),0)</f>
        <v>0</v>
      </c>
      <c r="F9" s="52">
        <f>VLOOKUP($C9,'[2]Resumen Total AR SIC-SING'!$B$4:$H$37,MATCH(F$5,'[2]Resumen Total AR SIC-SING'!$B$3:$H$3,0),0)</f>
        <v>0</v>
      </c>
      <c r="G9" s="52">
        <f>VLOOKUP($C9,'[2]Resumen Total AR SIC-SING'!$B$4:$H$37,MATCH(G$5,'[2]Resumen Total AR SIC-SING'!$B$3:$H$3,0),0)</f>
        <v>0</v>
      </c>
      <c r="H9" s="52">
        <f>VLOOKUP($C9,'[2]Resumen Total AR SIC-SING'!$B$4:$H$37,MATCH(H$5,'[2]Resumen Total AR SIC-SING'!$B$3:$H$3,0),0)</f>
        <v>0</v>
      </c>
      <c r="I9" s="27">
        <f>VLOOKUP($C9,'[2]Resumen Total AR SIC-SING'!$B$4:$H$37,MATCH(I$5,'[2]Resumen Total AR SIC-SING'!$B$3:$H$3,0),0)</f>
        <v>0</v>
      </c>
    </row>
    <row r="10" spans="2:9" x14ac:dyDescent="0.2">
      <c r="B10" s="11">
        <v>5</v>
      </c>
      <c r="C10" s="2" t="s">
        <v>7</v>
      </c>
      <c r="D10" s="25">
        <f>VLOOKUP($C10,'[2]Resumen Total AR SIC-SING'!$B$4:$H$37,MATCH(D$5,'[2]Resumen Total AR SIC-SING'!$B$3:$H$3,0),0)</f>
        <v>-5709966.3041757708</v>
      </c>
      <c r="E10" s="52">
        <f>VLOOKUP($C10,'[2]Resumen Total AR SIC-SING'!$B$4:$H$37,MATCH(E$5,'[2]Resumen Total AR SIC-SING'!$B$3:$H$3,0),0)</f>
        <v>-1288291.5142024765</v>
      </c>
      <c r="F10" s="52">
        <f>VLOOKUP($C10,'[2]Resumen Total AR SIC-SING'!$B$4:$H$37,MATCH(F$5,'[2]Resumen Total AR SIC-SING'!$B$3:$H$3,0),0)</f>
        <v>-3421510.6082127318</v>
      </c>
      <c r="G10" s="52">
        <f>VLOOKUP($C10,'[2]Resumen Total AR SIC-SING'!$B$4:$H$37,MATCH(G$5,'[2]Resumen Total AR SIC-SING'!$B$3:$H$3,0),0)</f>
        <v>-1820479.8313333737</v>
      </c>
      <c r="H10" s="52">
        <f>VLOOKUP($C10,'[2]Resumen Total AR SIC-SING'!$B$4:$H$37,MATCH(H$5,'[2]Resumen Total AR SIC-SING'!$B$3:$H$3,0),0)</f>
        <v>-2109748.6029933509</v>
      </c>
      <c r="I10" s="27">
        <f>VLOOKUP($C10,'[2]Resumen Total AR SIC-SING'!$B$4:$H$37,MATCH(I$5,'[2]Resumen Total AR SIC-SING'!$B$3:$H$3,0),0)</f>
        <v>-1926072.1915619378</v>
      </c>
    </row>
    <row r="11" spans="2:9" x14ac:dyDescent="0.2">
      <c r="B11" s="11">
        <v>6</v>
      </c>
      <c r="C11" s="2" t="s">
        <v>8</v>
      </c>
      <c r="D11" s="25">
        <f>VLOOKUP($C11,'[2]Resumen Total AR SIC-SING'!$B$4:$H$37,MATCH(D$5,'[2]Resumen Total AR SIC-SING'!$B$3:$H$3,0),0)</f>
        <v>0</v>
      </c>
      <c r="E11" s="52">
        <f>VLOOKUP($C11,'[2]Resumen Total AR SIC-SING'!$B$4:$H$37,MATCH(E$5,'[2]Resumen Total AR SIC-SING'!$B$3:$H$3,0),0)</f>
        <v>0</v>
      </c>
      <c r="F11" s="52">
        <f>VLOOKUP($C11,'[2]Resumen Total AR SIC-SING'!$B$4:$H$37,MATCH(F$5,'[2]Resumen Total AR SIC-SING'!$B$3:$H$3,0),0)</f>
        <v>0</v>
      </c>
      <c r="G11" s="52">
        <f>VLOOKUP($C11,'[2]Resumen Total AR SIC-SING'!$B$4:$H$37,MATCH(G$5,'[2]Resumen Total AR SIC-SING'!$B$3:$H$3,0),0)</f>
        <v>0</v>
      </c>
      <c r="H11" s="52">
        <f>VLOOKUP($C11,'[2]Resumen Total AR SIC-SING'!$B$4:$H$37,MATCH(H$5,'[2]Resumen Total AR SIC-SING'!$B$3:$H$3,0),0)</f>
        <v>1349.5730714263998</v>
      </c>
      <c r="I11" s="27">
        <f>VLOOKUP($C11,'[2]Resumen Total AR SIC-SING'!$B$4:$H$37,MATCH(I$5,'[2]Resumen Total AR SIC-SING'!$B$3:$H$3,0),0)</f>
        <v>0</v>
      </c>
    </row>
    <row r="12" spans="2:9" x14ac:dyDescent="0.2">
      <c r="B12" s="11">
        <v>7</v>
      </c>
      <c r="C12" s="2" t="s">
        <v>9</v>
      </c>
      <c r="D12" s="25">
        <f>VLOOKUP($C12,'[2]Resumen Total AR SIC-SING'!$B$4:$H$37,MATCH(D$5,'[2]Resumen Total AR SIC-SING'!$B$3:$H$3,0),0)</f>
        <v>-261693.41045106342</v>
      </c>
      <c r="E12" s="52">
        <f>VLOOKUP($C12,'[2]Resumen Total AR SIC-SING'!$B$4:$H$37,MATCH(E$5,'[2]Resumen Total AR SIC-SING'!$B$3:$H$3,0),0)</f>
        <v>6839.5961498028846</v>
      </c>
      <c r="F12" s="52">
        <f>VLOOKUP($C12,'[2]Resumen Total AR SIC-SING'!$B$4:$H$37,MATCH(F$5,'[2]Resumen Total AR SIC-SING'!$B$3:$H$3,0),0)</f>
        <v>-110402.78912285391</v>
      </c>
      <c r="G12" s="52">
        <f>VLOOKUP($C12,'[2]Resumen Total AR SIC-SING'!$B$4:$H$37,MATCH(G$5,'[2]Resumen Total AR SIC-SING'!$B$3:$H$3,0),0)</f>
        <v>2112219.7358396957</v>
      </c>
      <c r="H12" s="52">
        <f>VLOOKUP($C12,'[2]Resumen Total AR SIC-SING'!$B$4:$H$37,MATCH(H$5,'[2]Resumen Total AR SIC-SING'!$B$3:$H$3,0),0)</f>
        <v>-16389.177689017211</v>
      </c>
      <c r="I12" s="27">
        <f>VLOOKUP($C12,'[2]Resumen Total AR SIC-SING'!$B$4:$H$37,MATCH(I$5,'[2]Resumen Total AR SIC-SING'!$B$3:$H$3,0),0)</f>
        <v>-144496.72857936189</v>
      </c>
    </row>
    <row r="13" spans="2:9" x14ac:dyDescent="0.2">
      <c r="B13" s="11">
        <v>8</v>
      </c>
      <c r="C13" s="2" t="s">
        <v>10</v>
      </c>
      <c r="D13" s="25">
        <f>VLOOKUP($C13,'[2]Resumen Total AR SIC-SING'!$B$4:$H$37,MATCH(D$5,'[2]Resumen Total AR SIC-SING'!$B$3:$H$3,0),0)</f>
        <v>-983396.94573922653</v>
      </c>
      <c r="E13" s="52">
        <f>VLOOKUP($C13,'[2]Resumen Total AR SIC-SING'!$B$4:$H$37,MATCH(E$5,'[2]Resumen Total AR SIC-SING'!$B$3:$H$3,0),0)</f>
        <v>-552162.25391174201</v>
      </c>
      <c r="F13" s="52">
        <f>VLOOKUP($C13,'[2]Resumen Total AR SIC-SING'!$B$4:$H$37,MATCH(F$5,'[2]Resumen Total AR SIC-SING'!$B$3:$H$3,0),0)</f>
        <v>-742608.29694948031</v>
      </c>
      <c r="G13" s="52">
        <f>VLOOKUP($C13,'[2]Resumen Total AR SIC-SING'!$B$4:$H$37,MATCH(G$5,'[2]Resumen Total AR SIC-SING'!$B$3:$H$3,0),0)</f>
        <v>302873.0844748409</v>
      </c>
      <c r="H13" s="52">
        <f>VLOOKUP($C13,'[2]Resumen Total AR SIC-SING'!$B$4:$H$37,MATCH(H$5,'[2]Resumen Total AR SIC-SING'!$B$3:$H$3,0),0)</f>
        <v>609754.60801911086</v>
      </c>
      <c r="I13" s="27">
        <f>VLOOKUP($C13,'[2]Resumen Total AR SIC-SING'!$B$4:$H$37,MATCH(I$5,'[2]Resumen Total AR SIC-SING'!$B$3:$H$3,0),0)</f>
        <v>703780.15920567093</v>
      </c>
    </row>
    <row r="14" spans="2:9" x14ac:dyDescent="0.2">
      <c r="B14" s="11">
        <v>9</v>
      </c>
      <c r="C14" s="2" t="s">
        <v>11</v>
      </c>
      <c r="D14" s="25">
        <f>VLOOKUP($C14,'[2]Resumen Total AR SIC-SING'!$B$4:$H$37,MATCH(D$5,'[2]Resumen Total AR SIC-SING'!$B$3:$H$3,0),0)</f>
        <v>-157659.2154919928</v>
      </c>
      <c r="E14" s="52">
        <f>VLOOKUP($C14,'[2]Resumen Total AR SIC-SING'!$B$4:$H$37,MATCH(E$5,'[2]Resumen Total AR SIC-SING'!$B$3:$H$3,0),0)</f>
        <v>-79181.824859419619</v>
      </c>
      <c r="F14" s="52">
        <f>VLOOKUP($C14,'[2]Resumen Total AR SIC-SING'!$B$4:$H$37,MATCH(F$5,'[2]Resumen Total AR SIC-SING'!$B$3:$H$3,0),0)</f>
        <v>-9182.8840554054277</v>
      </c>
      <c r="G14" s="52">
        <f>VLOOKUP($C14,'[2]Resumen Total AR SIC-SING'!$B$4:$H$37,MATCH(G$5,'[2]Resumen Total AR SIC-SING'!$B$3:$H$3,0),0)</f>
        <v>-21360.517136425158</v>
      </c>
      <c r="H14" s="52">
        <f>VLOOKUP($C14,'[2]Resumen Total AR SIC-SING'!$B$4:$H$37,MATCH(H$5,'[2]Resumen Total AR SIC-SING'!$B$3:$H$3,0),0)</f>
        <v>-12982.637587804014</v>
      </c>
      <c r="I14" s="27">
        <f>VLOOKUP($C14,'[2]Resumen Total AR SIC-SING'!$B$4:$H$37,MATCH(I$5,'[2]Resumen Total AR SIC-SING'!$B$3:$H$3,0),0)</f>
        <v>59494.103733508615</v>
      </c>
    </row>
    <row r="15" spans="2:9" x14ac:dyDescent="0.2">
      <c r="B15" s="11">
        <v>10</v>
      </c>
      <c r="C15" s="2" t="s">
        <v>60</v>
      </c>
      <c r="D15" s="25">
        <f>VLOOKUP($C15,'[2]Resumen Total AR SIC-SING'!$B$4:$H$37,MATCH(D$5,'[2]Resumen Total AR SIC-SING'!$B$3:$H$3,0),0)</f>
        <v>0</v>
      </c>
      <c r="E15" s="52">
        <f>VLOOKUP($C15,'[2]Resumen Total AR SIC-SING'!$B$4:$H$37,MATCH(E$5,'[2]Resumen Total AR SIC-SING'!$B$3:$H$3,0),0)</f>
        <v>0</v>
      </c>
      <c r="F15" s="52">
        <f>VLOOKUP($C15,'[2]Resumen Total AR SIC-SING'!$B$4:$H$37,MATCH(F$5,'[2]Resumen Total AR SIC-SING'!$B$3:$H$3,0),0)</f>
        <v>0</v>
      </c>
      <c r="G15" s="52">
        <f>VLOOKUP($C15,'[2]Resumen Total AR SIC-SING'!$B$4:$H$37,MATCH(G$5,'[2]Resumen Total AR SIC-SING'!$B$3:$H$3,0),0)</f>
        <v>0</v>
      </c>
      <c r="H15" s="52">
        <f>VLOOKUP($C15,'[2]Resumen Total AR SIC-SING'!$B$4:$H$37,MATCH(H$5,'[2]Resumen Total AR SIC-SING'!$B$3:$H$3,0),0)</f>
        <v>0</v>
      </c>
      <c r="I15" s="27">
        <f>VLOOKUP($C15,'[2]Resumen Total AR SIC-SING'!$B$4:$H$37,MATCH(I$5,'[2]Resumen Total AR SIC-SING'!$B$3:$H$3,0),0)</f>
        <v>0</v>
      </c>
    </row>
    <row r="16" spans="2:9" x14ac:dyDescent="0.2">
      <c r="B16" s="11">
        <v>11</v>
      </c>
      <c r="C16" s="2" t="s">
        <v>12</v>
      </c>
      <c r="D16" s="25">
        <f>VLOOKUP($C16,'[2]Resumen Total AR SIC-SING'!$B$4:$H$37,MATCH(D$5,'[2]Resumen Total AR SIC-SING'!$B$3:$H$3,0),0)</f>
        <v>-476513.13572504552</v>
      </c>
      <c r="E16" s="52">
        <f>VLOOKUP($C16,'[2]Resumen Total AR SIC-SING'!$B$4:$H$37,MATCH(E$5,'[2]Resumen Total AR SIC-SING'!$B$3:$H$3,0),0)</f>
        <v>-219113.30471105914</v>
      </c>
      <c r="F16" s="52">
        <f>VLOOKUP($C16,'[2]Resumen Total AR SIC-SING'!$B$4:$H$37,MATCH(F$5,'[2]Resumen Total AR SIC-SING'!$B$3:$H$3,0),0)</f>
        <v>-282638.39980268618</v>
      </c>
      <c r="G16" s="52">
        <f>VLOOKUP($C16,'[2]Resumen Total AR SIC-SING'!$B$4:$H$37,MATCH(G$5,'[2]Resumen Total AR SIC-SING'!$B$3:$H$3,0),0)</f>
        <v>-719603.41337063245</v>
      </c>
      <c r="H16" s="52">
        <f>VLOOKUP($C16,'[2]Resumen Total AR SIC-SING'!$B$4:$H$37,MATCH(H$5,'[2]Resumen Total AR SIC-SING'!$B$3:$H$3,0),0)</f>
        <v>-599939.53925396421</v>
      </c>
      <c r="I16" s="27">
        <f>VLOOKUP($C16,'[2]Resumen Total AR SIC-SING'!$B$4:$H$37,MATCH(I$5,'[2]Resumen Total AR SIC-SING'!$B$3:$H$3,0),0)</f>
        <v>-611768.82954719546</v>
      </c>
    </row>
    <row r="17" spans="2:9" x14ac:dyDescent="0.2">
      <c r="B17" s="11">
        <v>12</v>
      </c>
      <c r="C17" s="2" t="s">
        <v>13</v>
      </c>
      <c r="D17" s="25">
        <f>VLOOKUP($C17,'[2]Resumen Total AR SIC-SING'!$B$4:$H$37,MATCH(D$5,'[2]Resumen Total AR SIC-SING'!$B$3:$H$3,0),0)</f>
        <v>-17953.348196389274</v>
      </c>
      <c r="E17" s="52">
        <f>VLOOKUP($C17,'[2]Resumen Total AR SIC-SING'!$B$4:$H$37,MATCH(E$5,'[2]Resumen Total AR SIC-SING'!$B$3:$H$3,0),0)</f>
        <v>-40475.143331907464</v>
      </c>
      <c r="F17" s="52">
        <f>VLOOKUP($C17,'[2]Resumen Total AR SIC-SING'!$B$4:$H$37,MATCH(F$5,'[2]Resumen Total AR SIC-SING'!$B$3:$H$3,0),0)</f>
        <v>22929.984116846947</v>
      </c>
      <c r="G17" s="52">
        <f>VLOOKUP($C17,'[2]Resumen Total AR SIC-SING'!$B$4:$H$37,MATCH(G$5,'[2]Resumen Total AR SIC-SING'!$B$3:$H$3,0),0)</f>
        <v>-50958.316277706566</v>
      </c>
      <c r="H17" s="52">
        <f>VLOOKUP($C17,'[2]Resumen Total AR SIC-SING'!$B$4:$H$37,MATCH(H$5,'[2]Resumen Total AR SIC-SING'!$B$3:$H$3,0),0)</f>
        <v>-26851.692807333351</v>
      </c>
      <c r="I17" s="27">
        <f>VLOOKUP($C17,'[2]Resumen Total AR SIC-SING'!$B$4:$H$37,MATCH(I$5,'[2]Resumen Total AR SIC-SING'!$B$3:$H$3,0),0)</f>
        <v>-98300.712867520007</v>
      </c>
    </row>
    <row r="18" spans="2:9" x14ac:dyDescent="0.2">
      <c r="B18" s="11">
        <v>13</v>
      </c>
      <c r="C18" s="2" t="s">
        <v>14</v>
      </c>
      <c r="D18" s="25">
        <f>VLOOKUP($C18,'[2]Resumen Total AR SIC-SING'!$B$4:$H$37,MATCH(D$5,'[2]Resumen Total AR SIC-SING'!$B$3:$H$3,0),0)</f>
        <v>-1214.8698290467037</v>
      </c>
      <c r="E18" s="52">
        <f>VLOOKUP($C18,'[2]Resumen Total AR SIC-SING'!$B$4:$H$37,MATCH(E$5,'[2]Resumen Total AR SIC-SING'!$B$3:$H$3,0),0)</f>
        <v>-3963.3955645148926</v>
      </c>
      <c r="F18" s="52">
        <f>VLOOKUP($C18,'[2]Resumen Total AR SIC-SING'!$B$4:$H$37,MATCH(F$5,'[2]Resumen Total AR SIC-SING'!$B$3:$H$3,0),0)</f>
        <v>-886.78561405949438</v>
      </c>
      <c r="G18" s="52">
        <f>VLOOKUP($C18,'[2]Resumen Total AR SIC-SING'!$B$4:$H$37,MATCH(G$5,'[2]Resumen Total AR SIC-SING'!$B$3:$H$3,0),0)</f>
        <v>108.75591541709991</v>
      </c>
      <c r="H18" s="52">
        <f>VLOOKUP($C18,'[2]Resumen Total AR SIC-SING'!$B$4:$H$37,MATCH(H$5,'[2]Resumen Total AR SIC-SING'!$B$3:$H$3,0),0)</f>
        <v>-4232.6674040330663</v>
      </c>
      <c r="I18" s="27">
        <f>VLOOKUP($C18,'[2]Resumen Total AR SIC-SING'!$B$4:$H$37,MATCH(I$5,'[2]Resumen Total AR SIC-SING'!$B$3:$H$3,0),0)</f>
        <v>1334.8326037896863</v>
      </c>
    </row>
    <row r="19" spans="2:9" x14ac:dyDescent="0.2">
      <c r="B19" s="11">
        <v>14</v>
      </c>
      <c r="C19" s="2" t="s">
        <v>15</v>
      </c>
      <c r="D19" s="25">
        <f>VLOOKUP($C19,'[2]Resumen Total AR SIC-SING'!$B$4:$H$37,MATCH(D$5,'[2]Resumen Total AR SIC-SING'!$B$3:$H$3,0),0)</f>
        <v>0</v>
      </c>
      <c r="E19" s="52">
        <f>VLOOKUP($C19,'[2]Resumen Total AR SIC-SING'!$B$4:$H$37,MATCH(E$5,'[2]Resumen Total AR SIC-SING'!$B$3:$H$3,0),0)</f>
        <v>0</v>
      </c>
      <c r="F19" s="52">
        <f>VLOOKUP($C19,'[2]Resumen Total AR SIC-SING'!$B$4:$H$37,MATCH(F$5,'[2]Resumen Total AR SIC-SING'!$B$3:$H$3,0),0)</f>
        <v>0</v>
      </c>
      <c r="G19" s="52">
        <f>VLOOKUP($C19,'[2]Resumen Total AR SIC-SING'!$B$4:$H$37,MATCH(G$5,'[2]Resumen Total AR SIC-SING'!$B$3:$H$3,0),0)</f>
        <v>0</v>
      </c>
      <c r="H19" s="52">
        <f>VLOOKUP($C19,'[2]Resumen Total AR SIC-SING'!$B$4:$H$37,MATCH(H$5,'[2]Resumen Total AR SIC-SING'!$B$3:$H$3,0),0)</f>
        <v>0</v>
      </c>
      <c r="I19" s="27">
        <f>VLOOKUP($C19,'[2]Resumen Total AR SIC-SING'!$B$4:$H$37,MATCH(I$5,'[2]Resumen Total AR SIC-SING'!$B$3:$H$3,0),0)</f>
        <v>0</v>
      </c>
    </row>
    <row r="20" spans="2:9" x14ac:dyDescent="0.2">
      <c r="B20" s="11">
        <v>15</v>
      </c>
      <c r="C20" s="2" t="s">
        <v>16</v>
      </c>
      <c r="D20" s="25">
        <f>VLOOKUP($C20,'[2]Resumen Total AR SIC-SING'!$B$4:$H$37,MATCH(D$5,'[2]Resumen Total AR SIC-SING'!$B$3:$H$3,0),0)</f>
        <v>0</v>
      </c>
      <c r="E20" s="52">
        <f>VLOOKUP($C20,'[2]Resumen Total AR SIC-SING'!$B$4:$H$37,MATCH(E$5,'[2]Resumen Total AR SIC-SING'!$B$3:$H$3,0),0)</f>
        <v>0</v>
      </c>
      <c r="F20" s="52">
        <f>VLOOKUP($C20,'[2]Resumen Total AR SIC-SING'!$B$4:$H$37,MATCH(F$5,'[2]Resumen Total AR SIC-SING'!$B$3:$H$3,0),0)</f>
        <v>0</v>
      </c>
      <c r="G20" s="52">
        <f>VLOOKUP($C20,'[2]Resumen Total AR SIC-SING'!$B$4:$H$37,MATCH(G$5,'[2]Resumen Total AR SIC-SING'!$B$3:$H$3,0),0)</f>
        <v>0</v>
      </c>
      <c r="H20" s="52">
        <f>VLOOKUP($C20,'[2]Resumen Total AR SIC-SING'!$B$4:$H$37,MATCH(H$5,'[2]Resumen Total AR SIC-SING'!$B$3:$H$3,0),0)</f>
        <v>0</v>
      </c>
      <c r="I20" s="27">
        <f>VLOOKUP($C20,'[2]Resumen Total AR SIC-SING'!$B$4:$H$37,MATCH(I$5,'[2]Resumen Total AR SIC-SING'!$B$3:$H$3,0),0)</f>
        <v>0</v>
      </c>
    </row>
    <row r="21" spans="2:9" x14ac:dyDescent="0.2">
      <c r="B21" s="11">
        <v>16</v>
      </c>
      <c r="C21" s="2" t="s">
        <v>17</v>
      </c>
      <c r="D21" s="25">
        <f>VLOOKUP($C21,'[2]Resumen Total AR SIC-SING'!$B$4:$H$37,MATCH(D$5,'[2]Resumen Total AR SIC-SING'!$B$3:$H$3,0),0)</f>
        <v>0</v>
      </c>
      <c r="E21" s="52">
        <f>VLOOKUP($C21,'[2]Resumen Total AR SIC-SING'!$B$4:$H$37,MATCH(E$5,'[2]Resumen Total AR SIC-SING'!$B$3:$H$3,0),0)</f>
        <v>0</v>
      </c>
      <c r="F21" s="52">
        <f>VLOOKUP($C21,'[2]Resumen Total AR SIC-SING'!$B$4:$H$37,MATCH(F$5,'[2]Resumen Total AR SIC-SING'!$B$3:$H$3,0),0)</f>
        <v>0</v>
      </c>
      <c r="G21" s="52">
        <f>VLOOKUP($C21,'[2]Resumen Total AR SIC-SING'!$B$4:$H$37,MATCH(G$5,'[2]Resumen Total AR SIC-SING'!$B$3:$H$3,0),0)</f>
        <v>0</v>
      </c>
      <c r="H21" s="52">
        <f>VLOOKUP($C21,'[2]Resumen Total AR SIC-SING'!$B$4:$H$37,MATCH(H$5,'[2]Resumen Total AR SIC-SING'!$B$3:$H$3,0),0)</f>
        <v>0</v>
      </c>
      <c r="I21" s="27">
        <f>VLOOKUP($C21,'[2]Resumen Total AR SIC-SING'!$B$4:$H$37,MATCH(I$5,'[2]Resumen Total AR SIC-SING'!$B$3:$H$3,0),0)</f>
        <v>-4986.5304151126793</v>
      </c>
    </row>
    <row r="22" spans="2:9" x14ac:dyDescent="0.2">
      <c r="B22" s="11">
        <v>17</v>
      </c>
      <c r="C22" s="2" t="s">
        <v>18</v>
      </c>
      <c r="D22" s="25">
        <f>VLOOKUP($C22,'[2]Resumen Total AR SIC-SING'!$B$4:$H$37,MATCH(D$5,'[2]Resumen Total AR SIC-SING'!$B$3:$H$3,0),0)</f>
        <v>0</v>
      </c>
      <c r="E22" s="52">
        <f>VLOOKUP($C22,'[2]Resumen Total AR SIC-SING'!$B$4:$H$37,MATCH(E$5,'[2]Resumen Total AR SIC-SING'!$B$3:$H$3,0),0)</f>
        <v>0</v>
      </c>
      <c r="F22" s="52">
        <f>VLOOKUP($C22,'[2]Resumen Total AR SIC-SING'!$B$4:$H$37,MATCH(F$5,'[2]Resumen Total AR SIC-SING'!$B$3:$H$3,0),0)</f>
        <v>0</v>
      </c>
      <c r="G22" s="52">
        <f>VLOOKUP($C22,'[2]Resumen Total AR SIC-SING'!$B$4:$H$37,MATCH(G$5,'[2]Resumen Total AR SIC-SING'!$B$3:$H$3,0),0)</f>
        <v>0</v>
      </c>
      <c r="H22" s="52">
        <f>VLOOKUP($C22,'[2]Resumen Total AR SIC-SING'!$B$4:$H$37,MATCH(H$5,'[2]Resumen Total AR SIC-SING'!$B$3:$H$3,0),0)</f>
        <v>0</v>
      </c>
      <c r="I22" s="27">
        <f>VLOOKUP($C22,'[2]Resumen Total AR SIC-SING'!$B$4:$H$37,MATCH(I$5,'[2]Resumen Total AR SIC-SING'!$B$3:$H$3,0),0)</f>
        <v>0</v>
      </c>
    </row>
    <row r="23" spans="2:9" x14ac:dyDescent="0.2">
      <c r="B23" s="11">
        <v>18</v>
      </c>
      <c r="C23" s="2" t="s">
        <v>19</v>
      </c>
      <c r="D23" s="25">
        <f>VLOOKUP($C23,'[2]Resumen Total AR SIC-SING'!$B$4:$H$37,MATCH(D$5,'[2]Resumen Total AR SIC-SING'!$B$3:$H$3,0),0)</f>
        <v>0</v>
      </c>
      <c r="E23" s="52">
        <f>VLOOKUP($C23,'[2]Resumen Total AR SIC-SING'!$B$4:$H$37,MATCH(E$5,'[2]Resumen Total AR SIC-SING'!$B$3:$H$3,0),0)</f>
        <v>0</v>
      </c>
      <c r="F23" s="52">
        <f>VLOOKUP($C23,'[2]Resumen Total AR SIC-SING'!$B$4:$H$37,MATCH(F$5,'[2]Resumen Total AR SIC-SING'!$B$3:$H$3,0),0)</f>
        <v>0</v>
      </c>
      <c r="G23" s="52">
        <f>VLOOKUP($C23,'[2]Resumen Total AR SIC-SING'!$B$4:$H$37,MATCH(G$5,'[2]Resumen Total AR SIC-SING'!$B$3:$H$3,0),0)</f>
        <v>0</v>
      </c>
      <c r="H23" s="52">
        <f>VLOOKUP($C23,'[2]Resumen Total AR SIC-SING'!$B$4:$H$37,MATCH(H$5,'[2]Resumen Total AR SIC-SING'!$B$3:$H$3,0),0)</f>
        <v>0</v>
      </c>
      <c r="I23" s="27">
        <f>VLOOKUP($C23,'[2]Resumen Total AR SIC-SING'!$B$4:$H$37,MATCH(I$5,'[2]Resumen Total AR SIC-SING'!$B$3:$H$3,0),0)</f>
        <v>0</v>
      </c>
    </row>
    <row r="24" spans="2:9" x14ac:dyDescent="0.2">
      <c r="B24" s="11">
        <v>19</v>
      </c>
      <c r="C24" s="2" t="s">
        <v>20</v>
      </c>
      <c r="D24" s="25">
        <f>VLOOKUP($C24,'[2]Resumen Total AR SIC-SING'!$B$4:$H$37,MATCH(D$5,'[2]Resumen Total AR SIC-SING'!$B$3:$H$3,0),0)</f>
        <v>0</v>
      </c>
      <c r="E24" s="52">
        <f>VLOOKUP($C24,'[2]Resumen Total AR SIC-SING'!$B$4:$H$37,MATCH(E$5,'[2]Resumen Total AR SIC-SING'!$B$3:$H$3,0),0)</f>
        <v>0</v>
      </c>
      <c r="F24" s="52">
        <f>VLOOKUP($C24,'[2]Resumen Total AR SIC-SING'!$B$4:$H$37,MATCH(F$5,'[2]Resumen Total AR SIC-SING'!$B$3:$H$3,0),0)</f>
        <v>0</v>
      </c>
      <c r="G24" s="52">
        <f>VLOOKUP($C24,'[2]Resumen Total AR SIC-SING'!$B$4:$H$37,MATCH(G$5,'[2]Resumen Total AR SIC-SING'!$B$3:$H$3,0),0)</f>
        <v>0</v>
      </c>
      <c r="H24" s="52">
        <f>VLOOKUP($C24,'[2]Resumen Total AR SIC-SING'!$B$4:$H$37,MATCH(H$5,'[2]Resumen Total AR SIC-SING'!$B$3:$H$3,0),0)</f>
        <v>0</v>
      </c>
      <c r="I24" s="27">
        <f>VLOOKUP($C24,'[2]Resumen Total AR SIC-SING'!$B$4:$H$37,MATCH(I$5,'[2]Resumen Total AR SIC-SING'!$B$3:$H$3,0),0)</f>
        <v>0</v>
      </c>
    </row>
    <row r="25" spans="2:9" x14ac:dyDescent="0.2">
      <c r="B25" s="11">
        <v>20</v>
      </c>
      <c r="C25" s="2" t="s">
        <v>21</v>
      </c>
      <c r="D25" s="25">
        <f>VLOOKUP($C25,'[2]Resumen Total AR SIC-SING'!$B$4:$H$37,MATCH(D$5,'[2]Resumen Total AR SIC-SING'!$B$3:$H$3,0),0)</f>
        <v>0</v>
      </c>
      <c r="E25" s="52">
        <f>VLOOKUP($C25,'[2]Resumen Total AR SIC-SING'!$B$4:$H$37,MATCH(E$5,'[2]Resumen Total AR SIC-SING'!$B$3:$H$3,0),0)</f>
        <v>0</v>
      </c>
      <c r="F25" s="52">
        <f>VLOOKUP($C25,'[2]Resumen Total AR SIC-SING'!$B$4:$H$37,MATCH(F$5,'[2]Resumen Total AR SIC-SING'!$B$3:$H$3,0),0)</f>
        <v>0</v>
      </c>
      <c r="G25" s="52">
        <f>VLOOKUP($C25,'[2]Resumen Total AR SIC-SING'!$B$4:$H$37,MATCH(G$5,'[2]Resumen Total AR SIC-SING'!$B$3:$H$3,0),0)</f>
        <v>0</v>
      </c>
      <c r="H25" s="52">
        <f>VLOOKUP($C25,'[2]Resumen Total AR SIC-SING'!$B$4:$H$37,MATCH(H$5,'[2]Resumen Total AR SIC-SING'!$B$3:$H$3,0),0)</f>
        <v>0</v>
      </c>
      <c r="I25" s="27">
        <f>VLOOKUP($C25,'[2]Resumen Total AR SIC-SING'!$B$4:$H$37,MATCH(I$5,'[2]Resumen Total AR SIC-SING'!$B$3:$H$3,0),0)</f>
        <v>0</v>
      </c>
    </row>
    <row r="26" spans="2:9" x14ac:dyDescent="0.2">
      <c r="B26" s="11">
        <v>21</v>
      </c>
      <c r="C26" s="2" t="s">
        <v>22</v>
      </c>
      <c r="D26" s="25">
        <f>VLOOKUP($C26,'[2]Resumen Total AR SIC-SING'!$B$4:$H$37,MATCH(D$5,'[2]Resumen Total AR SIC-SING'!$B$3:$H$3,0),0)</f>
        <v>0</v>
      </c>
      <c r="E26" s="52">
        <f>VLOOKUP($C26,'[2]Resumen Total AR SIC-SING'!$B$4:$H$37,MATCH(E$5,'[2]Resumen Total AR SIC-SING'!$B$3:$H$3,0),0)</f>
        <v>0</v>
      </c>
      <c r="F26" s="52">
        <f>VLOOKUP($C26,'[2]Resumen Total AR SIC-SING'!$B$4:$H$37,MATCH(F$5,'[2]Resumen Total AR SIC-SING'!$B$3:$H$3,0),0)</f>
        <v>0</v>
      </c>
      <c r="G26" s="52">
        <f>VLOOKUP($C26,'[2]Resumen Total AR SIC-SING'!$B$4:$H$37,MATCH(G$5,'[2]Resumen Total AR SIC-SING'!$B$3:$H$3,0),0)</f>
        <v>0</v>
      </c>
      <c r="H26" s="52">
        <f>VLOOKUP($C26,'[2]Resumen Total AR SIC-SING'!$B$4:$H$37,MATCH(H$5,'[2]Resumen Total AR SIC-SING'!$B$3:$H$3,0),0)</f>
        <v>0</v>
      </c>
      <c r="I26" s="27">
        <f>VLOOKUP($C26,'[2]Resumen Total AR SIC-SING'!$B$4:$H$37,MATCH(I$5,'[2]Resumen Total AR SIC-SING'!$B$3:$H$3,0),0)</f>
        <v>0</v>
      </c>
    </row>
    <row r="27" spans="2:9" x14ac:dyDescent="0.2">
      <c r="B27" s="11">
        <v>22</v>
      </c>
      <c r="C27" s="2" t="s">
        <v>23</v>
      </c>
      <c r="D27" s="25">
        <f>VLOOKUP($C27,'[2]Resumen Total AR SIC-SING'!$B$4:$H$37,MATCH(D$5,'[2]Resumen Total AR SIC-SING'!$B$3:$H$3,0),0)</f>
        <v>0</v>
      </c>
      <c r="E27" s="52">
        <f>VLOOKUP($C27,'[2]Resumen Total AR SIC-SING'!$B$4:$H$37,MATCH(E$5,'[2]Resumen Total AR SIC-SING'!$B$3:$H$3,0),0)</f>
        <v>0</v>
      </c>
      <c r="F27" s="52">
        <f>VLOOKUP($C27,'[2]Resumen Total AR SIC-SING'!$B$4:$H$37,MATCH(F$5,'[2]Resumen Total AR SIC-SING'!$B$3:$H$3,0),0)</f>
        <v>0</v>
      </c>
      <c r="G27" s="52">
        <f>VLOOKUP($C27,'[2]Resumen Total AR SIC-SING'!$B$4:$H$37,MATCH(G$5,'[2]Resumen Total AR SIC-SING'!$B$3:$H$3,0),0)</f>
        <v>0</v>
      </c>
      <c r="H27" s="52">
        <f>VLOOKUP($C27,'[2]Resumen Total AR SIC-SING'!$B$4:$H$37,MATCH(H$5,'[2]Resumen Total AR SIC-SING'!$B$3:$H$3,0),0)</f>
        <v>0</v>
      </c>
      <c r="I27" s="27">
        <f>VLOOKUP($C27,'[2]Resumen Total AR SIC-SING'!$B$4:$H$37,MATCH(I$5,'[2]Resumen Total AR SIC-SING'!$B$3:$H$3,0),0)</f>
        <v>0</v>
      </c>
    </row>
    <row r="28" spans="2:9" x14ac:dyDescent="0.2">
      <c r="B28" s="11">
        <v>23</v>
      </c>
      <c r="C28" s="2" t="s">
        <v>24</v>
      </c>
      <c r="D28" s="25">
        <f>VLOOKUP($C28,'[2]Resumen Total AR SIC-SING'!$B$4:$H$37,MATCH(D$5,'[2]Resumen Total AR SIC-SING'!$B$3:$H$3,0),0)</f>
        <v>0</v>
      </c>
      <c r="E28" s="52">
        <f>VLOOKUP($C28,'[2]Resumen Total AR SIC-SING'!$B$4:$H$37,MATCH(E$5,'[2]Resumen Total AR SIC-SING'!$B$3:$H$3,0),0)</f>
        <v>0</v>
      </c>
      <c r="F28" s="52">
        <f>VLOOKUP($C28,'[2]Resumen Total AR SIC-SING'!$B$4:$H$37,MATCH(F$5,'[2]Resumen Total AR SIC-SING'!$B$3:$H$3,0),0)</f>
        <v>0</v>
      </c>
      <c r="G28" s="52">
        <f>VLOOKUP($C28,'[2]Resumen Total AR SIC-SING'!$B$4:$H$37,MATCH(G$5,'[2]Resumen Total AR SIC-SING'!$B$3:$H$3,0),0)</f>
        <v>0</v>
      </c>
      <c r="H28" s="52">
        <f>VLOOKUP($C28,'[2]Resumen Total AR SIC-SING'!$B$4:$H$37,MATCH(H$5,'[2]Resumen Total AR SIC-SING'!$B$3:$H$3,0),0)</f>
        <v>0</v>
      </c>
      <c r="I28" s="27">
        <f>VLOOKUP($C28,'[2]Resumen Total AR SIC-SING'!$B$4:$H$37,MATCH(I$5,'[2]Resumen Total AR SIC-SING'!$B$3:$H$3,0),0)</f>
        <v>0</v>
      </c>
    </row>
    <row r="29" spans="2:9" x14ac:dyDescent="0.2">
      <c r="B29" s="11">
        <v>24</v>
      </c>
      <c r="C29" s="2" t="s">
        <v>25</v>
      </c>
      <c r="D29" s="25">
        <f>VLOOKUP($C29,'[2]Resumen Total AR SIC-SING'!$B$4:$H$37,MATCH(D$5,'[2]Resumen Total AR SIC-SING'!$B$3:$H$3,0),0)</f>
        <v>3018188.5502706659</v>
      </c>
      <c r="E29" s="52">
        <f>VLOOKUP($C29,'[2]Resumen Total AR SIC-SING'!$B$4:$H$37,MATCH(E$5,'[2]Resumen Total AR SIC-SING'!$B$3:$H$3,0),0)</f>
        <v>479590.92695512937</v>
      </c>
      <c r="F29" s="52">
        <f>VLOOKUP($C29,'[2]Resumen Total AR SIC-SING'!$B$4:$H$37,MATCH(F$5,'[2]Resumen Total AR SIC-SING'!$B$3:$H$3,0),0)</f>
        <v>74121.470817373222</v>
      </c>
      <c r="G29" s="52">
        <f>VLOOKUP($C29,'[2]Resumen Total AR SIC-SING'!$B$4:$H$37,MATCH(G$5,'[2]Resumen Total AR SIC-SING'!$B$3:$H$3,0),0)</f>
        <v>42720.090290976361</v>
      </c>
      <c r="H29" s="52">
        <f>VLOOKUP($C29,'[2]Resumen Total AR SIC-SING'!$B$4:$H$37,MATCH(H$5,'[2]Resumen Total AR SIC-SING'!$B$3:$H$3,0),0)</f>
        <v>165371.60761443764</v>
      </c>
      <c r="I29" s="27">
        <f>VLOOKUP($C29,'[2]Resumen Total AR SIC-SING'!$B$4:$H$37,MATCH(I$5,'[2]Resumen Total AR SIC-SING'!$B$3:$H$3,0),0)</f>
        <v>-69760.774636351154</v>
      </c>
    </row>
    <row r="30" spans="2:9" x14ac:dyDescent="0.2">
      <c r="B30" s="11">
        <v>25</v>
      </c>
      <c r="C30" s="2" t="s">
        <v>26</v>
      </c>
      <c r="D30" s="25">
        <f>VLOOKUP($C30,'[2]Resumen Total AR SIC-SING'!$B$4:$H$37,MATCH(D$5,'[2]Resumen Total AR SIC-SING'!$B$3:$H$3,0),0)</f>
        <v>0</v>
      </c>
      <c r="E30" s="52">
        <f>VLOOKUP($C30,'[2]Resumen Total AR SIC-SING'!$B$4:$H$37,MATCH(E$5,'[2]Resumen Total AR SIC-SING'!$B$3:$H$3,0),0)</f>
        <v>0</v>
      </c>
      <c r="F30" s="52">
        <f>VLOOKUP($C30,'[2]Resumen Total AR SIC-SING'!$B$4:$H$37,MATCH(F$5,'[2]Resumen Total AR SIC-SING'!$B$3:$H$3,0),0)</f>
        <v>0</v>
      </c>
      <c r="G30" s="52">
        <f>VLOOKUP($C30,'[2]Resumen Total AR SIC-SING'!$B$4:$H$37,MATCH(G$5,'[2]Resumen Total AR SIC-SING'!$B$3:$H$3,0),0)</f>
        <v>-16.141193642666668</v>
      </c>
      <c r="H30" s="52">
        <f>VLOOKUP($C30,'[2]Resumen Total AR SIC-SING'!$B$4:$H$37,MATCH(H$5,'[2]Resumen Total AR SIC-SING'!$B$3:$H$3,0),0)</f>
        <v>0</v>
      </c>
      <c r="I30" s="27">
        <f>VLOOKUP($C30,'[2]Resumen Total AR SIC-SING'!$B$4:$H$37,MATCH(I$5,'[2]Resumen Total AR SIC-SING'!$B$3:$H$3,0),0)</f>
        <v>0</v>
      </c>
    </row>
    <row r="31" spans="2:9" x14ac:dyDescent="0.2">
      <c r="B31" s="11">
        <v>26</v>
      </c>
      <c r="C31" s="2" t="s">
        <v>27</v>
      </c>
      <c r="D31" s="25">
        <f>VLOOKUP($C31,'[2]Resumen Total AR SIC-SING'!$B$4:$H$37,MATCH(D$5,'[2]Resumen Total AR SIC-SING'!$B$3:$H$3,0),0)</f>
        <v>5020.1636443220677</v>
      </c>
      <c r="E31" s="52">
        <f>VLOOKUP($C31,'[2]Resumen Total AR SIC-SING'!$B$4:$H$37,MATCH(E$5,'[2]Resumen Total AR SIC-SING'!$B$3:$H$3,0),0)</f>
        <v>47011.518349962869</v>
      </c>
      <c r="F31" s="52">
        <f>VLOOKUP($C31,'[2]Resumen Total AR SIC-SING'!$B$4:$H$37,MATCH(F$5,'[2]Resumen Total AR SIC-SING'!$B$3:$H$3,0),0)</f>
        <v>29049.246689736949</v>
      </c>
      <c r="G31" s="52">
        <f>VLOOKUP($C31,'[2]Resumen Total AR SIC-SING'!$B$4:$H$37,MATCH(G$5,'[2]Resumen Total AR SIC-SING'!$B$3:$H$3,0),0)</f>
        <v>56113.785265286358</v>
      </c>
      <c r="H31" s="52">
        <f>VLOOKUP($C31,'[2]Resumen Total AR SIC-SING'!$B$4:$H$37,MATCH(H$5,'[2]Resumen Total AR SIC-SING'!$B$3:$H$3,0),0)</f>
        <v>-397.29220751564702</v>
      </c>
      <c r="I31" s="27">
        <f>VLOOKUP($C31,'[2]Resumen Total AR SIC-SING'!$B$4:$H$37,MATCH(I$5,'[2]Resumen Total AR SIC-SING'!$B$3:$H$3,0),0)</f>
        <v>4942.0281088612301</v>
      </c>
    </row>
    <row r="32" spans="2:9" x14ac:dyDescent="0.2">
      <c r="B32" s="11">
        <v>27</v>
      </c>
      <c r="C32" s="2" t="s">
        <v>28</v>
      </c>
      <c r="D32" s="25">
        <f>VLOOKUP($C32,'[2]Resumen Total AR SIC-SING'!$B$4:$H$37,MATCH(D$5,'[2]Resumen Total AR SIC-SING'!$B$3:$H$3,0),0)</f>
        <v>2152.4826415731923</v>
      </c>
      <c r="E32" s="52">
        <f>VLOOKUP($C32,'[2]Resumen Total AR SIC-SING'!$B$4:$H$37,MATCH(E$5,'[2]Resumen Total AR SIC-SING'!$B$3:$H$3,0),0)</f>
        <v>3163.9487248354048</v>
      </c>
      <c r="F32" s="52">
        <f>VLOOKUP($C32,'[2]Resumen Total AR SIC-SING'!$B$4:$H$37,MATCH(F$5,'[2]Resumen Total AR SIC-SING'!$B$3:$H$3,0),0)</f>
        <v>1441.5005600289123</v>
      </c>
      <c r="G32" s="52">
        <f>VLOOKUP($C32,'[2]Resumen Total AR SIC-SING'!$B$4:$H$37,MATCH(G$5,'[2]Resumen Total AR SIC-SING'!$B$3:$H$3,0),0)</f>
        <v>1554.8934159543217</v>
      </c>
      <c r="H32" s="52">
        <f>VLOOKUP($C32,'[2]Resumen Total AR SIC-SING'!$B$4:$H$37,MATCH(H$5,'[2]Resumen Total AR SIC-SING'!$B$3:$H$3,0),0)</f>
        <v>-245.41736668945069</v>
      </c>
      <c r="I32" s="27">
        <f>VLOOKUP($C32,'[2]Resumen Total AR SIC-SING'!$B$4:$H$37,MATCH(I$5,'[2]Resumen Total AR SIC-SING'!$B$3:$H$3,0),0)</f>
        <v>26141.004592736725</v>
      </c>
    </row>
    <row r="33" spans="2:9" x14ac:dyDescent="0.2">
      <c r="B33" s="11">
        <v>28</v>
      </c>
      <c r="C33" s="2" t="s">
        <v>29</v>
      </c>
      <c r="D33" s="25">
        <f>VLOOKUP($C33,'[2]Resumen Total AR SIC-SING'!$B$4:$H$37,MATCH(D$5,'[2]Resumen Total AR SIC-SING'!$B$3:$H$3,0),0)</f>
        <v>4913.901282077657</v>
      </c>
      <c r="E33" s="52">
        <f>VLOOKUP($C33,'[2]Resumen Total AR SIC-SING'!$B$4:$H$37,MATCH(E$5,'[2]Resumen Total AR SIC-SING'!$B$3:$H$3,0),0)</f>
        <v>943.92145537704835</v>
      </c>
      <c r="F33" s="52">
        <f>VLOOKUP($C33,'[2]Resumen Total AR SIC-SING'!$B$4:$H$37,MATCH(F$5,'[2]Resumen Total AR SIC-SING'!$B$3:$H$3,0),0)</f>
        <v>-33.36093293236199</v>
      </c>
      <c r="G33" s="52">
        <f>VLOOKUP($C33,'[2]Resumen Total AR SIC-SING'!$B$4:$H$37,MATCH(G$5,'[2]Resumen Total AR SIC-SING'!$B$3:$H$3,0),0)</f>
        <v>256973.76350646029</v>
      </c>
      <c r="H33" s="52">
        <f>VLOOKUP($C33,'[2]Resumen Total AR SIC-SING'!$B$4:$H$37,MATCH(H$5,'[2]Resumen Total AR SIC-SING'!$B$3:$H$3,0),0)</f>
        <v>202.52216780130999</v>
      </c>
      <c r="I33" s="27">
        <f>VLOOKUP($C33,'[2]Resumen Total AR SIC-SING'!$B$4:$H$37,MATCH(I$5,'[2]Resumen Total AR SIC-SING'!$B$3:$H$3,0),0)</f>
        <v>181534.97472185554</v>
      </c>
    </row>
    <row r="34" spans="2:9" x14ac:dyDescent="0.2">
      <c r="B34" s="11">
        <v>29</v>
      </c>
      <c r="C34" s="2" t="s">
        <v>30</v>
      </c>
      <c r="D34" s="25">
        <f>VLOOKUP($C34,'[2]Resumen Total AR SIC-SING'!$B$4:$H$37,MATCH(D$5,'[2]Resumen Total AR SIC-SING'!$B$3:$H$3,0),0)</f>
        <v>0</v>
      </c>
      <c r="E34" s="52">
        <f>VLOOKUP($C34,'[2]Resumen Total AR SIC-SING'!$B$4:$H$37,MATCH(E$5,'[2]Resumen Total AR SIC-SING'!$B$3:$H$3,0),0)</f>
        <v>0</v>
      </c>
      <c r="F34" s="52">
        <f>VLOOKUP($C34,'[2]Resumen Total AR SIC-SING'!$B$4:$H$37,MATCH(F$5,'[2]Resumen Total AR SIC-SING'!$B$3:$H$3,0),0)</f>
        <v>0</v>
      </c>
      <c r="G34" s="52">
        <f>VLOOKUP($C34,'[2]Resumen Total AR SIC-SING'!$B$4:$H$37,MATCH(G$5,'[2]Resumen Total AR SIC-SING'!$B$3:$H$3,0),0)</f>
        <v>0</v>
      </c>
      <c r="H34" s="52">
        <f>VLOOKUP($C34,'[2]Resumen Total AR SIC-SING'!$B$4:$H$37,MATCH(H$5,'[2]Resumen Total AR SIC-SING'!$B$3:$H$3,0),0)</f>
        <v>0</v>
      </c>
      <c r="I34" s="27">
        <f>VLOOKUP($C34,'[2]Resumen Total AR SIC-SING'!$B$4:$H$37,MATCH(I$5,'[2]Resumen Total AR SIC-SING'!$B$3:$H$3,0),0)</f>
        <v>0</v>
      </c>
    </row>
    <row r="35" spans="2:9" x14ac:dyDescent="0.2">
      <c r="B35" s="11">
        <v>30</v>
      </c>
      <c r="C35" s="2" t="s">
        <v>31</v>
      </c>
      <c r="D35" s="25">
        <f>VLOOKUP($C35,'[2]Resumen Total AR SIC-SING'!$B$4:$H$37,MATCH(D$5,'[2]Resumen Total AR SIC-SING'!$B$3:$H$3,0),0)</f>
        <v>-16589.076436617514</v>
      </c>
      <c r="E35" s="52">
        <f>VLOOKUP($C35,'[2]Resumen Total AR SIC-SING'!$B$4:$H$37,MATCH(E$5,'[2]Resumen Total AR SIC-SING'!$B$3:$H$3,0),0)</f>
        <v>118510.0797504017</v>
      </c>
      <c r="F35" s="52">
        <f>VLOOKUP($C35,'[2]Resumen Total AR SIC-SING'!$B$4:$H$37,MATCH(F$5,'[2]Resumen Total AR SIC-SING'!$B$3:$H$3,0),0)</f>
        <v>-580239.21376907185</v>
      </c>
      <c r="G35" s="52">
        <f>VLOOKUP($C35,'[2]Resumen Total AR SIC-SING'!$B$4:$H$37,MATCH(G$5,'[2]Resumen Total AR SIC-SING'!$B$3:$H$3,0),0)</f>
        <v>10639.270164852778</v>
      </c>
      <c r="H35" s="52">
        <f>VLOOKUP($C35,'[2]Resumen Total AR SIC-SING'!$B$4:$H$37,MATCH(H$5,'[2]Resumen Total AR SIC-SING'!$B$3:$H$3,0),0)</f>
        <v>-1587.5926238077973</v>
      </c>
      <c r="I35" s="27">
        <f>VLOOKUP($C35,'[2]Resumen Total AR SIC-SING'!$B$4:$H$37,MATCH(I$5,'[2]Resumen Total AR SIC-SING'!$B$3:$H$3,0),0)</f>
        <v>168.69900626520393</v>
      </c>
    </row>
    <row r="36" spans="2:9" x14ac:dyDescent="0.2">
      <c r="B36" s="11">
        <v>31</v>
      </c>
      <c r="C36" s="2" t="s">
        <v>32</v>
      </c>
      <c r="D36" s="25">
        <f>VLOOKUP($C36,'[2]Resumen Total AR SIC-SING'!$B$4:$H$37,MATCH(D$5,'[2]Resumen Total AR SIC-SING'!$B$3:$H$3,0),0)</f>
        <v>-87532.530044341169</v>
      </c>
      <c r="E36" s="52">
        <f>VLOOKUP($C36,'[2]Resumen Total AR SIC-SING'!$B$4:$H$37,MATCH(E$5,'[2]Resumen Total AR SIC-SING'!$B$3:$H$3,0),0)</f>
        <v>175086.33862704458</v>
      </c>
      <c r="F36" s="52">
        <f>VLOOKUP($C36,'[2]Resumen Total AR SIC-SING'!$B$4:$H$37,MATCH(F$5,'[2]Resumen Total AR SIC-SING'!$B$3:$H$3,0),0)</f>
        <v>507764.22436919715</v>
      </c>
      <c r="G36" s="52">
        <f>VLOOKUP($C36,'[2]Resumen Total AR SIC-SING'!$B$4:$H$37,MATCH(G$5,'[2]Resumen Total AR SIC-SING'!$B$3:$H$3,0),0)</f>
        <v>74857.901625155107</v>
      </c>
      <c r="H36" s="52">
        <f>VLOOKUP($C36,'[2]Resumen Total AR SIC-SING'!$B$4:$H$37,MATCH(H$5,'[2]Resumen Total AR SIC-SING'!$B$3:$H$3,0),0)</f>
        <v>555415.63914756652</v>
      </c>
      <c r="I36" s="27">
        <f>VLOOKUP($C36,'[2]Resumen Total AR SIC-SING'!$B$4:$H$37,MATCH(I$5,'[2]Resumen Total AR SIC-SING'!$B$3:$H$3,0),0)</f>
        <v>6423.0734854876546</v>
      </c>
    </row>
    <row r="37" spans="2:9" x14ac:dyDescent="0.2">
      <c r="B37" s="11">
        <v>32</v>
      </c>
      <c r="C37" s="2" t="s">
        <v>33</v>
      </c>
      <c r="D37" s="25">
        <f>VLOOKUP($C37,'[2]Resumen Total AR SIC-SING'!$B$4:$H$37,MATCH(D$5,'[2]Resumen Total AR SIC-SING'!$B$3:$H$3,0),0)</f>
        <v>-148709.19568992913</v>
      </c>
      <c r="E37" s="52">
        <f>VLOOKUP($C37,'[2]Resumen Total AR SIC-SING'!$B$4:$H$37,MATCH(E$5,'[2]Resumen Total AR SIC-SING'!$B$3:$H$3,0),0)</f>
        <v>-8766.9622907836147</v>
      </c>
      <c r="F37" s="52">
        <f>VLOOKUP($C37,'[2]Resumen Total AR SIC-SING'!$B$4:$H$37,MATCH(F$5,'[2]Resumen Total AR SIC-SING'!$B$3:$H$3,0),0)</f>
        <v>-406976.19053131359</v>
      </c>
      <c r="G37" s="52">
        <f>VLOOKUP($C37,'[2]Resumen Total AR SIC-SING'!$B$4:$H$37,MATCH(G$5,'[2]Resumen Total AR SIC-SING'!$B$3:$H$3,0),0)</f>
        <v>422295.99328434316</v>
      </c>
      <c r="H37" s="52">
        <f>VLOOKUP($C37,'[2]Resumen Total AR SIC-SING'!$B$4:$H$37,MATCH(H$5,'[2]Resumen Total AR SIC-SING'!$B$3:$H$3,0),0)</f>
        <v>-12073.705963345201</v>
      </c>
      <c r="I37" s="27">
        <f>VLOOKUP($C37,'[2]Resumen Total AR SIC-SING'!$B$4:$H$37,MATCH(I$5,'[2]Resumen Total AR SIC-SING'!$B$3:$H$3,0),0)</f>
        <v>-21579.152829289502</v>
      </c>
    </row>
    <row r="38" spans="2:9" x14ac:dyDescent="0.2">
      <c r="B38" s="11">
        <v>33</v>
      </c>
      <c r="C38" s="14" t="s">
        <v>34</v>
      </c>
      <c r="D38" s="25">
        <f>VLOOKUP($C38,'[2]Resumen Total AR SIC-SING'!$B$4:$H$37,MATCH(D$5,'[2]Resumen Total AR SIC-SING'!$B$3:$H$3,0),0)</f>
        <v>0</v>
      </c>
      <c r="E38" s="52">
        <f>VLOOKUP($C38,'[2]Resumen Total AR SIC-SING'!$B$4:$H$37,MATCH(E$5,'[2]Resumen Total AR SIC-SING'!$B$3:$H$3,0),0)</f>
        <v>0</v>
      </c>
      <c r="F38" s="52">
        <f>VLOOKUP($C38,'[2]Resumen Total AR SIC-SING'!$B$4:$H$37,MATCH(F$5,'[2]Resumen Total AR SIC-SING'!$B$3:$H$3,0),0)</f>
        <v>0</v>
      </c>
      <c r="G38" s="52">
        <f>VLOOKUP($C38,'[2]Resumen Total AR SIC-SING'!$B$4:$H$37,MATCH(G$5,'[2]Resumen Total AR SIC-SING'!$B$3:$H$3,0),0)</f>
        <v>0</v>
      </c>
      <c r="H38" s="52">
        <f>VLOOKUP($C38,'[2]Resumen Total AR SIC-SING'!$B$4:$H$37,MATCH(H$5,'[2]Resumen Total AR SIC-SING'!$B$3:$H$3,0),0)</f>
        <v>0</v>
      </c>
      <c r="I38" s="27">
        <f>VLOOKUP($C38,'[2]Resumen Total AR SIC-SING'!$B$4:$H$37,MATCH(I$5,'[2]Resumen Total AR SIC-SING'!$B$3:$H$3,0),0)</f>
        <v>0</v>
      </c>
    </row>
    <row r="39" spans="2:9" x14ac:dyDescent="0.2">
      <c r="B39" s="16" t="s">
        <v>35</v>
      </c>
      <c r="C39" s="17"/>
      <c r="D39" s="28">
        <f t="shared" ref="D39:I39" si="0">SUM(D6:D38)</f>
        <v>-4830952.9339407831</v>
      </c>
      <c r="E39" s="29">
        <f t="shared" si="0"/>
        <v>-1360808.0688593495</v>
      </c>
      <c r="F39" s="29">
        <f t="shared" si="0"/>
        <v>-4919172.1024373518</v>
      </c>
      <c r="G39" s="29">
        <f t="shared" si="0"/>
        <v>667939.05447120161</v>
      </c>
      <c r="H39" s="29">
        <f t="shared" si="0"/>
        <v>-1452354.3758765189</v>
      </c>
      <c r="I39" s="30">
        <f t="shared" si="0"/>
        <v>-1893146.0449785928</v>
      </c>
    </row>
    <row r="42" spans="2:9" x14ac:dyDescent="0.2">
      <c r="B42" s="3" t="s">
        <v>52</v>
      </c>
    </row>
    <row r="43" spans="2:9" x14ac:dyDescent="0.2">
      <c r="B43" s="21" t="s">
        <v>0</v>
      </c>
      <c r="C43" s="16"/>
      <c r="D43" s="22">
        <v>44197</v>
      </c>
      <c r="E43" s="23">
        <v>44228</v>
      </c>
      <c r="F43" s="23">
        <v>44256</v>
      </c>
      <c r="G43" s="23">
        <v>44287</v>
      </c>
      <c r="H43" s="23">
        <v>44317</v>
      </c>
      <c r="I43" s="24">
        <v>44348</v>
      </c>
    </row>
    <row r="44" spans="2:9" x14ac:dyDescent="0.2">
      <c r="B44" s="8">
        <v>1</v>
      </c>
      <c r="C44" s="9" t="s">
        <v>3</v>
      </c>
      <c r="D44" s="31">
        <f t="shared" ref="D44:I53" si="1">D6+D243</f>
        <v>16596897.897012174</v>
      </c>
      <c r="E44" s="32">
        <f t="shared" si="1"/>
        <v>16598150.091804394</v>
      </c>
      <c r="F44" s="32">
        <f t="shared" si="1"/>
        <v>16651285.823514355</v>
      </c>
      <c r="G44" s="32">
        <f t="shared" si="1"/>
        <v>16696655.094863718</v>
      </c>
      <c r="H44" s="32">
        <f t="shared" si="1"/>
        <v>16731198.924116503</v>
      </c>
      <c r="I44" s="33">
        <f t="shared" si="1"/>
        <v>16734340.664246591</v>
      </c>
    </row>
    <row r="45" spans="2:9" x14ac:dyDescent="0.2">
      <c r="B45" s="11">
        <v>2</v>
      </c>
      <c r="C45" s="2" t="s">
        <v>4</v>
      </c>
      <c r="D45" s="25">
        <f t="shared" si="1"/>
        <v>0</v>
      </c>
      <c r="E45" s="52">
        <f t="shared" si="1"/>
        <v>0</v>
      </c>
      <c r="F45" s="52">
        <f t="shared" si="1"/>
        <v>0</v>
      </c>
      <c r="G45" s="52">
        <f t="shared" si="1"/>
        <v>0</v>
      </c>
      <c r="H45" s="52">
        <f t="shared" si="1"/>
        <v>0</v>
      </c>
      <c r="I45" s="27">
        <f t="shared" si="1"/>
        <v>0</v>
      </c>
    </row>
    <row r="46" spans="2:9" x14ac:dyDescent="0.2">
      <c r="B46" s="11">
        <v>3</v>
      </c>
      <c r="C46" s="2" t="s">
        <v>5</v>
      </c>
      <c r="D46" s="25">
        <f t="shared" si="1"/>
        <v>31438906.709645387</v>
      </c>
      <c r="E46" s="52">
        <f t="shared" si="1"/>
        <v>31441278.697199881</v>
      </c>
      <c r="F46" s="52">
        <f t="shared" si="1"/>
        <v>31541931.802529819</v>
      </c>
      <c r="G46" s="52">
        <f t="shared" si="1"/>
        <v>31627873.181351818</v>
      </c>
      <c r="H46" s="52">
        <f t="shared" si="1"/>
        <v>31693308.314592458</v>
      </c>
      <c r="I46" s="27">
        <f t="shared" si="1"/>
        <v>31699259.599915095</v>
      </c>
    </row>
    <row r="47" spans="2:9" x14ac:dyDescent="0.2">
      <c r="B47" s="11">
        <v>4</v>
      </c>
      <c r="C47" s="2" t="s">
        <v>6</v>
      </c>
      <c r="D47" s="25">
        <f t="shared" si="1"/>
        <v>0</v>
      </c>
      <c r="E47" s="52">
        <f t="shared" si="1"/>
        <v>0</v>
      </c>
      <c r="F47" s="52">
        <f t="shared" si="1"/>
        <v>0</v>
      </c>
      <c r="G47" s="52">
        <f t="shared" si="1"/>
        <v>0</v>
      </c>
      <c r="H47" s="52">
        <f t="shared" si="1"/>
        <v>0</v>
      </c>
      <c r="I47" s="27">
        <f t="shared" si="1"/>
        <v>0</v>
      </c>
    </row>
    <row r="48" spans="2:9" x14ac:dyDescent="0.2">
      <c r="B48" s="11">
        <v>5</v>
      </c>
      <c r="C48" s="2" t="s">
        <v>7</v>
      </c>
      <c r="D48" s="25">
        <f t="shared" si="1"/>
        <v>-5709966.3041757708</v>
      </c>
      <c r="E48" s="52">
        <f t="shared" si="1"/>
        <v>-1288291.5142024765</v>
      </c>
      <c r="F48" s="52">
        <f t="shared" si="1"/>
        <v>-3421510.6082127318</v>
      </c>
      <c r="G48" s="52">
        <f t="shared" si="1"/>
        <v>-1820479.8313333737</v>
      </c>
      <c r="H48" s="52">
        <f t="shared" si="1"/>
        <v>-2109748.6029933509</v>
      </c>
      <c r="I48" s="27">
        <f t="shared" si="1"/>
        <v>-1926072.1915619378</v>
      </c>
    </row>
    <row r="49" spans="2:9" x14ac:dyDescent="0.2">
      <c r="B49" s="11">
        <v>6</v>
      </c>
      <c r="C49" s="2" t="s">
        <v>8</v>
      </c>
      <c r="D49" s="25">
        <f t="shared" si="1"/>
        <v>3708715.7693304508</v>
      </c>
      <c r="E49" s="52">
        <f t="shared" si="1"/>
        <v>3708995.5827390165</v>
      </c>
      <c r="F49" s="52">
        <f t="shared" si="1"/>
        <v>3720869.2067939742</v>
      </c>
      <c r="G49" s="52">
        <f t="shared" si="1"/>
        <v>3731007.350267563</v>
      </c>
      <c r="H49" s="52">
        <f t="shared" si="1"/>
        <v>3740076.0311552715</v>
      </c>
      <c r="I49" s="27">
        <f t="shared" si="1"/>
        <v>3740778.3327064007</v>
      </c>
    </row>
    <row r="50" spans="2:9" x14ac:dyDescent="0.2">
      <c r="B50" s="11">
        <v>7</v>
      </c>
      <c r="C50" s="2" t="s">
        <v>9</v>
      </c>
      <c r="D50" s="25">
        <f t="shared" si="1"/>
        <v>-261693.41045106342</v>
      </c>
      <c r="E50" s="52">
        <f t="shared" si="1"/>
        <v>6839.5961498028846</v>
      </c>
      <c r="F50" s="52">
        <f t="shared" si="1"/>
        <v>-103541.29734347723</v>
      </c>
      <c r="G50" s="52">
        <f t="shared" si="1"/>
        <v>2112219.7358396957</v>
      </c>
      <c r="H50" s="52">
        <f t="shared" si="1"/>
        <v>2100200.5446829903</v>
      </c>
      <c r="I50" s="27">
        <f t="shared" si="1"/>
        <v>1956098.1861880668</v>
      </c>
    </row>
    <row r="51" spans="2:9" x14ac:dyDescent="0.2">
      <c r="B51" s="11">
        <v>8</v>
      </c>
      <c r="C51" s="2" t="s">
        <v>10</v>
      </c>
      <c r="D51" s="25">
        <f t="shared" si="1"/>
        <v>-983396.94573922653</v>
      </c>
      <c r="E51" s="52">
        <f t="shared" si="1"/>
        <v>-552162.25391174201</v>
      </c>
      <c r="F51" s="52">
        <f t="shared" si="1"/>
        <v>-742608.29694948031</v>
      </c>
      <c r="G51" s="52">
        <f t="shared" si="1"/>
        <v>302873.0844748409</v>
      </c>
      <c r="H51" s="52">
        <f t="shared" si="1"/>
        <v>913254.30878661154</v>
      </c>
      <c r="I51" s="27">
        <f t="shared" si="1"/>
        <v>1617205.9564626487</v>
      </c>
    </row>
    <row r="52" spans="2:9" x14ac:dyDescent="0.2">
      <c r="B52" s="11">
        <v>9</v>
      </c>
      <c r="C52" s="2" t="s">
        <v>11</v>
      </c>
      <c r="D52" s="25">
        <f t="shared" si="1"/>
        <v>-157659.2154919928</v>
      </c>
      <c r="E52" s="52">
        <f t="shared" si="1"/>
        <v>-79181.824859419619</v>
      </c>
      <c r="F52" s="52">
        <f t="shared" si="1"/>
        <v>-9182.8840554054277</v>
      </c>
      <c r="G52" s="52">
        <f t="shared" si="1"/>
        <v>-21360.517136425158</v>
      </c>
      <c r="H52" s="52">
        <f t="shared" si="1"/>
        <v>-12982.637587804014</v>
      </c>
      <c r="I52" s="27">
        <f t="shared" si="1"/>
        <v>59494.103733508615</v>
      </c>
    </row>
    <row r="53" spans="2:9" x14ac:dyDescent="0.2">
      <c r="B53" s="11">
        <v>10</v>
      </c>
      <c r="C53" s="2" t="s">
        <v>60</v>
      </c>
      <c r="D53" s="25">
        <f t="shared" si="1"/>
        <v>2731402080.1735735</v>
      </c>
      <c r="E53" s="52">
        <f t="shared" si="1"/>
        <v>2731608157.6876655</v>
      </c>
      <c r="F53" s="52">
        <f t="shared" si="1"/>
        <v>2740352867.0318289</v>
      </c>
      <c r="G53" s="52">
        <f t="shared" si="1"/>
        <v>2747819426.3195086</v>
      </c>
      <c r="H53" s="52">
        <f t="shared" si="1"/>
        <v>2753504409.6015472</v>
      </c>
      <c r="I53" s="27">
        <f t="shared" si="1"/>
        <v>2754021455.3518996</v>
      </c>
    </row>
    <row r="54" spans="2:9" x14ac:dyDescent="0.2">
      <c r="B54" s="11">
        <v>11</v>
      </c>
      <c r="C54" s="2" t="s">
        <v>12</v>
      </c>
      <c r="D54" s="25">
        <f t="shared" ref="D54:I63" si="2">D16+D253</f>
        <v>-476513.13572504552</v>
      </c>
      <c r="E54" s="52">
        <f t="shared" si="2"/>
        <v>-219113.30471105914</v>
      </c>
      <c r="F54" s="52">
        <f t="shared" si="2"/>
        <v>-282638.39980268618</v>
      </c>
      <c r="G54" s="52">
        <f t="shared" si="2"/>
        <v>-719603.41337063245</v>
      </c>
      <c r="H54" s="52">
        <f t="shared" si="2"/>
        <v>-599939.53925396421</v>
      </c>
      <c r="I54" s="27">
        <f t="shared" si="2"/>
        <v>-611768.82954719546</v>
      </c>
    </row>
    <row r="55" spans="2:9" x14ac:dyDescent="0.2">
      <c r="B55" s="11">
        <v>12</v>
      </c>
      <c r="C55" s="2" t="s">
        <v>13</v>
      </c>
      <c r="D55" s="25">
        <f t="shared" si="2"/>
        <v>-17953.348196389274</v>
      </c>
      <c r="E55" s="52">
        <f t="shared" si="2"/>
        <v>-40475.143331907464</v>
      </c>
      <c r="F55" s="52">
        <f t="shared" si="2"/>
        <v>22929.984116846947</v>
      </c>
      <c r="G55" s="52">
        <f t="shared" si="2"/>
        <v>-27965.855503953961</v>
      </c>
      <c r="H55" s="52">
        <f t="shared" si="2"/>
        <v>-26851.692807333351</v>
      </c>
      <c r="I55" s="27">
        <f t="shared" si="2"/>
        <v>-98300.712867520007</v>
      </c>
    </row>
    <row r="56" spans="2:9" x14ac:dyDescent="0.2">
      <c r="B56" s="11">
        <v>13</v>
      </c>
      <c r="C56" s="2" t="s">
        <v>14</v>
      </c>
      <c r="D56" s="25">
        <f t="shared" si="2"/>
        <v>-1214.8698290467037</v>
      </c>
      <c r="E56" s="52">
        <f t="shared" si="2"/>
        <v>-3963.3955645148926</v>
      </c>
      <c r="F56" s="52">
        <f t="shared" si="2"/>
        <v>-886.78561405949438</v>
      </c>
      <c r="G56" s="52">
        <f t="shared" si="2"/>
        <v>108.75591541709991</v>
      </c>
      <c r="H56" s="52">
        <f t="shared" si="2"/>
        <v>-4123.6864827240042</v>
      </c>
      <c r="I56" s="27">
        <f t="shared" si="2"/>
        <v>1334.8326037896863</v>
      </c>
    </row>
    <row r="57" spans="2:9" x14ac:dyDescent="0.2">
      <c r="B57" s="11">
        <v>14</v>
      </c>
      <c r="C57" s="2" t="s">
        <v>15</v>
      </c>
      <c r="D57" s="25">
        <f t="shared" si="2"/>
        <v>6679253.5899539562</v>
      </c>
      <c r="E57" s="52">
        <f t="shared" si="2"/>
        <v>6679757.523075263</v>
      </c>
      <c r="F57" s="52">
        <f t="shared" si="2"/>
        <v>6701141.4605424255</v>
      </c>
      <c r="G57" s="52">
        <f t="shared" si="2"/>
        <v>6719399.8646378303</v>
      </c>
      <c r="H57" s="52">
        <f t="shared" si="2"/>
        <v>6733301.6791202202</v>
      </c>
      <c r="I57" s="27">
        <f t="shared" si="2"/>
        <v>6734566.0406396324</v>
      </c>
    </row>
    <row r="58" spans="2:9" x14ac:dyDescent="0.2">
      <c r="B58" s="11">
        <v>15</v>
      </c>
      <c r="C58" s="2" t="s">
        <v>16</v>
      </c>
      <c r="D58" s="25">
        <f t="shared" si="2"/>
        <v>49193945.138092868</v>
      </c>
      <c r="E58" s="52">
        <f t="shared" si="2"/>
        <v>49197656.699270919</v>
      </c>
      <c r="F58" s="52">
        <f t="shared" si="2"/>
        <v>49355153.376471229</v>
      </c>
      <c r="G58" s="52">
        <f t="shared" si="2"/>
        <v>49489629.918989308</v>
      </c>
      <c r="H58" s="52">
        <f t="shared" si="2"/>
        <v>49592019.368612126</v>
      </c>
      <c r="I58" s="27">
        <f t="shared" si="2"/>
        <v>49601331.626394078</v>
      </c>
    </row>
    <row r="59" spans="2:9" x14ac:dyDescent="0.2">
      <c r="B59" s="11">
        <v>16</v>
      </c>
      <c r="C59" s="2" t="s">
        <v>17</v>
      </c>
      <c r="D59" s="25">
        <f t="shared" si="2"/>
        <v>57813950.945520818</v>
      </c>
      <c r="E59" s="52">
        <f t="shared" si="2"/>
        <v>57818312.864762649</v>
      </c>
      <c r="F59" s="52">
        <f t="shared" si="2"/>
        <v>58003406.886886321</v>
      </c>
      <c r="G59" s="52">
        <f t="shared" si="2"/>
        <v>58161447.072739258</v>
      </c>
      <c r="H59" s="52">
        <f t="shared" si="2"/>
        <v>58281777.706950761</v>
      </c>
      <c r="I59" s="27">
        <f t="shared" si="2"/>
        <v>58287735.174076125</v>
      </c>
    </row>
    <row r="60" spans="2:9" x14ac:dyDescent="0.2">
      <c r="B60" s="11">
        <v>17</v>
      </c>
      <c r="C60" s="2" t="s">
        <v>18</v>
      </c>
      <c r="D60" s="25">
        <f t="shared" si="2"/>
        <v>4387829.6847638963</v>
      </c>
      <c r="E60" s="52">
        <f t="shared" si="2"/>
        <v>4388160.7356334329</v>
      </c>
      <c r="F60" s="52">
        <f t="shared" si="2"/>
        <v>4402208.5741129713</v>
      </c>
      <c r="G60" s="52">
        <f t="shared" si="2"/>
        <v>4414203.1430280861</v>
      </c>
      <c r="H60" s="52">
        <f t="shared" si="2"/>
        <v>4423335.7195108319</v>
      </c>
      <c r="I60" s="27">
        <f t="shared" si="2"/>
        <v>4424166.3217528984</v>
      </c>
    </row>
    <row r="61" spans="2:9" x14ac:dyDescent="0.2">
      <c r="B61" s="11">
        <v>18</v>
      </c>
      <c r="C61" s="2" t="s">
        <v>19</v>
      </c>
      <c r="D61" s="25">
        <f t="shared" si="2"/>
        <v>10203894.974472288</v>
      </c>
      <c r="E61" s="52">
        <f t="shared" si="2"/>
        <v>10204664.833046263</v>
      </c>
      <c r="F61" s="52">
        <f t="shared" si="2"/>
        <v>10237333.071962029</v>
      </c>
      <c r="G61" s="52">
        <f t="shared" si="2"/>
        <v>10265226.433889655</v>
      </c>
      <c r="H61" s="52">
        <f t="shared" si="2"/>
        <v>10286464.234344821</v>
      </c>
      <c r="I61" s="27">
        <f t="shared" si="2"/>
        <v>10288395.799298912</v>
      </c>
    </row>
    <row r="62" spans="2:9" x14ac:dyDescent="0.2">
      <c r="B62" s="11">
        <v>19</v>
      </c>
      <c r="C62" s="2" t="s">
        <v>20</v>
      </c>
      <c r="D62" s="25">
        <f t="shared" si="2"/>
        <v>17842464.928779941</v>
      </c>
      <c r="E62" s="52">
        <f t="shared" si="2"/>
        <v>17843811.098516166</v>
      </c>
      <c r="F62" s="52">
        <f t="shared" si="2"/>
        <v>17900934.570347052</v>
      </c>
      <c r="G62" s="52">
        <f t="shared" si="2"/>
        <v>17949708.723078389</v>
      </c>
      <c r="H62" s="52">
        <f t="shared" si="2"/>
        <v>17986845.003952872</v>
      </c>
      <c r="I62" s="27">
        <f t="shared" si="2"/>
        <v>17990222.525971401</v>
      </c>
    </row>
    <row r="63" spans="2:9" x14ac:dyDescent="0.2">
      <c r="B63" s="11">
        <v>20</v>
      </c>
      <c r="C63" s="2" t="s">
        <v>21</v>
      </c>
      <c r="D63" s="25">
        <f t="shared" si="2"/>
        <v>258308813.20278037</v>
      </c>
      <c r="E63" s="52">
        <f t="shared" si="2"/>
        <v>258328301.96222711</v>
      </c>
      <c r="F63" s="52">
        <f t="shared" si="2"/>
        <v>259155289.50422627</v>
      </c>
      <c r="G63" s="52">
        <f t="shared" si="2"/>
        <v>259861402.33994108</v>
      </c>
      <c r="H63" s="52">
        <f t="shared" si="2"/>
        <v>260399031.45552254</v>
      </c>
      <c r="I63" s="27">
        <f t="shared" si="2"/>
        <v>260447928.49456143</v>
      </c>
    </row>
    <row r="64" spans="2:9" x14ac:dyDescent="0.2">
      <c r="B64" s="11">
        <v>21</v>
      </c>
      <c r="C64" s="2" t="s">
        <v>22</v>
      </c>
      <c r="D64" s="25">
        <f t="shared" ref="D64:I73" si="3">D26+D263</f>
        <v>12418254.190681847</v>
      </c>
      <c r="E64" s="52">
        <f t="shared" si="3"/>
        <v>12419191.117167899</v>
      </c>
      <c r="F64" s="52">
        <f t="shared" si="3"/>
        <v>12458948.728926236</v>
      </c>
      <c r="G64" s="52">
        <f t="shared" si="3"/>
        <v>12492895.262040947</v>
      </c>
      <c r="H64" s="52">
        <f t="shared" si="3"/>
        <v>12518741.902481981</v>
      </c>
      <c r="I64" s="27">
        <f t="shared" si="3"/>
        <v>12521092.638612226</v>
      </c>
    </row>
    <row r="65" spans="2:9" x14ac:dyDescent="0.2">
      <c r="B65" s="11">
        <v>22</v>
      </c>
      <c r="C65" s="2" t="s">
        <v>23</v>
      </c>
      <c r="D65" s="25">
        <f t="shared" si="3"/>
        <v>439381845.77866083</v>
      </c>
      <c r="E65" s="52">
        <f t="shared" si="3"/>
        <v>439414996.04942191</v>
      </c>
      <c r="F65" s="52">
        <f t="shared" si="3"/>
        <v>440821697.23059416</v>
      </c>
      <c r="G65" s="52">
        <f t="shared" si="3"/>
        <v>442022791.21278369</v>
      </c>
      <c r="H65" s="52">
        <f t="shared" si="3"/>
        <v>442937295.32985032</v>
      </c>
      <c r="I65" s="27">
        <f t="shared" si="3"/>
        <v>443020468.91963077</v>
      </c>
    </row>
    <row r="66" spans="2:9" x14ac:dyDescent="0.2">
      <c r="B66" s="11">
        <v>23</v>
      </c>
      <c r="C66" s="2" t="s">
        <v>24</v>
      </c>
      <c r="D66" s="25">
        <f t="shared" si="3"/>
        <v>11860560.507999575</v>
      </c>
      <c r="E66" s="52">
        <f t="shared" si="3"/>
        <v>11861455.357880142</v>
      </c>
      <c r="F66" s="52">
        <f t="shared" si="3"/>
        <v>11899427.487671712</v>
      </c>
      <c r="G66" s="52">
        <f t="shared" si="3"/>
        <v>11931849.509629192</v>
      </c>
      <c r="H66" s="52">
        <f t="shared" si="3"/>
        <v>11956535.398496678</v>
      </c>
      <c r="I66" s="27">
        <f t="shared" si="3"/>
        <v>11958780.564981677</v>
      </c>
    </row>
    <row r="67" spans="2:9" x14ac:dyDescent="0.2">
      <c r="B67" s="11">
        <v>24</v>
      </c>
      <c r="C67" s="2" t="s">
        <v>25</v>
      </c>
      <c r="D67" s="25">
        <f t="shared" si="3"/>
        <v>198779028.38117275</v>
      </c>
      <c r="E67" s="52">
        <f t="shared" si="3"/>
        <v>199273616.69292149</v>
      </c>
      <c r="F67" s="52">
        <f t="shared" si="3"/>
        <v>199985673.67913687</v>
      </c>
      <c r="G67" s="52">
        <f t="shared" si="3"/>
        <v>200573288.88391328</v>
      </c>
      <c r="H67" s="52">
        <f t="shared" si="3"/>
        <v>201153628.00475177</v>
      </c>
      <c r="I67" s="27">
        <f t="shared" si="3"/>
        <v>201121639.32452908</v>
      </c>
    </row>
    <row r="68" spans="2:9" x14ac:dyDescent="0.2">
      <c r="B68" s="11">
        <v>25</v>
      </c>
      <c r="C68" s="2" t="s">
        <v>26</v>
      </c>
      <c r="D68" s="25">
        <f t="shared" si="3"/>
        <v>0</v>
      </c>
      <c r="E68" s="52">
        <f t="shared" si="3"/>
        <v>0</v>
      </c>
      <c r="F68" s="52">
        <f t="shared" si="3"/>
        <v>0</v>
      </c>
      <c r="G68" s="52">
        <f t="shared" si="3"/>
        <v>-16.141193642666668</v>
      </c>
      <c r="H68" s="52">
        <f t="shared" si="3"/>
        <v>0</v>
      </c>
      <c r="I68" s="27">
        <f t="shared" si="3"/>
        <v>0</v>
      </c>
    </row>
    <row r="69" spans="2:9" x14ac:dyDescent="0.2">
      <c r="B69" s="11">
        <v>26</v>
      </c>
      <c r="C69" s="2" t="s">
        <v>27</v>
      </c>
      <c r="D69" s="25">
        <f t="shared" si="3"/>
        <v>10645416.84242826</v>
      </c>
      <c r="E69" s="52">
        <f t="shared" si="3"/>
        <v>10693231.531082325</v>
      </c>
      <c r="F69" s="52">
        <f t="shared" si="3"/>
        <v>10756513.067431174</v>
      </c>
      <c r="G69" s="52">
        <f t="shared" si="3"/>
        <v>10841934.809169112</v>
      </c>
      <c r="H69" s="52">
        <f t="shared" si="3"/>
        <v>10863968.473502886</v>
      </c>
      <c r="I69" s="27">
        <f t="shared" si="3"/>
        <v>10870950.508779196</v>
      </c>
    </row>
    <row r="70" spans="2:9" x14ac:dyDescent="0.2">
      <c r="B70" s="11">
        <v>27</v>
      </c>
      <c r="C70" s="2" t="s">
        <v>28</v>
      </c>
      <c r="D70" s="25">
        <f t="shared" si="3"/>
        <v>6901359.9621050805</v>
      </c>
      <c r="E70" s="52">
        <f t="shared" si="3"/>
        <v>6905044.6013262607</v>
      </c>
      <c r="F70" s="52">
        <f t="shared" si="3"/>
        <v>6928591.2518790318</v>
      </c>
      <c r="G70" s="52">
        <f t="shared" si="3"/>
        <v>6949024.2751827929</v>
      </c>
      <c r="H70" s="52">
        <f t="shared" si="3"/>
        <v>6963155.7438852917</v>
      </c>
      <c r="I70" s="27">
        <f t="shared" si="3"/>
        <v>6990604.2713837</v>
      </c>
    </row>
    <row r="71" spans="2:9" x14ac:dyDescent="0.2">
      <c r="B71" s="11">
        <v>28</v>
      </c>
      <c r="C71" s="2" t="s">
        <v>29</v>
      </c>
      <c r="D71" s="25">
        <f t="shared" si="3"/>
        <v>2991869.0756163285</v>
      </c>
      <c r="E71" s="52">
        <f t="shared" si="3"/>
        <v>2993038.7261747429</v>
      </c>
      <c r="F71" s="52">
        <f t="shared" si="3"/>
        <v>3002586.9934275965</v>
      </c>
      <c r="G71" s="52">
        <f t="shared" si="3"/>
        <v>3267741.8178742584</v>
      </c>
      <c r="H71" s="52">
        <f t="shared" si="3"/>
        <v>3274704.9944819757</v>
      </c>
      <c r="I71" s="27">
        <f t="shared" si="3"/>
        <v>3456854.8846167685</v>
      </c>
    </row>
    <row r="72" spans="2:9" x14ac:dyDescent="0.2">
      <c r="B72" s="11">
        <v>29</v>
      </c>
      <c r="C72" s="2" t="s">
        <v>30</v>
      </c>
      <c r="D72" s="25">
        <f t="shared" si="3"/>
        <v>5602800.2140300414</v>
      </c>
      <c r="E72" s="52">
        <f t="shared" si="3"/>
        <v>5603222.9314133376</v>
      </c>
      <c r="F72" s="52">
        <f t="shared" si="3"/>
        <v>5621160.5539042735</v>
      </c>
      <c r="G72" s="52">
        <f t="shared" si="3"/>
        <v>5636476.365618242</v>
      </c>
      <c r="H72" s="52">
        <f t="shared" si="3"/>
        <v>5648137.7119211415</v>
      </c>
      <c r="I72" s="27">
        <f t="shared" si="3"/>
        <v>5649198.304230771</v>
      </c>
    </row>
    <row r="73" spans="2:9" x14ac:dyDescent="0.2">
      <c r="B73" s="11">
        <v>30</v>
      </c>
      <c r="C73" s="2" t="s">
        <v>31</v>
      </c>
      <c r="D73" s="25">
        <f t="shared" si="3"/>
        <v>66806517.192667171</v>
      </c>
      <c r="E73" s="52">
        <f t="shared" si="3"/>
        <v>66930067.658484548</v>
      </c>
      <c r="F73" s="52">
        <f t="shared" si="3"/>
        <v>66564091.967985265</v>
      </c>
      <c r="G73" s="52">
        <f t="shared" si="3"/>
        <v>66756096.472200371</v>
      </c>
      <c r="H73" s="52">
        <f t="shared" si="3"/>
        <v>66892621.045457475</v>
      </c>
      <c r="I73" s="27">
        <f t="shared" si="3"/>
        <v>66905350.663313515</v>
      </c>
    </row>
    <row r="74" spans="2:9" x14ac:dyDescent="0.2">
      <c r="B74" s="11">
        <v>31</v>
      </c>
      <c r="C74" s="2" t="s">
        <v>32</v>
      </c>
      <c r="D74" s="25">
        <f t="shared" ref="D74:I76" si="4">D36+D273</f>
        <v>105912907.425825</v>
      </c>
      <c r="E74" s="52">
        <f t="shared" si="4"/>
        <v>106095984.63069285</v>
      </c>
      <c r="F74" s="52">
        <f t="shared" si="4"/>
        <v>106943394.40252726</v>
      </c>
      <c r="G74" s="52">
        <f t="shared" si="4"/>
        <v>107309637.84224813</v>
      </c>
      <c r="H74" s="52">
        <f t="shared" si="4"/>
        <v>108087067.15932938</v>
      </c>
      <c r="I74" s="27">
        <f t="shared" si="4"/>
        <v>108113786.53542763</v>
      </c>
    </row>
    <row r="75" spans="2:9" x14ac:dyDescent="0.2">
      <c r="B75" s="11">
        <v>32</v>
      </c>
      <c r="C75" s="2" t="s">
        <v>33</v>
      </c>
      <c r="D75" s="25">
        <f t="shared" si="4"/>
        <v>220661890.63452846</v>
      </c>
      <c r="E75" s="52">
        <f t="shared" si="4"/>
        <v>220669772.06472692</v>
      </c>
      <c r="F75" s="52">
        <f t="shared" si="4"/>
        <v>220969226.9969458</v>
      </c>
      <c r="G75" s="52">
        <f t="shared" si="4"/>
        <v>221993591.37856603</v>
      </c>
      <c r="H75" s="52">
        <f t="shared" si="4"/>
        <v>222440801.80300033</v>
      </c>
      <c r="I75" s="27">
        <f t="shared" si="4"/>
        <v>222460991.99358529</v>
      </c>
    </row>
    <row r="76" spans="2:9" x14ac:dyDescent="0.2">
      <c r="B76" s="13">
        <v>33</v>
      </c>
      <c r="C76" s="14" t="s">
        <v>34</v>
      </c>
      <c r="D76" s="25">
        <f t="shared" si="4"/>
        <v>342886.01942329091</v>
      </c>
      <c r="E76" s="52">
        <f t="shared" si="4"/>
        <v>342911.88932322711</v>
      </c>
      <c r="F76" s="52">
        <f t="shared" si="4"/>
        <v>344009.65467963461</v>
      </c>
      <c r="G76" s="52">
        <f t="shared" si="4"/>
        <v>344946.96772172535</v>
      </c>
      <c r="H76" s="52">
        <f t="shared" si="4"/>
        <v>345660.63097263069</v>
      </c>
      <c r="I76" s="27">
        <f t="shared" si="4"/>
        <v>345725.53820854629</v>
      </c>
    </row>
    <row r="77" spans="2:9" x14ac:dyDescent="0.2">
      <c r="B77" s="16" t="s">
        <v>35</v>
      </c>
      <c r="C77" s="17"/>
      <c r="D77" s="28">
        <f t="shared" ref="D77:I77" si="5">SUM(D44:D76)</f>
        <v>4262273692.0094566</v>
      </c>
      <c r="E77" s="29">
        <f t="shared" si="5"/>
        <v>4268843433.1861243</v>
      </c>
      <c r="F77" s="29">
        <f t="shared" si="5"/>
        <v>4279780305.0364623</v>
      </c>
      <c r="G77" s="29">
        <f t="shared" si="5"/>
        <v>4296682030.0569353</v>
      </c>
      <c r="H77" s="29">
        <f t="shared" si="5"/>
        <v>4306713894.9319029</v>
      </c>
      <c r="I77" s="30">
        <f t="shared" si="5"/>
        <v>4308383615.4237719</v>
      </c>
    </row>
    <row r="80" spans="2:9" x14ac:dyDescent="0.2">
      <c r="B80" s="3" t="s">
        <v>53</v>
      </c>
    </row>
    <row r="81" spans="2:9" x14ac:dyDescent="0.2">
      <c r="B81" s="21" t="s">
        <v>0</v>
      </c>
      <c r="C81" s="16"/>
      <c r="D81" s="22">
        <v>44197</v>
      </c>
      <c r="E81" s="23">
        <v>44228</v>
      </c>
      <c r="F81" s="23">
        <v>44256</v>
      </c>
      <c r="G81" s="23">
        <v>44287</v>
      </c>
      <c r="H81" s="23">
        <v>44317</v>
      </c>
      <c r="I81" s="24">
        <v>44348</v>
      </c>
    </row>
    <row r="82" spans="2:9" x14ac:dyDescent="0.2">
      <c r="B82" s="8">
        <v>1</v>
      </c>
      <c r="C82" s="9" t="s">
        <v>3</v>
      </c>
      <c r="D82" s="31">
        <f t="shared" ref="D82:I91" si="6">IF(D44&lt;0,-D44,0)</f>
        <v>0</v>
      </c>
      <c r="E82" s="32">
        <f t="shared" si="6"/>
        <v>0</v>
      </c>
      <c r="F82" s="32">
        <f t="shared" si="6"/>
        <v>0</v>
      </c>
      <c r="G82" s="32">
        <f t="shared" si="6"/>
        <v>0</v>
      </c>
      <c r="H82" s="32">
        <f t="shared" si="6"/>
        <v>0</v>
      </c>
      <c r="I82" s="33">
        <f t="shared" si="6"/>
        <v>0</v>
      </c>
    </row>
    <row r="83" spans="2:9" x14ac:dyDescent="0.2">
      <c r="B83" s="11">
        <v>2</v>
      </c>
      <c r="C83" s="2" t="s">
        <v>4</v>
      </c>
      <c r="D83" s="25">
        <f t="shared" si="6"/>
        <v>0</v>
      </c>
      <c r="E83" s="52">
        <f t="shared" si="6"/>
        <v>0</v>
      </c>
      <c r="F83" s="52">
        <f t="shared" si="6"/>
        <v>0</v>
      </c>
      <c r="G83" s="52">
        <f t="shared" si="6"/>
        <v>0</v>
      </c>
      <c r="H83" s="52">
        <f t="shared" si="6"/>
        <v>0</v>
      </c>
      <c r="I83" s="27">
        <f t="shared" si="6"/>
        <v>0</v>
      </c>
    </row>
    <row r="84" spans="2:9" x14ac:dyDescent="0.2">
      <c r="B84" s="11">
        <v>3</v>
      </c>
      <c r="C84" s="2" t="s">
        <v>5</v>
      </c>
      <c r="D84" s="25">
        <f t="shared" si="6"/>
        <v>0</v>
      </c>
      <c r="E84" s="52">
        <f t="shared" si="6"/>
        <v>0</v>
      </c>
      <c r="F84" s="52">
        <f t="shared" si="6"/>
        <v>0</v>
      </c>
      <c r="G84" s="52">
        <f t="shared" si="6"/>
        <v>0</v>
      </c>
      <c r="H84" s="52">
        <f t="shared" si="6"/>
        <v>0</v>
      </c>
      <c r="I84" s="27">
        <f t="shared" si="6"/>
        <v>0</v>
      </c>
    </row>
    <row r="85" spans="2:9" x14ac:dyDescent="0.2">
      <c r="B85" s="11">
        <v>4</v>
      </c>
      <c r="C85" s="2" t="s">
        <v>6</v>
      </c>
      <c r="D85" s="25">
        <f t="shared" si="6"/>
        <v>0</v>
      </c>
      <c r="E85" s="52">
        <f t="shared" si="6"/>
        <v>0</v>
      </c>
      <c r="F85" s="52">
        <f t="shared" si="6"/>
        <v>0</v>
      </c>
      <c r="G85" s="52">
        <f t="shared" si="6"/>
        <v>0</v>
      </c>
      <c r="H85" s="52">
        <f t="shared" si="6"/>
        <v>0</v>
      </c>
      <c r="I85" s="27">
        <f t="shared" si="6"/>
        <v>0</v>
      </c>
    </row>
    <row r="86" spans="2:9" x14ac:dyDescent="0.2">
      <c r="B86" s="11">
        <v>5</v>
      </c>
      <c r="C86" s="2" t="s">
        <v>7</v>
      </c>
      <c r="D86" s="25">
        <f t="shared" si="6"/>
        <v>5709966.3041757708</v>
      </c>
      <c r="E86" s="52">
        <f t="shared" si="6"/>
        <v>1288291.5142024765</v>
      </c>
      <c r="F86" s="52">
        <f t="shared" si="6"/>
        <v>3421510.6082127318</v>
      </c>
      <c r="G86" s="52">
        <f t="shared" si="6"/>
        <v>1820479.8313333737</v>
      </c>
      <c r="H86" s="52">
        <f t="shared" si="6"/>
        <v>2109748.6029933509</v>
      </c>
      <c r="I86" s="27">
        <f t="shared" si="6"/>
        <v>1926072.1915619378</v>
      </c>
    </row>
    <row r="87" spans="2:9" x14ac:dyDescent="0.2">
      <c r="B87" s="11">
        <v>6</v>
      </c>
      <c r="C87" s="2" t="s">
        <v>8</v>
      </c>
      <c r="D87" s="25">
        <f t="shared" si="6"/>
        <v>0</v>
      </c>
      <c r="E87" s="52">
        <f t="shared" si="6"/>
        <v>0</v>
      </c>
      <c r="F87" s="52">
        <f t="shared" si="6"/>
        <v>0</v>
      </c>
      <c r="G87" s="52">
        <f t="shared" si="6"/>
        <v>0</v>
      </c>
      <c r="H87" s="52">
        <f t="shared" si="6"/>
        <v>0</v>
      </c>
      <c r="I87" s="27">
        <f t="shared" si="6"/>
        <v>0</v>
      </c>
    </row>
    <row r="88" spans="2:9" x14ac:dyDescent="0.2">
      <c r="B88" s="11">
        <v>7</v>
      </c>
      <c r="C88" s="2" t="s">
        <v>9</v>
      </c>
      <c r="D88" s="25">
        <f t="shared" si="6"/>
        <v>261693.41045106342</v>
      </c>
      <c r="E88" s="52">
        <f t="shared" si="6"/>
        <v>0</v>
      </c>
      <c r="F88" s="52">
        <f t="shared" si="6"/>
        <v>103541.29734347723</v>
      </c>
      <c r="G88" s="52">
        <f t="shared" si="6"/>
        <v>0</v>
      </c>
      <c r="H88" s="52">
        <f t="shared" si="6"/>
        <v>0</v>
      </c>
      <c r="I88" s="27">
        <f t="shared" si="6"/>
        <v>0</v>
      </c>
    </row>
    <row r="89" spans="2:9" x14ac:dyDescent="0.2">
      <c r="B89" s="11">
        <v>8</v>
      </c>
      <c r="C89" s="2" t="s">
        <v>10</v>
      </c>
      <c r="D89" s="25">
        <f t="shared" si="6"/>
        <v>983396.94573922653</v>
      </c>
      <c r="E89" s="52">
        <f t="shared" si="6"/>
        <v>552162.25391174201</v>
      </c>
      <c r="F89" s="52">
        <f t="shared" si="6"/>
        <v>742608.29694948031</v>
      </c>
      <c r="G89" s="52">
        <f t="shared" si="6"/>
        <v>0</v>
      </c>
      <c r="H89" s="52">
        <f t="shared" si="6"/>
        <v>0</v>
      </c>
      <c r="I89" s="27">
        <f t="shared" si="6"/>
        <v>0</v>
      </c>
    </row>
    <row r="90" spans="2:9" x14ac:dyDescent="0.2">
      <c r="B90" s="11">
        <v>9</v>
      </c>
      <c r="C90" s="2" t="s">
        <v>11</v>
      </c>
      <c r="D90" s="25">
        <f t="shared" si="6"/>
        <v>157659.2154919928</v>
      </c>
      <c r="E90" s="52">
        <f t="shared" si="6"/>
        <v>79181.824859419619</v>
      </c>
      <c r="F90" s="52">
        <f t="shared" si="6"/>
        <v>9182.8840554054277</v>
      </c>
      <c r="G90" s="52">
        <f t="shared" si="6"/>
        <v>21360.517136425158</v>
      </c>
      <c r="H90" s="52">
        <f t="shared" si="6"/>
        <v>12982.637587804014</v>
      </c>
      <c r="I90" s="27">
        <f t="shared" si="6"/>
        <v>0</v>
      </c>
    </row>
    <row r="91" spans="2:9" x14ac:dyDescent="0.2">
      <c r="B91" s="11">
        <v>10</v>
      </c>
      <c r="C91" s="2" t="s">
        <v>60</v>
      </c>
      <c r="D91" s="25">
        <f t="shared" si="6"/>
        <v>0</v>
      </c>
      <c r="E91" s="52">
        <f t="shared" si="6"/>
        <v>0</v>
      </c>
      <c r="F91" s="52">
        <f t="shared" si="6"/>
        <v>0</v>
      </c>
      <c r="G91" s="52">
        <f t="shared" si="6"/>
        <v>0</v>
      </c>
      <c r="H91" s="52">
        <f t="shared" si="6"/>
        <v>0</v>
      </c>
      <c r="I91" s="27">
        <f t="shared" si="6"/>
        <v>0</v>
      </c>
    </row>
    <row r="92" spans="2:9" x14ac:dyDescent="0.2">
      <c r="B92" s="11">
        <v>11</v>
      </c>
      <c r="C92" s="2" t="s">
        <v>12</v>
      </c>
      <c r="D92" s="25">
        <f t="shared" ref="D92:I101" si="7">IF(D54&lt;0,-D54,0)</f>
        <v>476513.13572504552</v>
      </c>
      <c r="E92" s="52">
        <f t="shared" si="7"/>
        <v>219113.30471105914</v>
      </c>
      <c r="F92" s="52">
        <f t="shared" si="7"/>
        <v>282638.39980268618</v>
      </c>
      <c r="G92" s="52">
        <f t="shared" si="7"/>
        <v>719603.41337063245</v>
      </c>
      <c r="H92" s="52">
        <f t="shared" si="7"/>
        <v>599939.53925396421</v>
      </c>
      <c r="I92" s="27">
        <f t="shared" si="7"/>
        <v>611768.82954719546</v>
      </c>
    </row>
    <row r="93" spans="2:9" x14ac:dyDescent="0.2">
      <c r="B93" s="11">
        <v>12</v>
      </c>
      <c r="C93" s="2" t="s">
        <v>13</v>
      </c>
      <c r="D93" s="25">
        <f t="shared" si="7"/>
        <v>17953.348196389274</v>
      </c>
      <c r="E93" s="52">
        <f t="shared" si="7"/>
        <v>40475.143331907464</v>
      </c>
      <c r="F93" s="52">
        <f t="shared" si="7"/>
        <v>0</v>
      </c>
      <c r="G93" s="52">
        <f t="shared" si="7"/>
        <v>27965.855503953961</v>
      </c>
      <c r="H93" s="52">
        <f t="shared" si="7"/>
        <v>26851.692807333351</v>
      </c>
      <c r="I93" s="27">
        <f t="shared" si="7"/>
        <v>98300.712867520007</v>
      </c>
    </row>
    <row r="94" spans="2:9" x14ac:dyDescent="0.2">
      <c r="B94" s="11">
        <v>13</v>
      </c>
      <c r="C94" s="2" t="s">
        <v>14</v>
      </c>
      <c r="D94" s="25">
        <f t="shared" si="7"/>
        <v>1214.8698290467037</v>
      </c>
      <c r="E94" s="52">
        <f t="shared" si="7"/>
        <v>3963.3955645148926</v>
      </c>
      <c r="F94" s="52">
        <f t="shared" si="7"/>
        <v>886.78561405949438</v>
      </c>
      <c r="G94" s="52">
        <f t="shared" si="7"/>
        <v>0</v>
      </c>
      <c r="H94" s="52">
        <f t="shared" si="7"/>
        <v>4123.6864827240042</v>
      </c>
      <c r="I94" s="27">
        <f t="shared" si="7"/>
        <v>0</v>
      </c>
    </row>
    <row r="95" spans="2:9" x14ac:dyDescent="0.2">
      <c r="B95" s="11">
        <v>14</v>
      </c>
      <c r="C95" s="2" t="s">
        <v>15</v>
      </c>
      <c r="D95" s="25">
        <f t="shared" si="7"/>
        <v>0</v>
      </c>
      <c r="E95" s="52">
        <f t="shared" si="7"/>
        <v>0</v>
      </c>
      <c r="F95" s="52">
        <f t="shared" si="7"/>
        <v>0</v>
      </c>
      <c r="G95" s="52">
        <f t="shared" si="7"/>
        <v>0</v>
      </c>
      <c r="H95" s="52">
        <f t="shared" si="7"/>
        <v>0</v>
      </c>
      <c r="I95" s="27">
        <f t="shared" si="7"/>
        <v>0</v>
      </c>
    </row>
    <row r="96" spans="2:9" x14ac:dyDescent="0.2">
      <c r="B96" s="11">
        <v>15</v>
      </c>
      <c r="C96" s="2" t="s">
        <v>16</v>
      </c>
      <c r="D96" s="25">
        <f t="shared" si="7"/>
        <v>0</v>
      </c>
      <c r="E96" s="52">
        <f t="shared" si="7"/>
        <v>0</v>
      </c>
      <c r="F96" s="52">
        <f t="shared" si="7"/>
        <v>0</v>
      </c>
      <c r="G96" s="52">
        <f t="shared" si="7"/>
        <v>0</v>
      </c>
      <c r="H96" s="52">
        <f t="shared" si="7"/>
        <v>0</v>
      </c>
      <c r="I96" s="27">
        <f t="shared" si="7"/>
        <v>0</v>
      </c>
    </row>
    <row r="97" spans="2:9" x14ac:dyDescent="0.2">
      <c r="B97" s="11">
        <v>16</v>
      </c>
      <c r="C97" s="2" t="s">
        <v>17</v>
      </c>
      <c r="D97" s="25">
        <f t="shared" si="7"/>
        <v>0</v>
      </c>
      <c r="E97" s="52">
        <f t="shared" si="7"/>
        <v>0</v>
      </c>
      <c r="F97" s="52">
        <f t="shared" si="7"/>
        <v>0</v>
      </c>
      <c r="G97" s="52">
        <f t="shared" si="7"/>
        <v>0</v>
      </c>
      <c r="H97" s="52">
        <f t="shared" si="7"/>
        <v>0</v>
      </c>
      <c r="I97" s="27">
        <f t="shared" si="7"/>
        <v>0</v>
      </c>
    </row>
    <row r="98" spans="2:9" x14ac:dyDescent="0.2">
      <c r="B98" s="11">
        <v>17</v>
      </c>
      <c r="C98" s="2" t="s">
        <v>18</v>
      </c>
      <c r="D98" s="25">
        <f t="shared" si="7"/>
        <v>0</v>
      </c>
      <c r="E98" s="52">
        <f t="shared" si="7"/>
        <v>0</v>
      </c>
      <c r="F98" s="52">
        <f t="shared" si="7"/>
        <v>0</v>
      </c>
      <c r="G98" s="52">
        <f t="shared" si="7"/>
        <v>0</v>
      </c>
      <c r="H98" s="52">
        <f t="shared" si="7"/>
        <v>0</v>
      </c>
      <c r="I98" s="27">
        <f t="shared" si="7"/>
        <v>0</v>
      </c>
    </row>
    <row r="99" spans="2:9" x14ac:dyDescent="0.2">
      <c r="B99" s="11">
        <v>18</v>
      </c>
      <c r="C99" s="2" t="s">
        <v>19</v>
      </c>
      <c r="D99" s="25">
        <f t="shared" si="7"/>
        <v>0</v>
      </c>
      <c r="E99" s="52">
        <f t="shared" si="7"/>
        <v>0</v>
      </c>
      <c r="F99" s="52">
        <f t="shared" si="7"/>
        <v>0</v>
      </c>
      <c r="G99" s="52">
        <f t="shared" si="7"/>
        <v>0</v>
      </c>
      <c r="H99" s="52">
        <f t="shared" si="7"/>
        <v>0</v>
      </c>
      <c r="I99" s="27">
        <f t="shared" si="7"/>
        <v>0</v>
      </c>
    </row>
    <row r="100" spans="2:9" x14ac:dyDescent="0.2">
      <c r="B100" s="11">
        <v>19</v>
      </c>
      <c r="C100" s="2" t="s">
        <v>20</v>
      </c>
      <c r="D100" s="25">
        <f t="shared" si="7"/>
        <v>0</v>
      </c>
      <c r="E100" s="52">
        <f t="shared" si="7"/>
        <v>0</v>
      </c>
      <c r="F100" s="52">
        <f t="shared" si="7"/>
        <v>0</v>
      </c>
      <c r="G100" s="52">
        <f t="shared" si="7"/>
        <v>0</v>
      </c>
      <c r="H100" s="52">
        <f t="shared" si="7"/>
        <v>0</v>
      </c>
      <c r="I100" s="27">
        <f t="shared" si="7"/>
        <v>0</v>
      </c>
    </row>
    <row r="101" spans="2:9" x14ac:dyDescent="0.2">
      <c r="B101" s="11">
        <v>20</v>
      </c>
      <c r="C101" s="2" t="s">
        <v>21</v>
      </c>
      <c r="D101" s="25">
        <f t="shared" si="7"/>
        <v>0</v>
      </c>
      <c r="E101" s="52">
        <f t="shared" si="7"/>
        <v>0</v>
      </c>
      <c r="F101" s="52">
        <f t="shared" si="7"/>
        <v>0</v>
      </c>
      <c r="G101" s="52">
        <f t="shared" si="7"/>
        <v>0</v>
      </c>
      <c r="H101" s="52">
        <f t="shared" si="7"/>
        <v>0</v>
      </c>
      <c r="I101" s="27">
        <f t="shared" si="7"/>
        <v>0</v>
      </c>
    </row>
    <row r="102" spans="2:9" x14ac:dyDescent="0.2">
      <c r="B102" s="11">
        <v>21</v>
      </c>
      <c r="C102" s="2" t="s">
        <v>22</v>
      </c>
      <c r="D102" s="25">
        <f t="shared" ref="D102:I111" si="8">IF(D64&lt;0,-D64,0)</f>
        <v>0</v>
      </c>
      <c r="E102" s="52">
        <f t="shared" si="8"/>
        <v>0</v>
      </c>
      <c r="F102" s="52">
        <f t="shared" si="8"/>
        <v>0</v>
      </c>
      <c r="G102" s="52">
        <f t="shared" si="8"/>
        <v>0</v>
      </c>
      <c r="H102" s="52">
        <f t="shared" si="8"/>
        <v>0</v>
      </c>
      <c r="I102" s="27">
        <f t="shared" si="8"/>
        <v>0</v>
      </c>
    </row>
    <row r="103" spans="2:9" x14ac:dyDescent="0.2">
      <c r="B103" s="11">
        <v>22</v>
      </c>
      <c r="C103" s="2" t="s">
        <v>23</v>
      </c>
      <c r="D103" s="25">
        <f t="shared" si="8"/>
        <v>0</v>
      </c>
      <c r="E103" s="52">
        <f t="shared" si="8"/>
        <v>0</v>
      </c>
      <c r="F103" s="52">
        <f t="shared" si="8"/>
        <v>0</v>
      </c>
      <c r="G103" s="52">
        <f t="shared" si="8"/>
        <v>0</v>
      </c>
      <c r="H103" s="52">
        <f t="shared" si="8"/>
        <v>0</v>
      </c>
      <c r="I103" s="27">
        <f t="shared" si="8"/>
        <v>0</v>
      </c>
    </row>
    <row r="104" spans="2:9" x14ac:dyDescent="0.2">
      <c r="B104" s="11">
        <v>23</v>
      </c>
      <c r="C104" s="2" t="s">
        <v>24</v>
      </c>
      <c r="D104" s="25">
        <f t="shared" si="8"/>
        <v>0</v>
      </c>
      <c r="E104" s="52">
        <f t="shared" si="8"/>
        <v>0</v>
      </c>
      <c r="F104" s="52">
        <f t="shared" si="8"/>
        <v>0</v>
      </c>
      <c r="G104" s="52">
        <f t="shared" si="8"/>
        <v>0</v>
      </c>
      <c r="H104" s="52">
        <f t="shared" si="8"/>
        <v>0</v>
      </c>
      <c r="I104" s="27">
        <f t="shared" si="8"/>
        <v>0</v>
      </c>
    </row>
    <row r="105" spans="2:9" x14ac:dyDescent="0.2">
      <c r="B105" s="11">
        <v>24</v>
      </c>
      <c r="C105" s="2" t="s">
        <v>25</v>
      </c>
      <c r="D105" s="25">
        <f t="shared" si="8"/>
        <v>0</v>
      </c>
      <c r="E105" s="52">
        <f t="shared" si="8"/>
        <v>0</v>
      </c>
      <c r="F105" s="52">
        <f t="shared" si="8"/>
        <v>0</v>
      </c>
      <c r="G105" s="52">
        <f t="shared" si="8"/>
        <v>0</v>
      </c>
      <c r="H105" s="52">
        <f t="shared" si="8"/>
        <v>0</v>
      </c>
      <c r="I105" s="27">
        <f t="shared" si="8"/>
        <v>0</v>
      </c>
    </row>
    <row r="106" spans="2:9" x14ac:dyDescent="0.2">
      <c r="B106" s="11">
        <v>25</v>
      </c>
      <c r="C106" s="2" t="s">
        <v>26</v>
      </c>
      <c r="D106" s="25">
        <f t="shared" si="8"/>
        <v>0</v>
      </c>
      <c r="E106" s="52">
        <f t="shared" si="8"/>
        <v>0</v>
      </c>
      <c r="F106" s="52">
        <f t="shared" si="8"/>
        <v>0</v>
      </c>
      <c r="G106" s="52">
        <f t="shared" si="8"/>
        <v>16.141193642666668</v>
      </c>
      <c r="H106" s="52">
        <f t="shared" si="8"/>
        <v>0</v>
      </c>
      <c r="I106" s="27">
        <f t="shared" si="8"/>
        <v>0</v>
      </c>
    </row>
    <row r="107" spans="2:9" x14ac:dyDescent="0.2">
      <c r="B107" s="11">
        <v>26</v>
      </c>
      <c r="C107" s="2" t="s">
        <v>27</v>
      </c>
      <c r="D107" s="25">
        <f t="shared" si="8"/>
        <v>0</v>
      </c>
      <c r="E107" s="52">
        <f t="shared" si="8"/>
        <v>0</v>
      </c>
      <c r="F107" s="52">
        <f t="shared" si="8"/>
        <v>0</v>
      </c>
      <c r="G107" s="52">
        <f t="shared" si="8"/>
        <v>0</v>
      </c>
      <c r="H107" s="52">
        <f t="shared" si="8"/>
        <v>0</v>
      </c>
      <c r="I107" s="27">
        <f t="shared" si="8"/>
        <v>0</v>
      </c>
    </row>
    <row r="108" spans="2:9" x14ac:dyDescent="0.2">
      <c r="B108" s="11">
        <v>27</v>
      </c>
      <c r="C108" s="2" t="s">
        <v>28</v>
      </c>
      <c r="D108" s="25">
        <f t="shared" si="8"/>
        <v>0</v>
      </c>
      <c r="E108" s="52">
        <f t="shared" si="8"/>
        <v>0</v>
      </c>
      <c r="F108" s="52">
        <f t="shared" si="8"/>
        <v>0</v>
      </c>
      <c r="G108" s="52">
        <f t="shared" si="8"/>
        <v>0</v>
      </c>
      <c r="H108" s="52">
        <f t="shared" si="8"/>
        <v>0</v>
      </c>
      <c r="I108" s="27">
        <f t="shared" si="8"/>
        <v>0</v>
      </c>
    </row>
    <row r="109" spans="2:9" x14ac:dyDescent="0.2">
      <c r="B109" s="11">
        <v>28</v>
      </c>
      <c r="C109" s="2" t="s">
        <v>29</v>
      </c>
      <c r="D109" s="25">
        <f t="shared" si="8"/>
        <v>0</v>
      </c>
      <c r="E109" s="52">
        <f t="shared" si="8"/>
        <v>0</v>
      </c>
      <c r="F109" s="52">
        <f t="shared" si="8"/>
        <v>0</v>
      </c>
      <c r="G109" s="52">
        <f t="shared" si="8"/>
        <v>0</v>
      </c>
      <c r="H109" s="52">
        <f t="shared" si="8"/>
        <v>0</v>
      </c>
      <c r="I109" s="27">
        <f t="shared" si="8"/>
        <v>0</v>
      </c>
    </row>
    <row r="110" spans="2:9" x14ac:dyDescent="0.2">
      <c r="B110" s="11">
        <v>29</v>
      </c>
      <c r="C110" s="2" t="s">
        <v>30</v>
      </c>
      <c r="D110" s="25">
        <f t="shared" si="8"/>
        <v>0</v>
      </c>
      <c r="E110" s="52">
        <f t="shared" si="8"/>
        <v>0</v>
      </c>
      <c r="F110" s="52">
        <f t="shared" si="8"/>
        <v>0</v>
      </c>
      <c r="G110" s="52">
        <f t="shared" si="8"/>
        <v>0</v>
      </c>
      <c r="H110" s="52">
        <f t="shared" si="8"/>
        <v>0</v>
      </c>
      <c r="I110" s="27">
        <f t="shared" si="8"/>
        <v>0</v>
      </c>
    </row>
    <row r="111" spans="2:9" x14ac:dyDescent="0.2">
      <c r="B111" s="11">
        <v>30</v>
      </c>
      <c r="C111" s="2" t="s">
        <v>31</v>
      </c>
      <c r="D111" s="25">
        <f t="shared" si="8"/>
        <v>0</v>
      </c>
      <c r="E111" s="52">
        <f t="shared" si="8"/>
        <v>0</v>
      </c>
      <c r="F111" s="52">
        <f t="shared" si="8"/>
        <v>0</v>
      </c>
      <c r="G111" s="52">
        <f t="shared" si="8"/>
        <v>0</v>
      </c>
      <c r="H111" s="52">
        <f t="shared" si="8"/>
        <v>0</v>
      </c>
      <c r="I111" s="27">
        <f t="shared" si="8"/>
        <v>0</v>
      </c>
    </row>
    <row r="112" spans="2:9" x14ac:dyDescent="0.2">
      <c r="B112" s="11">
        <v>31</v>
      </c>
      <c r="C112" s="2" t="s">
        <v>32</v>
      </c>
      <c r="D112" s="25">
        <f t="shared" ref="D112:I114" si="9">IF(D74&lt;0,-D74,0)</f>
        <v>0</v>
      </c>
      <c r="E112" s="52">
        <f t="shared" si="9"/>
        <v>0</v>
      </c>
      <c r="F112" s="52">
        <f t="shared" si="9"/>
        <v>0</v>
      </c>
      <c r="G112" s="52">
        <f t="shared" si="9"/>
        <v>0</v>
      </c>
      <c r="H112" s="52">
        <f t="shared" si="9"/>
        <v>0</v>
      </c>
      <c r="I112" s="27">
        <f t="shared" si="9"/>
        <v>0</v>
      </c>
    </row>
    <row r="113" spans="2:9" x14ac:dyDescent="0.2">
      <c r="B113" s="11">
        <v>32</v>
      </c>
      <c r="C113" s="2" t="s">
        <v>33</v>
      </c>
      <c r="D113" s="25">
        <f t="shared" si="9"/>
        <v>0</v>
      </c>
      <c r="E113" s="52">
        <f t="shared" si="9"/>
        <v>0</v>
      </c>
      <c r="F113" s="52">
        <f t="shared" si="9"/>
        <v>0</v>
      </c>
      <c r="G113" s="52">
        <f t="shared" si="9"/>
        <v>0</v>
      </c>
      <c r="H113" s="52">
        <f t="shared" si="9"/>
        <v>0</v>
      </c>
      <c r="I113" s="27">
        <f t="shared" si="9"/>
        <v>0</v>
      </c>
    </row>
    <row r="114" spans="2:9" x14ac:dyDescent="0.2">
      <c r="B114" s="13">
        <v>33</v>
      </c>
      <c r="C114" s="14" t="s">
        <v>34</v>
      </c>
      <c r="D114" s="25">
        <f t="shared" si="9"/>
        <v>0</v>
      </c>
      <c r="E114" s="52">
        <f t="shared" si="9"/>
        <v>0</v>
      </c>
      <c r="F114" s="52">
        <f t="shared" si="9"/>
        <v>0</v>
      </c>
      <c r="G114" s="52">
        <f t="shared" si="9"/>
        <v>0</v>
      </c>
      <c r="H114" s="52">
        <f t="shared" si="9"/>
        <v>0</v>
      </c>
      <c r="I114" s="27">
        <f t="shared" si="9"/>
        <v>0</v>
      </c>
    </row>
    <row r="115" spans="2:9" x14ac:dyDescent="0.2">
      <c r="B115" s="16" t="s">
        <v>35</v>
      </c>
      <c r="C115" s="17"/>
      <c r="D115" s="28">
        <f t="shared" ref="D115:I115" si="10">SUM(D82:D114)</f>
        <v>7608397.2296085339</v>
      </c>
      <c r="E115" s="29">
        <f t="shared" si="10"/>
        <v>2183187.4365811194</v>
      </c>
      <c r="F115" s="29">
        <f t="shared" si="10"/>
        <v>4560368.2719778409</v>
      </c>
      <c r="G115" s="29">
        <f t="shared" si="10"/>
        <v>2589425.7585380282</v>
      </c>
      <c r="H115" s="29">
        <f t="shared" si="10"/>
        <v>2753646.1591251763</v>
      </c>
      <c r="I115" s="30">
        <f t="shared" si="10"/>
        <v>2636141.7339766528</v>
      </c>
    </row>
    <row r="116" spans="2:9" x14ac:dyDescent="0.2">
      <c r="B116" s="34" t="s">
        <v>54</v>
      </c>
    </row>
    <row r="118" spans="2:9" x14ac:dyDescent="0.2">
      <c r="B118" s="3" t="s">
        <v>55</v>
      </c>
    </row>
    <row r="119" spans="2:9" x14ac:dyDescent="0.2">
      <c r="B119" s="21" t="s">
        <v>0</v>
      </c>
      <c r="C119" s="16"/>
      <c r="D119" s="22">
        <v>44197</v>
      </c>
      <c r="E119" s="23">
        <v>44228</v>
      </c>
      <c r="F119" s="23">
        <v>44256</v>
      </c>
      <c r="G119" s="23">
        <v>44287</v>
      </c>
      <c r="H119" s="23">
        <v>44317</v>
      </c>
      <c r="I119" s="24">
        <v>44348</v>
      </c>
    </row>
    <row r="120" spans="2:9" x14ac:dyDescent="0.2">
      <c r="B120" s="8">
        <v>1</v>
      </c>
      <c r="C120" s="9" t="s">
        <v>3</v>
      </c>
      <c r="D120" s="31">
        <f t="shared" ref="D120:I129" si="11">IF(D44&gt;0,D44,0)</f>
        <v>16596897.897012174</v>
      </c>
      <c r="E120" s="32">
        <f t="shared" si="11"/>
        <v>16598150.091804394</v>
      </c>
      <c r="F120" s="32">
        <f t="shared" si="11"/>
        <v>16651285.823514355</v>
      </c>
      <c r="G120" s="32">
        <f t="shared" si="11"/>
        <v>16696655.094863718</v>
      </c>
      <c r="H120" s="32">
        <f t="shared" si="11"/>
        <v>16731198.924116503</v>
      </c>
      <c r="I120" s="33">
        <f t="shared" si="11"/>
        <v>16734340.664246591</v>
      </c>
    </row>
    <row r="121" spans="2:9" x14ac:dyDescent="0.2">
      <c r="B121" s="11">
        <v>2</v>
      </c>
      <c r="C121" s="2" t="s">
        <v>4</v>
      </c>
      <c r="D121" s="25">
        <f t="shared" si="11"/>
        <v>0</v>
      </c>
      <c r="E121" s="52">
        <f t="shared" si="11"/>
        <v>0</v>
      </c>
      <c r="F121" s="52">
        <f t="shared" si="11"/>
        <v>0</v>
      </c>
      <c r="G121" s="52">
        <f t="shared" si="11"/>
        <v>0</v>
      </c>
      <c r="H121" s="52">
        <f t="shared" si="11"/>
        <v>0</v>
      </c>
      <c r="I121" s="27">
        <f t="shared" si="11"/>
        <v>0</v>
      </c>
    </row>
    <row r="122" spans="2:9" x14ac:dyDescent="0.2">
      <c r="B122" s="11">
        <v>3</v>
      </c>
      <c r="C122" s="2" t="s">
        <v>5</v>
      </c>
      <c r="D122" s="25">
        <f t="shared" si="11"/>
        <v>31438906.709645387</v>
      </c>
      <c r="E122" s="52">
        <f t="shared" si="11"/>
        <v>31441278.697199881</v>
      </c>
      <c r="F122" s="52">
        <f t="shared" si="11"/>
        <v>31541931.802529819</v>
      </c>
      <c r="G122" s="52">
        <f t="shared" si="11"/>
        <v>31627873.181351818</v>
      </c>
      <c r="H122" s="52">
        <f t="shared" si="11"/>
        <v>31693308.314592458</v>
      </c>
      <c r="I122" s="27">
        <f t="shared" si="11"/>
        <v>31699259.599915095</v>
      </c>
    </row>
    <row r="123" spans="2:9" x14ac:dyDescent="0.2">
      <c r="B123" s="11">
        <v>4</v>
      </c>
      <c r="C123" s="2" t="s">
        <v>6</v>
      </c>
      <c r="D123" s="25">
        <f t="shared" si="11"/>
        <v>0</v>
      </c>
      <c r="E123" s="52">
        <f t="shared" si="11"/>
        <v>0</v>
      </c>
      <c r="F123" s="52">
        <f t="shared" si="11"/>
        <v>0</v>
      </c>
      <c r="G123" s="52">
        <f t="shared" si="11"/>
        <v>0</v>
      </c>
      <c r="H123" s="52">
        <f t="shared" si="11"/>
        <v>0</v>
      </c>
      <c r="I123" s="27">
        <f t="shared" si="11"/>
        <v>0</v>
      </c>
    </row>
    <row r="124" spans="2:9" x14ac:dyDescent="0.2">
      <c r="B124" s="11">
        <v>5</v>
      </c>
      <c r="C124" s="2" t="s">
        <v>7</v>
      </c>
      <c r="D124" s="25">
        <f t="shared" si="11"/>
        <v>0</v>
      </c>
      <c r="E124" s="52">
        <f t="shared" si="11"/>
        <v>0</v>
      </c>
      <c r="F124" s="52">
        <f t="shared" si="11"/>
        <v>0</v>
      </c>
      <c r="G124" s="52">
        <f t="shared" si="11"/>
        <v>0</v>
      </c>
      <c r="H124" s="52">
        <f t="shared" si="11"/>
        <v>0</v>
      </c>
      <c r="I124" s="27">
        <f t="shared" si="11"/>
        <v>0</v>
      </c>
    </row>
    <row r="125" spans="2:9" x14ac:dyDescent="0.2">
      <c r="B125" s="11">
        <v>6</v>
      </c>
      <c r="C125" s="2" t="s">
        <v>8</v>
      </c>
      <c r="D125" s="25">
        <f t="shared" si="11"/>
        <v>3708715.7693304508</v>
      </c>
      <c r="E125" s="52">
        <f t="shared" si="11"/>
        <v>3708995.5827390165</v>
      </c>
      <c r="F125" s="52">
        <f t="shared" si="11"/>
        <v>3720869.2067939742</v>
      </c>
      <c r="G125" s="52">
        <f t="shared" si="11"/>
        <v>3731007.350267563</v>
      </c>
      <c r="H125" s="52">
        <f t="shared" si="11"/>
        <v>3740076.0311552715</v>
      </c>
      <c r="I125" s="27">
        <f t="shared" si="11"/>
        <v>3740778.3327064007</v>
      </c>
    </row>
    <row r="126" spans="2:9" x14ac:dyDescent="0.2">
      <c r="B126" s="11">
        <v>7</v>
      </c>
      <c r="C126" s="2" t="s">
        <v>9</v>
      </c>
      <c r="D126" s="25">
        <f t="shared" si="11"/>
        <v>0</v>
      </c>
      <c r="E126" s="52">
        <f t="shared" si="11"/>
        <v>6839.5961498028846</v>
      </c>
      <c r="F126" s="52">
        <f t="shared" si="11"/>
        <v>0</v>
      </c>
      <c r="G126" s="52">
        <f t="shared" si="11"/>
        <v>2112219.7358396957</v>
      </c>
      <c r="H126" s="52">
        <f t="shared" si="11"/>
        <v>2100200.5446829903</v>
      </c>
      <c r="I126" s="27">
        <f t="shared" si="11"/>
        <v>1956098.1861880668</v>
      </c>
    </row>
    <row r="127" spans="2:9" x14ac:dyDescent="0.2">
      <c r="B127" s="11">
        <v>8</v>
      </c>
      <c r="C127" s="2" t="s">
        <v>10</v>
      </c>
      <c r="D127" s="25">
        <f t="shared" si="11"/>
        <v>0</v>
      </c>
      <c r="E127" s="52">
        <f t="shared" si="11"/>
        <v>0</v>
      </c>
      <c r="F127" s="52">
        <f t="shared" si="11"/>
        <v>0</v>
      </c>
      <c r="G127" s="52">
        <f t="shared" si="11"/>
        <v>302873.0844748409</v>
      </c>
      <c r="H127" s="52">
        <f t="shared" si="11"/>
        <v>913254.30878661154</v>
      </c>
      <c r="I127" s="27">
        <f t="shared" si="11"/>
        <v>1617205.9564626487</v>
      </c>
    </row>
    <row r="128" spans="2:9" x14ac:dyDescent="0.2">
      <c r="B128" s="11">
        <v>9</v>
      </c>
      <c r="C128" s="2" t="s">
        <v>11</v>
      </c>
      <c r="D128" s="25">
        <f t="shared" si="11"/>
        <v>0</v>
      </c>
      <c r="E128" s="52">
        <f t="shared" si="11"/>
        <v>0</v>
      </c>
      <c r="F128" s="52">
        <f t="shared" si="11"/>
        <v>0</v>
      </c>
      <c r="G128" s="52">
        <f t="shared" si="11"/>
        <v>0</v>
      </c>
      <c r="H128" s="52">
        <f t="shared" si="11"/>
        <v>0</v>
      </c>
      <c r="I128" s="27">
        <f t="shared" si="11"/>
        <v>59494.103733508615</v>
      </c>
    </row>
    <row r="129" spans="2:9" x14ac:dyDescent="0.2">
      <c r="B129" s="11">
        <v>10</v>
      </c>
      <c r="C129" s="2" t="s">
        <v>60</v>
      </c>
      <c r="D129" s="25">
        <f t="shared" si="11"/>
        <v>2731402080.1735735</v>
      </c>
      <c r="E129" s="52">
        <f t="shared" si="11"/>
        <v>2731608157.6876655</v>
      </c>
      <c r="F129" s="52">
        <f t="shared" si="11"/>
        <v>2740352867.0318289</v>
      </c>
      <c r="G129" s="52">
        <f t="shared" si="11"/>
        <v>2747819426.3195086</v>
      </c>
      <c r="H129" s="52">
        <f t="shared" si="11"/>
        <v>2753504409.6015472</v>
      </c>
      <c r="I129" s="27">
        <f t="shared" si="11"/>
        <v>2754021455.3518996</v>
      </c>
    </row>
    <row r="130" spans="2:9" x14ac:dyDescent="0.2">
      <c r="B130" s="11">
        <v>11</v>
      </c>
      <c r="C130" s="2" t="s">
        <v>12</v>
      </c>
      <c r="D130" s="25">
        <f t="shared" ref="D130:I139" si="12">IF(D54&gt;0,D54,0)</f>
        <v>0</v>
      </c>
      <c r="E130" s="52">
        <f t="shared" si="12"/>
        <v>0</v>
      </c>
      <c r="F130" s="52">
        <f t="shared" si="12"/>
        <v>0</v>
      </c>
      <c r="G130" s="52">
        <f t="shared" si="12"/>
        <v>0</v>
      </c>
      <c r="H130" s="52">
        <f t="shared" si="12"/>
        <v>0</v>
      </c>
      <c r="I130" s="27">
        <f t="shared" si="12"/>
        <v>0</v>
      </c>
    </row>
    <row r="131" spans="2:9" x14ac:dyDescent="0.2">
      <c r="B131" s="11">
        <v>12</v>
      </c>
      <c r="C131" s="2" t="s">
        <v>13</v>
      </c>
      <c r="D131" s="25">
        <f t="shared" si="12"/>
        <v>0</v>
      </c>
      <c r="E131" s="52">
        <f t="shared" si="12"/>
        <v>0</v>
      </c>
      <c r="F131" s="52">
        <f t="shared" si="12"/>
        <v>22929.984116846947</v>
      </c>
      <c r="G131" s="52">
        <f t="shared" si="12"/>
        <v>0</v>
      </c>
      <c r="H131" s="52">
        <f t="shared" si="12"/>
        <v>0</v>
      </c>
      <c r="I131" s="27">
        <f t="shared" si="12"/>
        <v>0</v>
      </c>
    </row>
    <row r="132" spans="2:9" x14ac:dyDescent="0.2">
      <c r="B132" s="11">
        <v>13</v>
      </c>
      <c r="C132" s="2" t="s">
        <v>14</v>
      </c>
      <c r="D132" s="25">
        <f t="shared" si="12"/>
        <v>0</v>
      </c>
      <c r="E132" s="52">
        <f t="shared" si="12"/>
        <v>0</v>
      </c>
      <c r="F132" s="52">
        <f t="shared" si="12"/>
        <v>0</v>
      </c>
      <c r="G132" s="52">
        <f t="shared" si="12"/>
        <v>108.75591541709991</v>
      </c>
      <c r="H132" s="52">
        <f t="shared" si="12"/>
        <v>0</v>
      </c>
      <c r="I132" s="27">
        <f t="shared" si="12"/>
        <v>1334.8326037896863</v>
      </c>
    </row>
    <row r="133" spans="2:9" x14ac:dyDescent="0.2">
      <c r="B133" s="11">
        <v>14</v>
      </c>
      <c r="C133" s="2" t="s">
        <v>15</v>
      </c>
      <c r="D133" s="25">
        <f t="shared" si="12"/>
        <v>6679253.5899539562</v>
      </c>
      <c r="E133" s="52">
        <f t="shared" si="12"/>
        <v>6679757.523075263</v>
      </c>
      <c r="F133" s="52">
        <f t="shared" si="12"/>
        <v>6701141.4605424255</v>
      </c>
      <c r="G133" s="52">
        <f t="shared" si="12"/>
        <v>6719399.8646378303</v>
      </c>
      <c r="H133" s="52">
        <f t="shared" si="12"/>
        <v>6733301.6791202202</v>
      </c>
      <c r="I133" s="27">
        <f t="shared" si="12"/>
        <v>6734566.0406396324</v>
      </c>
    </row>
    <row r="134" spans="2:9" x14ac:dyDescent="0.2">
      <c r="B134" s="11">
        <v>15</v>
      </c>
      <c r="C134" s="2" t="s">
        <v>16</v>
      </c>
      <c r="D134" s="25">
        <f t="shared" si="12"/>
        <v>49193945.138092868</v>
      </c>
      <c r="E134" s="52">
        <f t="shared" si="12"/>
        <v>49197656.699270919</v>
      </c>
      <c r="F134" s="52">
        <f t="shared" si="12"/>
        <v>49355153.376471229</v>
      </c>
      <c r="G134" s="52">
        <f t="shared" si="12"/>
        <v>49489629.918989308</v>
      </c>
      <c r="H134" s="52">
        <f t="shared" si="12"/>
        <v>49592019.368612126</v>
      </c>
      <c r="I134" s="27">
        <f t="shared" si="12"/>
        <v>49601331.626394078</v>
      </c>
    </row>
    <row r="135" spans="2:9" x14ac:dyDescent="0.2">
      <c r="B135" s="11">
        <v>16</v>
      </c>
      <c r="C135" s="2" t="s">
        <v>17</v>
      </c>
      <c r="D135" s="25">
        <f t="shared" si="12"/>
        <v>57813950.945520818</v>
      </c>
      <c r="E135" s="52">
        <f t="shared" si="12"/>
        <v>57818312.864762649</v>
      </c>
      <c r="F135" s="52">
        <f t="shared" si="12"/>
        <v>58003406.886886321</v>
      </c>
      <c r="G135" s="52">
        <f t="shared" si="12"/>
        <v>58161447.072739258</v>
      </c>
      <c r="H135" s="52">
        <f t="shared" si="12"/>
        <v>58281777.706950761</v>
      </c>
      <c r="I135" s="27">
        <f t="shared" si="12"/>
        <v>58287735.174076125</v>
      </c>
    </row>
    <row r="136" spans="2:9" x14ac:dyDescent="0.2">
      <c r="B136" s="11">
        <v>17</v>
      </c>
      <c r="C136" s="2" t="s">
        <v>18</v>
      </c>
      <c r="D136" s="25">
        <f t="shared" si="12"/>
        <v>4387829.6847638963</v>
      </c>
      <c r="E136" s="52">
        <f t="shared" si="12"/>
        <v>4388160.7356334329</v>
      </c>
      <c r="F136" s="52">
        <f t="shared" si="12"/>
        <v>4402208.5741129713</v>
      </c>
      <c r="G136" s="52">
        <f t="shared" si="12"/>
        <v>4414203.1430280861</v>
      </c>
      <c r="H136" s="52">
        <f t="shared" si="12"/>
        <v>4423335.7195108319</v>
      </c>
      <c r="I136" s="27">
        <f t="shared" si="12"/>
        <v>4424166.3217528984</v>
      </c>
    </row>
    <row r="137" spans="2:9" x14ac:dyDescent="0.2">
      <c r="B137" s="11">
        <v>18</v>
      </c>
      <c r="C137" s="2" t="s">
        <v>19</v>
      </c>
      <c r="D137" s="25">
        <f t="shared" si="12"/>
        <v>10203894.974472288</v>
      </c>
      <c r="E137" s="52">
        <f t="shared" si="12"/>
        <v>10204664.833046263</v>
      </c>
      <c r="F137" s="52">
        <f t="shared" si="12"/>
        <v>10237333.071962029</v>
      </c>
      <c r="G137" s="52">
        <f t="shared" si="12"/>
        <v>10265226.433889655</v>
      </c>
      <c r="H137" s="52">
        <f t="shared" si="12"/>
        <v>10286464.234344821</v>
      </c>
      <c r="I137" s="27">
        <f t="shared" si="12"/>
        <v>10288395.799298912</v>
      </c>
    </row>
    <row r="138" spans="2:9" x14ac:dyDescent="0.2">
      <c r="B138" s="11">
        <v>19</v>
      </c>
      <c r="C138" s="2" t="s">
        <v>20</v>
      </c>
      <c r="D138" s="25">
        <f t="shared" si="12"/>
        <v>17842464.928779941</v>
      </c>
      <c r="E138" s="52">
        <f t="shared" si="12"/>
        <v>17843811.098516166</v>
      </c>
      <c r="F138" s="52">
        <f t="shared" si="12"/>
        <v>17900934.570347052</v>
      </c>
      <c r="G138" s="52">
        <f t="shared" si="12"/>
        <v>17949708.723078389</v>
      </c>
      <c r="H138" s="52">
        <f t="shared" si="12"/>
        <v>17986845.003952872</v>
      </c>
      <c r="I138" s="27">
        <f t="shared" si="12"/>
        <v>17990222.525971401</v>
      </c>
    </row>
    <row r="139" spans="2:9" x14ac:dyDescent="0.2">
      <c r="B139" s="11">
        <v>20</v>
      </c>
      <c r="C139" s="2" t="s">
        <v>21</v>
      </c>
      <c r="D139" s="25">
        <f t="shared" si="12"/>
        <v>258308813.20278037</v>
      </c>
      <c r="E139" s="52">
        <f t="shared" si="12"/>
        <v>258328301.96222711</v>
      </c>
      <c r="F139" s="52">
        <f t="shared" si="12"/>
        <v>259155289.50422627</v>
      </c>
      <c r="G139" s="52">
        <f t="shared" si="12"/>
        <v>259861402.33994108</v>
      </c>
      <c r="H139" s="52">
        <f t="shared" si="12"/>
        <v>260399031.45552254</v>
      </c>
      <c r="I139" s="27">
        <f t="shared" si="12"/>
        <v>260447928.49456143</v>
      </c>
    </row>
    <row r="140" spans="2:9" x14ac:dyDescent="0.2">
      <c r="B140" s="11">
        <v>21</v>
      </c>
      <c r="C140" s="2" t="s">
        <v>22</v>
      </c>
      <c r="D140" s="25">
        <f t="shared" ref="D140:I149" si="13">IF(D64&gt;0,D64,0)</f>
        <v>12418254.190681847</v>
      </c>
      <c r="E140" s="52">
        <f t="shared" si="13"/>
        <v>12419191.117167899</v>
      </c>
      <c r="F140" s="52">
        <f t="shared" si="13"/>
        <v>12458948.728926236</v>
      </c>
      <c r="G140" s="52">
        <f t="shared" si="13"/>
        <v>12492895.262040947</v>
      </c>
      <c r="H140" s="52">
        <f t="shared" si="13"/>
        <v>12518741.902481981</v>
      </c>
      <c r="I140" s="27">
        <f t="shared" si="13"/>
        <v>12521092.638612226</v>
      </c>
    </row>
    <row r="141" spans="2:9" x14ac:dyDescent="0.2">
      <c r="B141" s="11">
        <v>22</v>
      </c>
      <c r="C141" s="2" t="s">
        <v>23</v>
      </c>
      <c r="D141" s="25">
        <f t="shared" si="13"/>
        <v>439381845.77866083</v>
      </c>
      <c r="E141" s="52">
        <f t="shared" si="13"/>
        <v>439414996.04942191</v>
      </c>
      <c r="F141" s="52">
        <f t="shared" si="13"/>
        <v>440821697.23059416</v>
      </c>
      <c r="G141" s="52">
        <f t="shared" si="13"/>
        <v>442022791.21278369</v>
      </c>
      <c r="H141" s="52">
        <f t="shared" si="13"/>
        <v>442937295.32985032</v>
      </c>
      <c r="I141" s="27">
        <f t="shared" si="13"/>
        <v>443020468.91963077</v>
      </c>
    </row>
    <row r="142" spans="2:9" x14ac:dyDescent="0.2">
      <c r="B142" s="11">
        <v>23</v>
      </c>
      <c r="C142" s="2" t="s">
        <v>24</v>
      </c>
      <c r="D142" s="25">
        <f t="shared" si="13"/>
        <v>11860560.507999575</v>
      </c>
      <c r="E142" s="52">
        <f t="shared" si="13"/>
        <v>11861455.357880142</v>
      </c>
      <c r="F142" s="52">
        <f t="shared" si="13"/>
        <v>11899427.487671712</v>
      </c>
      <c r="G142" s="52">
        <f t="shared" si="13"/>
        <v>11931849.509629192</v>
      </c>
      <c r="H142" s="52">
        <f t="shared" si="13"/>
        <v>11956535.398496678</v>
      </c>
      <c r="I142" s="27">
        <f t="shared" si="13"/>
        <v>11958780.564981677</v>
      </c>
    </row>
    <row r="143" spans="2:9" x14ac:dyDescent="0.2">
      <c r="B143" s="11">
        <v>24</v>
      </c>
      <c r="C143" s="2" t="s">
        <v>25</v>
      </c>
      <c r="D143" s="25">
        <f t="shared" si="13"/>
        <v>198779028.38117275</v>
      </c>
      <c r="E143" s="52">
        <f t="shared" si="13"/>
        <v>199273616.69292149</v>
      </c>
      <c r="F143" s="52">
        <f t="shared" si="13"/>
        <v>199985673.67913687</v>
      </c>
      <c r="G143" s="52">
        <f t="shared" si="13"/>
        <v>200573288.88391328</v>
      </c>
      <c r="H143" s="52">
        <f t="shared" si="13"/>
        <v>201153628.00475177</v>
      </c>
      <c r="I143" s="27">
        <f t="shared" si="13"/>
        <v>201121639.32452908</v>
      </c>
    </row>
    <row r="144" spans="2:9" x14ac:dyDescent="0.2">
      <c r="B144" s="11">
        <v>25</v>
      </c>
      <c r="C144" s="2" t="s">
        <v>26</v>
      </c>
      <c r="D144" s="25">
        <f t="shared" si="13"/>
        <v>0</v>
      </c>
      <c r="E144" s="52">
        <f t="shared" si="13"/>
        <v>0</v>
      </c>
      <c r="F144" s="52">
        <f t="shared" si="13"/>
        <v>0</v>
      </c>
      <c r="G144" s="52">
        <f t="shared" si="13"/>
        <v>0</v>
      </c>
      <c r="H144" s="52">
        <f t="shared" si="13"/>
        <v>0</v>
      </c>
      <c r="I144" s="27">
        <f t="shared" si="13"/>
        <v>0</v>
      </c>
    </row>
    <row r="145" spans="2:9" x14ac:dyDescent="0.2">
      <c r="B145" s="11">
        <v>26</v>
      </c>
      <c r="C145" s="2" t="s">
        <v>27</v>
      </c>
      <c r="D145" s="25">
        <f t="shared" si="13"/>
        <v>10645416.84242826</v>
      </c>
      <c r="E145" s="52">
        <f t="shared" si="13"/>
        <v>10693231.531082325</v>
      </c>
      <c r="F145" s="52">
        <f t="shared" si="13"/>
        <v>10756513.067431174</v>
      </c>
      <c r="G145" s="52">
        <f t="shared" si="13"/>
        <v>10841934.809169112</v>
      </c>
      <c r="H145" s="52">
        <f t="shared" si="13"/>
        <v>10863968.473502886</v>
      </c>
      <c r="I145" s="27">
        <f t="shared" si="13"/>
        <v>10870950.508779196</v>
      </c>
    </row>
    <row r="146" spans="2:9" x14ac:dyDescent="0.2">
      <c r="B146" s="11">
        <v>27</v>
      </c>
      <c r="C146" s="2" t="s">
        <v>28</v>
      </c>
      <c r="D146" s="25">
        <f t="shared" si="13"/>
        <v>6901359.9621050805</v>
      </c>
      <c r="E146" s="52">
        <f t="shared" si="13"/>
        <v>6905044.6013262607</v>
      </c>
      <c r="F146" s="52">
        <f t="shared" si="13"/>
        <v>6928591.2518790318</v>
      </c>
      <c r="G146" s="52">
        <f t="shared" si="13"/>
        <v>6949024.2751827929</v>
      </c>
      <c r="H146" s="52">
        <f t="shared" si="13"/>
        <v>6963155.7438852917</v>
      </c>
      <c r="I146" s="27">
        <f t="shared" si="13"/>
        <v>6990604.2713837</v>
      </c>
    </row>
    <row r="147" spans="2:9" x14ac:dyDescent="0.2">
      <c r="B147" s="11">
        <v>28</v>
      </c>
      <c r="C147" s="2" t="s">
        <v>29</v>
      </c>
      <c r="D147" s="25">
        <f t="shared" si="13"/>
        <v>2991869.0756163285</v>
      </c>
      <c r="E147" s="52">
        <f t="shared" si="13"/>
        <v>2993038.7261747429</v>
      </c>
      <c r="F147" s="52">
        <f t="shared" si="13"/>
        <v>3002586.9934275965</v>
      </c>
      <c r="G147" s="52">
        <f t="shared" si="13"/>
        <v>3267741.8178742584</v>
      </c>
      <c r="H147" s="52">
        <f t="shared" si="13"/>
        <v>3274704.9944819757</v>
      </c>
      <c r="I147" s="27">
        <f t="shared" si="13"/>
        <v>3456854.8846167685</v>
      </c>
    </row>
    <row r="148" spans="2:9" x14ac:dyDescent="0.2">
      <c r="B148" s="11">
        <v>29</v>
      </c>
      <c r="C148" s="2" t="s">
        <v>30</v>
      </c>
      <c r="D148" s="25">
        <f t="shared" si="13"/>
        <v>5602800.2140300414</v>
      </c>
      <c r="E148" s="52">
        <f t="shared" si="13"/>
        <v>5603222.9314133376</v>
      </c>
      <c r="F148" s="52">
        <f t="shared" si="13"/>
        <v>5621160.5539042735</v>
      </c>
      <c r="G148" s="52">
        <f t="shared" si="13"/>
        <v>5636476.365618242</v>
      </c>
      <c r="H148" s="52">
        <f t="shared" si="13"/>
        <v>5648137.7119211415</v>
      </c>
      <c r="I148" s="27">
        <f t="shared" si="13"/>
        <v>5649198.304230771</v>
      </c>
    </row>
    <row r="149" spans="2:9" x14ac:dyDescent="0.2">
      <c r="B149" s="11">
        <v>30</v>
      </c>
      <c r="C149" s="2" t="s">
        <v>31</v>
      </c>
      <c r="D149" s="25">
        <f t="shared" si="13"/>
        <v>66806517.192667171</v>
      </c>
      <c r="E149" s="52">
        <f t="shared" si="13"/>
        <v>66930067.658484548</v>
      </c>
      <c r="F149" s="52">
        <f t="shared" si="13"/>
        <v>66564091.967985265</v>
      </c>
      <c r="G149" s="52">
        <f t="shared" si="13"/>
        <v>66756096.472200371</v>
      </c>
      <c r="H149" s="52">
        <f t="shared" si="13"/>
        <v>66892621.045457475</v>
      </c>
      <c r="I149" s="27">
        <f t="shared" si="13"/>
        <v>66905350.663313515</v>
      </c>
    </row>
    <row r="150" spans="2:9" x14ac:dyDescent="0.2">
      <c r="B150" s="11">
        <v>31</v>
      </c>
      <c r="C150" s="2" t="s">
        <v>32</v>
      </c>
      <c r="D150" s="25">
        <f t="shared" ref="D150:I152" si="14">IF(D74&gt;0,D74,0)</f>
        <v>105912907.425825</v>
      </c>
      <c r="E150" s="52">
        <f t="shared" si="14"/>
        <v>106095984.63069285</v>
      </c>
      <c r="F150" s="52">
        <f t="shared" si="14"/>
        <v>106943394.40252726</v>
      </c>
      <c r="G150" s="52">
        <f t="shared" si="14"/>
        <v>107309637.84224813</v>
      </c>
      <c r="H150" s="52">
        <f t="shared" si="14"/>
        <v>108087067.15932938</v>
      </c>
      <c r="I150" s="27">
        <f t="shared" si="14"/>
        <v>108113786.53542763</v>
      </c>
    </row>
    <row r="151" spans="2:9" x14ac:dyDescent="0.2">
      <c r="B151" s="11">
        <v>32</v>
      </c>
      <c r="C151" s="2" t="s">
        <v>33</v>
      </c>
      <c r="D151" s="25">
        <f t="shared" si="14"/>
        <v>220661890.63452846</v>
      </c>
      <c r="E151" s="52">
        <f t="shared" si="14"/>
        <v>220669772.06472692</v>
      </c>
      <c r="F151" s="52">
        <f t="shared" si="14"/>
        <v>220969226.9969458</v>
      </c>
      <c r="G151" s="52">
        <f t="shared" si="14"/>
        <v>221993591.37856603</v>
      </c>
      <c r="H151" s="52">
        <f t="shared" si="14"/>
        <v>222440801.80300033</v>
      </c>
      <c r="I151" s="27">
        <f t="shared" si="14"/>
        <v>222460991.99358529</v>
      </c>
    </row>
    <row r="152" spans="2:9" x14ac:dyDescent="0.2">
      <c r="B152" s="13">
        <v>33</v>
      </c>
      <c r="C152" s="14" t="s">
        <v>34</v>
      </c>
      <c r="D152" s="25">
        <f t="shared" si="14"/>
        <v>342886.01942329091</v>
      </c>
      <c r="E152" s="52">
        <f t="shared" si="14"/>
        <v>342911.88932322711</v>
      </c>
      <c r="F152" s="52">
        <f t="shared" si="14"/>
        <v>344009.65467963461</v>
      </c>
      <c r="G152" s="52">
        <f t="shared" si="14"/>
        <v>344946.96772172535</v>
      </c>
      <c r="H152" s="52">
        <f t="shared" si="14"/>
        <v>345660.63097263069</v>
      </c>
      <c r="I152" s="27">
        <f t="shared" si="14"/>
        <v>345725.53820854629</v>
      </c>
    </row>
    <row r="153" spans="2:9" x14ac:dyDescent="0.2">
      <c r="B153" s="16" t="s">
        <v>35</v>
      </c>
      <c r="C153" s="17"/>
      <c r="D153" s="28">
        <f t="shared" ref="D153:I153" si="15">SUM(D120:D152)</f>
        <v>4269882089.2390652</v>
      </c>
      <c r="E153" s="29">
        <f t="shared" si="15"/>
        <v>4271026620.6227059</v>
      </c>
      <c r="F153" s="29">
        <f t="shared" si="15"/>
        <v>4284340673.3084402</v>
      </c>
      <c r="G153" s="29">
        <f t="shared" si="15"/>
        <v>4299271455.8154745</v>
      </c>
      <c r="H153" s="29">
        <f t="shared" si="15"/>
        <v>4309467541.0910282</v>
      </c>
      <c r="I153" s="30">
        <f t="shared" si="15"/>
        <v>4311019757.1577492</v>
      </c>
    </row>
    <row r="154" spans="2:9" x14ac:dyDescent="0.2">
      <c r="B154" s="34" t="s">
        <v>56</v>
      </c>
    </row>
    <row r="156" spans="2:9" x14ac:dyDescent="0.2">
      <c r="B156" s="16" t="s">
        <v>42</v>
      </c>
      <c r="C156" s="17"/>
      <c r="D156" s="28">
        <f t="shared" ref="D156:I156" si="16">IF(D115&lt;D153,D115,D153)</f>
        <v>7608397.2296085339</v>
      </c>
      <c r="E156" s="29">
        <f t="shared" si="16"/>
        <v>2183187.4365811194</v>
      </c>
      <c r="F156" s="29">
        <f t="shared" si="16"/>
        <v>4560368.2719778409</v>
      </c>
      <c r="G156" s="29">
        <f t="shared" si="16"/>
        <v>2589425.7585380282</v>
      </c>
      <c r="H156" s="29">
        <f t="shared" si="16"/>
        <v>2753646.1591251763</v>
      </c>
      <c r="I156" s="30">
        <f t="shared" si="16"/>
        <v>2636141.7339766528</v>
      </c>
    </row>
    <row r="157" spans="2:9" x14ac:dyDescent="0.2">
      <c r="B157" s="34" t="s">
        <v>43</v>
      </c>
    </row>
    <row r="159" spans="2:9" x14ac:dyDescent="0.2">
      <c r="B159" s="3" t="s">
        <v>112</v>
      </c>
    </row>
    <row r="160" spans="2:9" x14ac:dyDescent="0.2">
      <c r="B160" s="21" t="s">
        <v>0</v>
      </c>
      <c r="C160" s="16"/>
      <c r="D160" s="22">
        <v>44197</v>
      </c>
      <c r="E160" s="23">
        <v>44228</v>
      </c>
      <c r="F160" s="23">
        <v>44256</v>
      </c>
      <c r="G160" s="23">
        <v>44287</v>
      </c>
      <c r="H160" s="23">
        <v>44317</v>
      </c>
      <c r="I160" s="24">
        <v>44348</v>
      </c>
    </row>
    <row r="161" spans="2:9" x14ac:dyDescent="0.2">
      <c r="B161" s="8">
        <v>1</v>
      </c>
      <c r="C161" s="9" t="s">
        <v>3</v>
      </c>
      <c r="D161" s="31">
        <f t="shared" ref="D161:I170" si="17">D120/D$153*D$156-D82/D$115*D$156</f>
        <v>29573.601645338811</v>
      </c>
      <c r="E161" s="32">
        <f t="shared" si="17"/>
        <v>8484.3472002597482</v>
      </c>
      <c r="F161" s="32">
        <f t="shared" si="17"/>
        <v>17724.079700354505</v>
      </c>
      <c r="G161" s="32">
        <f t="shared" si="17"/>
        <v>10056.296567545922</v>
      </c>
      <c r="H161" s="32">
        <f t="shared" si="17"/>
        <v>10690.833894362897</v>
      </c>
      <c r="I161" s="33">
        <f t="shared" si="17"/>
        <v>10232.86746537376</v>
      </c>
    </row>
    <row r="162" spans="2:9" x14ac:dyDescent="0.2">
      <c r="B162" s="11">
        <v>2</v>
      </c>
      <c r="C162" s="2" t="s">
        <v>4</v>
      </c>
      <c r="D162" s="25">
        <f t="shared" si="17"/>
        <v>0</v>
      </c>
      <c r="E162" s="52">
        <f t="shared" si="17"/>
        <v>0</v>
      </c>
      <c r="F162" s="52">
        <f t="shared" si="17"/>
        <v>0</v>
      </c>
      <c r="G162" s="52">
        <f t="shared" si="17"/>
        <v>0</v>
      </c>
      <c r="H162" s="52">
        <f t="shared" si="17"/>
        <v>0</v>
      </c>
      <c r="I162" s="27">
        <f t="shared" si="17"/>
        <v>0</v>
      </c>
    </row>
    <row r="163" spans="2:9" x14ac:dyDescent="0.2">
      <c r="B163" s="11">
        <v>3</v>
      </c>
      <c r="C163" s="2" t="s">
        <v>5</v>
      </c>
      <c r="D163" s="25">
        <f t="shared" si="17"/>
        <v>56020.209858819508</v>
      </c>
      <c r="E163" s="52">
        <f t="shared" si="17"/>
        <v>16071.593726513578</v>
      </c>
      <c r="F163" s="52">
        <f t="shared" si="17"/>
        <v>33574.08665592131</v>
      </c>
      <c r="G163" s="52">
        <f t="shared" si="17"/>
        <v>19049.280871247589</v>
      </c>
      <c r="H163" s="52">
        <f t="shared" si="17"/>
        <v>20251.262105655132</v>
      </c>
      <c r="I163" s="27">
        <f t="shared" si="17"/>
        <v>19383.752771893982</v>
      </c>
    </row>
    <row r="164" spans="2:9" x14ac:dyDescent="0.2">
      <c r="B164" s="11">
        <v>4</v>
      </c>
      <c r="C164" s="2" t="s">
        <v>6</v>
      </c>
      <c r="D164" s="25">
        <f t="shared" si="17"/>
        <v>0</v>
      </c>
      <c r="E164" s="52">
        <f t="shared" si="17"/>
        <v>0</v>
      </c>
      <c r="F164" s="52">
        <f t="shared" si="17"/>
        <v>0</v>
      </c>
      <c r="G164" s="52">
        <f t="shared" si="17"/>
        <v>0</v>
      </c>
      <c r="H164" s="52">
        <f t="shared" si="17"/>
        <v>0</v>
      </c>
      <c r="I164" s="27">
        <f t="shared" si="17"/>
        <v>0</v>
      </c>
    </row>
    <row r="165" spans="2:9" x14ac:dyDescent="0.2">
      <c r="B165" s="11">
        <v>5</v>
      </c>
      <c r="C165" s="2" t="s">
        <v>7</v>
      </c>
      <c r="D165" s="25">
        <f t="shared" si="17"/>
        <v>-5709966.3041757708</v>
      </c>
      <c r="E165" s="52">
        <f t="shared" si="17"/>
        <v>-1288291.5142024765</v>
      </c>
      <c r="F165" s="52">
        <f t="shared" si="17"/>
        <v>-3421510.6082127318</v>
      </c>
      <c r="G165" s="52">
        <f t="shared" si="17"/>
        <v>-1820479.8313333737</v>
      </c>
      <c r="H165" s="52">
        <f t="shared" si="17"/>
        <v>-2109748.6029933509</v>
      </c>
      <c r="I165" s="27">
        <f t="shared" si="17"/>
        <v>-1926072.1915619378</v>
      </c>
    </row>
    <row r="166" spans="2:9" x14ac:dyDescent="0.2">
      <c r="B166" s="11">
        <v>6</v>
      </c>
      <c r="C166" s="2" t="s">
        <v>8</v>
      </c>
      <c r="D166" s="25">
        <f t="shared" si="17"/>
        <v>6608.4688511405475</v>
      </c>
      <c r="E166" s="52">
        <f t="shared" si="17"/>
        <v>1895.8984051918885</v>
      </c>
      <c r="F166" s="52">
        <f t="shared" si="17"/>
        <v>3960.5939790355669</v>
      </c>
      <c r="G166" s="52">
        <f t="shared" si="17"/>
        <v>2247.1636502527003</v>
      </c>
      <c r="H166" s="52">
        <f t="shared" si="17"/>
        <v>2389.8186724523948</v>
      </c>
      <c r="I166" s="27">
        <f t="shared" si="17"/>
        <v>2287.4452996950395</v>
      </c>
    </row>
    <row r="167" spans="2:9" x14ac:dyDescent="0.2">
      <c r="B167" s="11">
        <v>7</v>
      </c>
      <c r="C167" s="2" t="s">
        <v>9</v>
      </c>
      <c r="D167" s="25">
        <f t="shared" si="17"/>
        <v>-261693.41045106345</v>
      </c>
      <c r="E167" s="52">
        <f t="shared" si="17"/>
        <v>3.4961431318265079</v>
      </c>
      <c r="F167" s="52">
        <f t="shared" si="17"/>
        <v>-103541.29734347723</v>
      </c>
      <c r="G167" s="52">
        <f t="shared" si="17"/>
        <v>1272.1774486412999</v>
      </c>
      <c r="H167" s="52">
        <f t="shared" si="17"/>
        <v>1341.977659215594</v>
      </c>
      <c r="I167" s="27">
        <f t="shared" si="17"/>
        <v>1196.1327840831111</v>
      </c>
    </row>
    <row r="168" spans="2:9" x14ac:dyDescent="0.2">
      <c r="B168" s="11">
        <v>8</v>
      </c>
      <c r="C168" s="2" t="s">
        <v>10</v>
      </c>
      <c r="D168" s="25">
        <f t="shared" si="17"/>
        <v>-983396.94573922653</v>
      </c>
      <c r="E168" s="52">
        <f t="shared" si="17"/>
        <v>-552162.25391174201</v>
      </c>
      <c r="F168" s="52">
        <f t="shared" si="17"/>
        <v>-742608.29694948031</v>
      </c>
      <c r="G168" s="52">
        <f t="shared" si="17"/>
        <v>182.41866664319744</v>
      </c>
      <c r="H168" s="52">
        <f t="shared" si="17"/>
        <v>583.54754867421593</v>
      </c>
      <c r="I168" s="27">
        <f t="shared" si="17"/>
        <v>988.90386832222055</v>
      </c>
    </row>
    <row r="169" spans="2:9" x14ac:dyDescent="0.2">
      <c r="B169" s="11">
        <v>9</v>
      </c>
      <c r="C169" s="2" t="s">
        <v>11</v>
      </c>
      <c r="D169" s="25">
        <f t="shared" si="17"/>
        <v>-157659.2154919928</v>
      </c>
      <c r="E169" s="52">
        <f t="shared" si="17"/>
        <v>-79181.824859419619</v>
      </c>
      <c r="F169" s="52">
        <f t="shared" si="17"/>
        <v>-9182.8840554054277</v>
      </c>
      <c r="G169" s="52">
        <f t="shared" si="17"/>
        <v>-21360.517136425158</v>
      </c>
      <c r="H169" s="52">
        <f t="shared" si="17"/>
        <v>-12982.637587804014</v>
      </c>
      <c r="I169" s="27">
        <f t="shared" si="17"/>
        <v>36.379997915119588</v>
      </c>
    </row>
    <row r="170" spans="2:9" x14ac:dyDescent="0.2">
      <c r="B170" s="11">
        <v>10</v>
      </c>
      <c r="C170" s="2" t="s">
        <v>60</v>
      </c>
      <c r="D170" s="25">
        <f t="shared" si="17"/>
        <v>4867017.7736554509</v>
      </c>
      <c r="E170" s="52">
        <f t="shared" si="17"/>
        <v>1396294.8820620386</v>
      </c>
      <c r="F170" s="52">
        <f t="shared" si="17"/>
        <v>2916905.8256016453</v>
      </c>
      <c r="G170" s="52">
        <f t="shared" si="17"/>
        <v>1654995.3812984615</v>
      </c>
      <c r="H170" s="52">
        <f t="shared" si="17"/>
        <v>1759423.123468742</v>
      </c>
      <c r="I170" s="27">
        <f t="shared" si="17"/>
        <v>1684054.1922050402</v>
      </c>
    </row>
    <row r="171" spans="2:9" x14ac:dyDescent="0.2">
      <c r="B171" s="11">
        <v>11</v>
      </c>
      <c r="C171" s="2" t="s">
        <v>12</v>
      </c>
      <c r="D171" s="25">
        <f t="shared" ref="D171:I180" si="18">D130/D$153*D$156-D92/D$115*D$156</f>
        <v>-476513.13572504546</v>
      </c>
      <c r="E171" s="52">
        <f t="shared" si="18"/>
        <v>-219113.30471105914</v>
      </c>
      <c r="F171" s="52">
        <f t="shared" si="18"/>
        <v>-282638.39980268618</v>
      </c>
      <c r="G171" s="52">
        <f t="shared" si="18"/>
        <v>-719603.41337063257</v>
      </c>
      <c r="H171" s="52">
        <f t="shared" si="18"/>
        <v>-599939.53925396421</v>
      </c>
      <c r="I171" s="27">
        <f t="shared" si="18"/>
        <v>-611768.82954719546</v>
      </c>
    </row>
    <row r="172" spans="2:9" x14ac:dyDescent="0.2">
      <c r="B172" s="11">
        <v>12</v>
      </c>
      <c r="C172" s="2" t="s">
        <v>13</v>
      </c>
      <c r="D172" s="25">
        <f t="shared" si="18"/>
        <v>-17953.348196389274</v>
      </c>
      <c r="E172" s="52">
        <f t="shared" si="18"/>
        <v>-40475.143331907464</v>
      </c>
      <c r="F172" s="52">
        <f t="shared" si="18"/>
        <v>24.407296248613807</v>
      </c>
      <c r="G172" s="52">
        <f t="shared" si="18"/>
        <v>-27965.855503953961</v>
      </c>
      <c r="H172" s="52">
        <f t="shared" si="18"/>
        <v>-26851.692807333351</v>
      </c>
      <c r="I172" s="27">
        <f t="shared" si="18"/>
        <v>-98300.712867520022</v>
      </c>
    </row>
    <row r="173" spans="2:9" x14ac:dyDescent="0.2">
      <c r="B173" s="11">
        <v>13</v>
      </c>
      <c r="C173" s="2" t="s">
        <v>14</v>
      </c>
      <c r="D173" s="25">
        <f t="shared" si="18"/>
        <v>-1214.8698290467037</v>
      </c>
      <c r="E173" s="52">
        <f t="shared" si="18"/>
        <v>-3963.3955645148926</v>
      </c>
      <c r="F173" s="52">
        <f t="shared" si="18"/>
        <v>-886.78561405949438</v>
      </c>
      <c r="G173" s="52">
        <f t="shared" si="18"/>
        <v>6.5503044334055793E-2</v>
      </c>
      <c r="H173" s="52">
        <f t="shared" si="18"/>
        <v>-4123.6864827240042</v>
      </c>
      <c r="I173" s="27">
        <f t="shared" si="18"/>
        <v>0.81623563169254887</v>
      </c>
    </row>
    <row r="174" spans="2:9" x14ac:dyDescent="0.2">
      <c r="B174" s="11">
        <v>14</v>
      </c>
      <c r="C174" s="2" t="s">
        <v>15</v>
      </c>
      <c r="D174" s="25">
        <f t="shared" si="18"/>
        <v>11901.59668289924</v>
      </c>
      <c r="E174" s="52">
        <f t="shared" si="18"/>
        <v>3414.4396650142958</v>
      </c>
      <c r="F174" s="52">
        <f t="shared" si="18"/>
        <v>7132.8764990796662</v>
      </c>
      <c r="G174" s="52">
        <f t="shared" si="18"/>
        <v>4047.05477898461</v>
      </c>
      <c r="H174" s="52">
        <f t="shared" si="18"/>
        <v>4302.4179043349832</v>
      </c>
      <c r="I174" s="27">
        <f t="shared" si="18"/>
        <v>4118.1139498318498</v>
      </c>
    </row>
    <row r="175" spans="2:9" x14ac:dyDescent="0.2">
      <c r="B175" s="11">
        <v>15</v>
      </c>
      <c r="C175" s="2" t="s">
        <v>16</v>
      </c>
      <c r="D175" s="25">
        <f t="shared" si="18"/>
        <v>87657.473457043772</v>
      </c>
      <c r="E175" s="52">
        <f t="shared" si="18"/>
        <v>25147.983273262627</v>
      </c>
      <c r="F175" s="52">
        <f t="shared" si="18"/>
        <v>52534.962244925926</v>
      </c>
      <c r="G175" s="52">
        <f t="shared" si="18"/>
        <v>29807.311264191405</v>
      </c>
      <c r="H175" s="52">
        <f t="shared" si="18"/>
        <v>31688.108184025794</v>
      </c>
      <c r="I175" s="27">
        <f t="shared" si="18"/>
        <v>30330.675275624544</v>
      </c>
    </row>
    <row r="176" spans="2:9" x14ac:dyDescent="0.2">
      <c r="B176" s="11">
        <v>16</v>
      </c>
      <c r="C176" s="2" t="s">
        <v>17</v>
      </c>
      <c r="D176" s="25">
        <f t="shared" si="18"/>
        <v>103017.24848917636</v>
      </c>
      <c r="E176" s="52">
        <f t="shared" si="18"/>
        <v>29554.536991451143</v>
      </c>
      <c r="F176" s="52">
        <f t="shared" si="18"/>
        <v>61740.397555573691</v>
      </c>
      <c r="G176" s="52">
        <f t="shared" si="18"/>
        <v>35030.29542372335</v>
      </c>
      <c r="H176" s="52">
        <f t="shared" si="18"/>
        <v>37240.654860368588</v>
      </c>
      <c r="I176" s="27">
        <f t="shared" si="18"/>
        <v>35642.316650542416</v>
      </c>
    </row>
    <row r="177" spans="2:9" x14ac:dyDescent="0.2">
      <c r="B177" s="11">
        <v>17</v>
      </c>
      <c r="C177" s="2" t="s">
        <v>18</v>
      </c>
      <c r="D177" s="25">
        <f t="shared" si="18"/>
        <v>7818.5651312683276</v>
      </c>
      <c r="E177" s="52">
        <f t="shared" si="18"/>
        <v>2243.0619705050458</v>
      </c>
      <c r="F177" s="52">
        <f t="shared" si="18"/>
        <v>4685.8300585398629</v>
      </c>
      <c r="G177" s="52">
        <f t="shared" si="18"/>
        <v>2658.6484336817462</v>
      </c>
      <c r="H177" s="52">
        <f t="shared" si="18"/>
        <v>2826.4051877435677</v>
      </c>
      <c r="I177" s="27">
        <f t="shared" si="18"/>
        <v>2705.3296286714358</v>
      </c>
    </row>
    <row r="178" spans="2:9" x14ac:dyDescent="0.2">
      <c r="B178" s="11">
        <v>18</v>
      </c>
      <c r="C178" s="2" t="s">
        <v>19</v>
      </c>
      <c r="D178" s="25">
        <f t="shared" si="18"/>
        <v>18182.067942964382</v>
      </c>
      <c r="E178" s="52">
        <f t="shared" si="18"/>
        <v>5216.2391005606951</v>
      </c>
      <c r="F178" s="52">
        <f t="shared" si="18"/>
        <v>10896.894642832722</v>
      </c>
      <c r="G178" s="52">
        <f t="shared" si="18"/>
        <v>6182.6851405681982</v>
      </c>
      <c r="H178" s="52">
        <f t="shared" si="18"/>
        <v>6572.803359069042</v>
      </c>
      <c r="I178" s="27">
        <f t="shared" si="18"/>
        <v>6291.2422280530745</v>
      </c>
    </row>
    <row r="179" spans="2:9" x14ac:dyDescent="0.2">
      <c r="B179" s="11">
        <v>19</v>
      </c>
      <c r="C179" s="2" t="s">
        <v>20</v>
      </c>
      <c r="D179" s="25">
        <f t="shared" si="18"/>
        <v>31793.046715655131</v>
      </c>
      <c r="E179" s="52">
        <f t="shared" si="18"/>
        <v>9121.0820421736171</v>
      </c>
      <c r="F179" s="52">
        <f t="shared" si="18"/>
        <v>19054.239678452592</v>
      </c>
      <c r="G179" s="52">
        <f t="shared" si="18"/>
        <v>10811.003353352531</v>
      </c>
      <c r="H179" s="52">
        <f t="shared" si="18"/>
        <v>11493.161553637165</v>
      </c>
      <c r="I179" s="27">
        <f t="shared" si="18"/>
        <v>11000.825576245374</v>
      </c>
    </row>
    <row r="180" spans="2:9" x14ac:dyDescent="0.2">
      <c r="B180" s="11">
        <v>20</v>
      </c>
      <c r="C180" s="2" t="s">
        <v>21</v>
      </c>
      <c r="D180" s="25">
        <f t="shared" si="18"/>
        <v>460274.08197254012</v>
      </c>
      <c r="E180" s="52">
        <f t="shared" si="18"/>
        <v>132047.66756406709</v>
      </c>
      <c r="F180" s="52">
        <f t="shared" si="18"/>
        <v>275851.91045455914</v>
      </c>
      <c r="G180" s="52">
        <f t="shared" si="18"/>
        <v>156512.98499857698</v>
      </c>
      <c r="H180" s="52">
        <f t="shared" si="18"/>
        <v>166388.7211054108</v>
      </c>
      <c r="I180" s="27">
        <f t="shared" si="18"/>
        <v>159261.07800650405</v>
      </c>
    </row>
    <row r="181" spans="2:9" x14ac:dyDescent="0.2">
      <c r="B181" s="11">
        <v>21</v>
      </c>
      <c r="C181" s="2" t="s">
        <v>22</v>
      </c>
      <c r="D181" s="25">
        <f t="shared" ref="D181:I190" si="19">D140/D$153*D$156-D102/D$115*D$156</f>
        <v>22127.779832392545</v>
      </c>
      <c r="E181" s="52">
        <f t="shared" si="19"/>
        <v>6348.2212657217578</v>
      </c>
      <c r="F181" s="52">
        <f t="shared" si="19"/>
        <v>13261.642529868781</v>
      </c>
      <c r="G181" s="52">
        <f t="shared" si="19"/>
        <v>7524.3968943827867</v>
      </c>
      <c r="H181" s="52">
        <f t="shared" si="19"/>
        <v>7999.1751250368116</v>
      </c>
      <c r="I181" s="27">
        <f t="shared" si="19"/>
        <v>7656.5120827456531</v>
      </c>
    </row>
    <row r="182" spans="2:9" x14ac:dyDescent="0.2">
      <c r="B182" s="11">
        <v>22</v>
      </c>
      <c r="C182" s="2" t="s">
        <v>23</v>
      </c>
      <c r="D182" s="25">
        <f t="shared" si="19"/>
        <v>782923.63777155289</v>
      </c>
      <c r="E182" s="52">
        <f t="shared" si="19"/>
        <v>224612.34359634423</v>
      </c>
      <c r="F182" s="52">
        <f t="shared" si="19"/>
        <v>469222.55603390868</v>
      </c>
      <c r="G182" s="52">
        <f t="shared" si="19"/>
        <v>266227.71164612513</v>
      </c>
      <c r="H182" s="52">
        <f t="shared" si="19"/>
        <v>283026.28349987441</v>
      </c>
      <c r="I182" s="27">
        <f t="shared" si="19"/>
        <v>270902.20247445983</v>
      </c>
    </row>
    <row r="183" spans="2:9" x14ac:dyDescent="0.2">
      <c r="B183" s="11">
        <v>23</v>
      </c>
      <c r="C183" s="2" t="s">
        <v>24</v>
      </c>
      <c r="D183" s="25">
        <f t="shared" si="19"/>
        <v>21134.039260262096</v>
      </c>
      <c r="E183" s="52">
        <f t="shared" si="19"/>
        <v>6063.1278184625744</v>
      </c>
      <c r="F183" s="52">
        <f t="shared" si="19"/>
        <v>12666.072963701583</v>
      </c>
      <c r="G183" s="52">
        <f t="shared" si="19"/>
        <v>7186.4823574795137</v>
      </c>
      <c r="H183" s="52">
        <f t="shared" si="19"/>
        <v>7639.9386844387736</v>
      </c>
      <c r="I183" s="27">
        <f t="shared" si="19"/>
        <v>7312.6643603233024</v>
      </c>
    </row>
    <row r="184" spans="2:9" x14ac:dyDescent="0.2">
      <c r="B184" s="11">
        <v>24</v>
      </c>
      <c r="C184" s="2" t="s">
        <v>25</v>
      </c>
      <c r="D184" s="25">
        <f t="shared" si="19"/>
        <v>354199.43156067654</v>
      </c>
      <c r="E184" s="52">
        <f t="shared" si="19"/>
        <v>101861.14371318021</v>
      </c>
      <c r="F184" s="52">
        <f t="shared" si="19"/>
        <v>212870.16851350936</v>
      </c>
      <c r="G184" s="52">
        <f t="shared" si="19"/>
        <v>120804.10507881772</v>
      </c>
      <c r="H184" s="52">
        <f t="shared" si="19"/>
        <v>128532.33256031135</v>
      </c>
      <c r="I184" s="27">
        <f t="shared" si="19"/>
        <v>122983.69687332206</v>
      </c>
    </row>
    <row r="185" spans="2:9" x14ac:dyDescent="0.2">
      <c r="B185" s="11">
        <v>25</v>
      </c>
      <c r="C185" s="2" t="s">
        <v>26</v>
      </c>
      <c r="D185" s="25">
        <f t="shared" si="19"/>
        <v>0</v>
      </c>
      <c r="E185" s="52">
        <f t="shared" si="19"/>
        <v>0</v>
      </c>
      <c r="F185" s="52">
        <f t="shared" si="19"/>
        <v>0</v>
      </c>
      <c r="G185" s="52">
        <f t="shared" si="19"/>
        <v>-16.141193642666668</v>
      </c>
      <c r="H185" s="52">
        <f t="shared" si="19"/>
        <v>0</v>
      </c>
      <c r="I185" s="27">
        <f t="shared" si="19"/>
        <v>0</v>
      </c>
    </row>
    <row r="186" spans="2:9" x14ac:dyDescent="0.2">
      <c r="B186" s="11">
        <v>26</v>
      </c>
      <c r="C186" s="2" t="s">
        <v>27</v>
      </c>
      <c r="D186" s="25">
        <f t="shared" si="19"/>
        <v>18968.80483329534</v>
      </c>
      <c r="E186" s="52">
        <f t="shared" si="19"/>
        <v>5465.9759371175087</v>
      </c>
      <c r="F186" s="52">
        <f t="shared" si="19"/>
        <v>11449.523894174386</v>
      </c>
      <c r="G186" s="52">
        <f t="shared" si="19"/>
        <v>6530.0331825470894</v>
      </c>
      <c r="H186" s="52">
        <f t="shared" si="19"/>
        <v>6941.8146846848067</v>
      </c>
      <c r="I186" s="27">
        <f t="shared" si="19"/>
        <v>6647.4681023223475</v>
      </c>
    </row>
    <row r="187" spans="2:9" x14ac:dyDescent="0.2">
      <c r="B187" s="11">
        <v>27</v>
      </c>
      <c r="C187" s="2" t="s">
        <v>28</v>
      </c>
      <c r="D187" s="25">
        <f t="shared" si="19"/>
        <v>12297.36253105037</v>
      </c>
      <c r="E187" s="52">
        <f t="shared" si="19"/>
        <v>3529.5979074112806</v>
      </c>
      <c r="F187" s="52">
        <f t="shared" si="19"/>
        <v>7374.9802184084219</v>
      </c>
      <c r="G187" s="52">
        <f t="shared" si="19"/>
        <v>4185.3562027409416</v>
      </c>
      <c r="H187" s="52">
        <f t="shared" si="19"/>
        <v>4449.2891260264241</v>
      </c>
      <c r="I187" s="27">
        <f t="shared" si="19"/>
        <v>4274.6785455837789</v>
      </c>
    </row>
    <row r="188" spans="2:9" x14ac:dyDescent="0.2">
      <c r="B188" s="11">
        <v>28</v>
      </c>
      <c r="C188" s="2" t="s">
        <v>29</v>
      </c>
      <c r="D188" s="25">
        <f t="shared" si="19"/>
        <v>5331.1374671536578</v>
      </c>
      <c r="E188" s="52">
        <f t="shared" si="19"/>
        <v>1529.9283110609038</v>
      </c>
      <c r="F188" s="52">
        <f t="shared" si="19"/>
        <v>3196.0349334467514</v>
      </c>
      <c r="G188" s="52">
        <f t="shared" si="19"/>
        <v>1968.1415612893691</v>
      </c>
      <c r="H188" s="52">
        <f t="shared" si="19"/>
        <v>2092.4577675413684</v>
      </c>
      <c r="I188" s="27">
        <f t="shared" si="19"/>
        <v>2113.8291965628437</v>
      </c>
    </row>
    <row r="189" spans="2:9" x14ac:dyDescent="0.2">
      <c r="B189" s="11">
        <v>29</v>
      </c>
      <c r="C189" s="2" t="s">
        <v>30</v>
      </c>
      <c r="D189" s="25">
        <f t="shared" si="19"/>
        <v>9983.4910509374404</v>
      </c>
      <c r="E189" s="52">
        <f t="shared" si="19"/>
        <v>2864.1558563831436</v>
      </c>
      <c r="F189" s="52">
        <f t="shared" si="19"/>
        <v>5983.3155662486088</v>
      </c>
      <c r="G189" s="52">
        <f t="shared" si="19"/>
        <v>3394.8163633120248</v>
      </c>
      <c r="H189" s="52">
        <f t="shared" si="19"/>
        <v>3609.0242166446778</v>
      </c>
      <c r="I189" s="27">
        <f t="shared" si="19"/>
        <v>3454.4233736268488</v>
      </c>
    </row>
    <row r="190" spans="2:9" x14ac:dyDescent="0.2">
      <c r="B190" s="11">
        <v>30</v>
      </c>
      <c r="C190" s="2" t="s">
        <v>31</v>
      </c>
      <c r="D190" s="25">
        <f t="shared" si="19"/>
        <v>119040.87974922656</v>
      </c>
      <c r="E190" s="52">
        <f t="shared" si="19"/>
        <v>34212.121773247971</v>
      </c>
      <c r="F190" s="52">
        <f t="shared" si="19"/>
        <v>70852.622657899745</v>
      </c>
      <c r="G190" s="52">
        <f t="shared" si="19"/>
        <v>40206.801901457889</v>
      </c>
      <c r="H190" s="52">
        <f t="shared" si="19"/>
        <v>42742.776748935983</v>
      </c>
      <c r="I190" s="27">
        <f t="shared" si="19"/>
        <v>40911.894875236008</v>
      </c>
    </row>
    <row r="191" spans="2:9" x14ac:dyDescent="0.2">
      <c r="B191" s="11">
        <v>31</v>
      </c>
      <c r="C191" s="2" t="s">
        <v>32</v>
      </c>
      <c r="D191" s="25">
        <f t="shared" ref="D191:I193" si="20">D150/D$153*D$156-D112/D$115*D$156</f>
        <v>188723.58875418932</v>
      </c>
      <c r="E191" s="52">
        <f t="shared" si="20"/>
        <v>54232.258726512322</v>
      </c>
      <c r="F191" s="52">
        <f t="shared" si="20"/>
        <v>113833.44601172594</v>
      </c>
      <c r="G191" s="52">
        <f t="shared" si="20"/>
        <v>64631.959908518671</v>
      </c>
      <c r="H191" s="52">
        <f t="shared" si="20"/>
        <v>69065.037500906765</v>
      </c>
      <c r="I191" s="27">
        <f t="shared" si="20"/>
        <v>66110.405602081082</v>
      </c>
    </row>
    <row r="192" spans="2:9" x14ac:dyDescent="0.2">
      <c r="B192" s="11">
        <v>32</v>
      </c>
      <c r="C192" s="2" t="s">
        <v>33</v>
      </c>
      <c r="D192" s="25">
        <f t="shared" si="20"/>
        <v>393191.96228276199</v>
      </c>
      <c r="E192" s="52">
        <f t="shared" si="20"/>
        <v>112798.04992989976</v>
      </c>
      <c r="F192" s="52">
        <f t="shared" si="20"/>
        <v>235205.63109239799</v>
      </c>
      <c r="G192" s="52">
        <f t="shared" si="20"/>
        <v>133705.42652487408</v>
      </c>
      <c r="H192" s="52">
        <f t="shared" si="20"/>
        <v>142134.32487357449</v>
      </c>
      <c r="I192" s="27">
        <f t="shared" si="20"/>
        <v>136032.47913732007</v>
      </c>
    </row>
    <row r="193" spans="2:11" x14ac:dyDescent="0.2">
      <c r="B193" s="13">
        <v>33</v>
      </c>
      <c r="C193" s="14" t="s">
        <v>34</v>
      </c>
      <c r="D193" s="25">
        <f t="shared" si="20"/>
        <v>610.98011273575491</v>
      </c>
      <c r="E193" s="52">
        <f t="shared" si="20"/>
        <v>175.28360160761878</v>
      </c>
      <c r="F193" s="52">
        <f t="shared" si="20"/>
        <v>366.1731953830826</v>
      </c>
      <c r="G193" s="52">
        <f t="shared" si="20"/>
        <v>207.7595175666336</v>
      </c>
      <c r="H193" s="52">
        <f t="shared" si="20"/>
        <v>220.86883350735141</v>
      </c>
      <c r="I193" s="27">
        <f t="shared" si="20"/>
        <v>211.40740964127747</v>
      </c>
    </row>
    <row r="194" spans="2:11" x14ac:dyDescent="0.2">
      <c r="B194" s="16" t="s">
        <v>35</v>
      </c>
      <c r="C194" s="17"/>
      <c r="D194" s="28">
        <f t="shared" ref="D194:I194" si="21">SUM(D161:D193)</f>
        <v>-3.2106299840961583E-9</v>
      </c>
      <c r="E194" s="29">
        <f t="shared" si="21"/>
        <v>-4.3581849240581505E-10</v>
      </c>
      <c r="F194" s="29">
        <f t="shared" si="21"/>
        <v>1.0554117579886224E-9</v>
      </c>
      <c r="G194" s="29">
        <f t="shared" si="21"/>
        <v>-1.2680345662374748E-9</v>
      </c>
      <c r="H194" s="29">
        <f t="shared" si="21"/>
        <v>-1.107508751374553E-9</v>
      </c>
      <c r="I194" s="30">
        <f t="shared" si="21"/>
        <v>-5.56042323296424E-10</v>
      </c>
    </row>
    <row r="197" spans="2:11" x14ac:dyDescent="0.2">
      <c r="B197" s="3" t="s">
        <v>57</v>
      </c>
    </row>
    <row r="198" spans="2:11" ht="15" x14ac:dyDescent="0.25">
      <c r="B198" s="21" t="s">
        <v>0</v>
      </c>
      <c r="C198" s="16"/>
      <c r="D198" s="22">
        <v>44166</v>
      </c>
      <c r="E198" s="23">
        <v>44197</v>
      </c>
      <c r="F198" s="23">
        <v>44228</v>
      </c>
      <c r="G198" s="23">
        <v>44256</v>
      </c>
      <c r="H198" s="23">
        <v>44287</v>
      </c>
      <c r="I198" s="23">
        <v>44317</v>
      </c>
      <c r="J198" s="24">
        <v>44348</v>
      </c>
      <c r="K198" s="50" t="s">
        <v>45</v>
      </c>
    </row>
    <row r="199" spans="2:11" x14ac:dyDescent="0.2">
      <c r="B199" s="8">
        <v>1</v>
      </c>
      <c r="C199" s="9" t="s">
        <v>3</v>
      </c>
      <c r="D199" s="31">
        <v>16481094.813722946</v>
      </c>
      <c r="E199" s="32">
        <f t="shared" ref="E199:J208" si="22">-D82+D120-D161</f>
        <v>16567324.295366835</v>
      </c>
      <c r="F199" s="32">
        <f t="shared" si="22"/>
        <v>16589665.744604135</v>
      </c>
      <c r="G199" s="32">
        <f t="shared" si="22"/>
        <v>16633561.743814001</v>
      </c>
      <c r="H199" s="32">
        <f t="shared" si="22"/>
        <v>16686598.798296172</v>
      </c>
      <c r="I199" s="32">
        <f t="shared" si="22"/>
        <v>16720508.090222141</v>
      </c>
      <c r="J199" s="33">
        <f t="shared" si="22"/>
        <v>16724107.796781218</v>
      </c>
      <c r="K199" s="36">
        <f t="shared" ref="K199:K231" si="23">+J199-D199*(1+$L$238)</f>
        <v>-84872.649206744507</v>
      </c>
    </row>
    <row r="200" spans="2:11" x14ac:dyDescent="0.2">
      <c r="B200" s="11">
        <v>2</v>
      </c>
      <c r="C200" s="67" t="s">
        <v>4</v>
      </c>
      <c r="D200" s="25">
        <v>0</v>
      </c>
      <c r="E200" s="52">
        <f t="shared" si="22"/>
        <v>0</v>
      </c>
      <c r="F200" s="52">
        <f t="shared" si="22"/>
        <v>0</v>
      </c>
      <c r="G200" s="52">
        <f t="shared" si="22"/>
        <v>0</v>
      </c>
      <c r="H200" s="52">
        <f t="shared" si="22"/>
        <v>0</v>
      </c>
      <c r="I200" s="52">
        <f t="shared" si="22"/>
        <v>0</v>
      </c>
      <c r="J200" s="27">
        <f t="shared" si="22"/>
        <v>0</v>
      </c>
      <c r="K200" s="36">
        <f t="shared" si="23"/>
        <v>0</v>
      </c>
    </row>
    <row r="201" spans="2:11" x14ac:dyDescent="0.2">
      <c r="B201" s="11">
        <v>3</v>
      </c>
      <c r="C201" s="67" t="s">
        <v>5</v>
      </c>
      <c r="D201" s="25">
        <v>31219545.09431155</v>
      </c>
      <c r="E201" s="52">
        <f t="shared" si="22"/>
        <v>31382886.499786567</v>
      </c>
      <c r="F201" s="52">
        <f t="shared" si="22"/>
        <v>31425207.103473369</v>
      </c>
      <c r="G201" s="52">
        <f t="shared" si="22"/>
        <v>31508357.715873897</v>
      </c>
      <c r="H201" s="52">
        <f t="shared" si="22"/>
        <v>31608823.900480572</v>
      </c>
      <c r="I201" s="52">
        <f t="shared" si="22"/>
        <v>31673057.052486803</v>
      </c>
      <c r="J201" s="27">
        <f t="shared" si="22"/>
        <v>31679875.847143199</v>
      </c>
      <c r="K201" s="36">
        <f t="shared" si="23"/>
        <v>-160771.20659346879</v>
      </c>
    </row>
    <row r="202" spans="2:11" x14ac:dyDescent="0.2">
      <c r="B202" s="11">
        <v>4</v>
      </c>
      <c r="C202" s="67" t="s">
        <v>6</v>
      </c>
      <c r="D202" s="25">
        <v>0</v>
      </c>
      <c r="E202" s="52">
        <f t="shared" si="22"/>
        <v>0</v>
      </c>
      <c r="F202" s="52">
        <f t="shared" si="22"/>
        <v>0</v>
      </c>
      <c r="G202" s="52">
        <f t="shared" si="22"/>
        <v>0</v>
      </c>
      <c r="H202" s="52">
        <f t="shared" si="22"/>
        <v>0</v>
      </c>
      <c r="I202" s="52">
        <f t="shared" si="22"/>
        <v>0</v>
      </c>
      <c r="J202" s="27">
        <f t="shared" si="22"/>
        <v>0</v>
      </c>
      <c r="K202" s="36">
        <f t="shared" si="23"/>
        <v>0</v>
      </c>
    </row>
    <row r="203" spans="2:11" x14ac:dyDescent="0.2">
      <c r="B203" s="11">
        <v>5</v>
      </c>
      <c r="C203" s="67" t="s">
        <v>7</v>
      </c>
      <c r="D203" s="25">
        <v>0</v>
      </c>
      <c r="E203" s="52">
        <f t="shared" si="22"/>
        <v>0</v>
      </c>
      <c r="F203" s="52">
        <f t="shared" si="22"/>
        <v>0</v>
      </c>
      <c r="G203" s="52">
        <f t="shared" si="22"/>
        <v>0</v>
      </c>
      <c r="H203" s="52">
        <f t="shared" si="22"/>
        <v>0</v>
      </c>
      <c r="I203" s="52">
        <f t="shared" si="22"/>
        <v>0</v>
      </c>
      <c r="J203" s="27">
        <f t="shared" si="22"/>
        <v>0</v>
      </c>
      <c r="K203" s="36">
        <f t="shared" si="23"/>
        <v>0</v>
      </c>
    </row>
    <row r="204" spans="2:11" x14ac:dyDescent="0.2">
      <c r="B204" s="11">
        <v>6</v>
      </c>
      <c r="C204" s="67" t="s">
        <v>8</v>
      </c>
      <c r="D204" s="25">
        <v>3682838.6009706235</v>
      </c>
      <c r="E204" s="52">
        <f t="shared" si="22"/>
        <v>3702107.3004793101</v>
      </c>
      <c r="F204" s="52">
        <f t="shared" si="22"/>
        <v>3707099.6843338246</v>
      </c>
      <c r="G204" s="52">
        <f t="shared" si="22"/>
        <v>3716908.6128149386</v>
      </c>
      <c r="H204" s="52">
        <f t="shared" si="22"/>
        <v>3728760.1866173102</v>
      </c>
      <c r="I204" s="52">
        <f t="shared" si="22"/>
        <v>3737686.2124828189</v>
      </c>
      <c r="J204" s="27">
        <f t="shared" si="22"/>
        <v>3738490.8874067054</v>
      </c>
      <c r="K204" s="36">
        <f t="shared" si="23"/>
        <v>-17616.502855985891</v>
      </c>
    </row>
    <row r="205" spans="2:11" x14ac:dyDescent="0.2">
      <c r="B205" s="11">
        <v>7</v>
      </c>
      <c r="C205" s="67" t="s">
        <v>9</v>
      </c>
      <c r="D205" s="25">
        <v>0</v>
      </c>
      <c r="E205" s="52">
        <f t="shared" si="22"/>
        <v>0</v>
      </c>
      <c r="F205" s="52">
        <f t="shared" si="22"/>
        <v>6836.1000066710585</v>
      </c>
      <c r="G205" s="52">
        <f t="shared" si="22"/>
        <v>0</v>
      </c>
      <c r="H205" s="52">
        <f t="shared" si="22"/>
        <v>2110947.5583910542</v>
      </c>
      <c r="I205" s="52">
        <f t="shared" si="22"/>
        <v>2098858.5670237746</v>
      </c>
      <c r="J205" s="27">
        <f t="shared" si="22"/>
        <v>1954902.0534039838</v>
      </c>
      <c r="K205" s="36">
        <f t="shared" si="23"/>
        <v>1954902.0534039838</v>
      </c>
    </row>
    <row r="206" spans="2:11" x14ac:dyDescent="0.2">
      <c r="B206" s="11">
        <v>8</v>
      </c>
      <c r="C206" s="67" t="s">
        <v>10</v>
      </c>
      <c r="D206" s="25">
        <v>0</v>
      </c>
      <c r="E206" s="52">
        <f t="shared" si="22"/>
        <v>0</v>
      </c>
      <c r="F206" s="52">
        <f t="shared" si="22"/>
        <v>0</v>
      </c>
      <c r="G206" s="52">
        <f t="shared" si="22"/>
        <v>0</v>
      </c>
      <c r="H206" s="52">
        <f t="shared" si="22"/>
        <v>302690.66580819769</v>
      </c>
      <c r="I206" s="52">
        <f t="shared" si="22"/>
        <v>912670.76123793737</v>
      </c>
      <c r="J206" s="27">
        <f t="shared" si="22"/>
        <v>1616217.0525943264</v>
      </c>
      <c r="K206" s="36">
        <f t="shared" si="23"/>
        <v>1616217.0525943264</v>
      </c>
    </row>
    <row r="207" spans="2:11" x14ac:dyDescent="0.2">
      <c r="B207" s="11">
        <v>9</v>
      </c>
      <c r="C207" s="67" t="s">
        <v>11</v>
      </c>
      <c r="D207" s="25">
        <v>0</v>
      </c>
      <c r="E207" s="52">
        <f t="shared" si="22"/>
        <v>0</v>
      </c>
      <c r="F207" s="52">
        <f t="shared" si="22"/>
        <v>0</v>
      </c>
      <c r="G207" s="52">
        <f t="shared" si="22"/>
        <v>0</v>
      </c>
      <c r="H207" s="52">
        <f t="shared" si="22"/>
        <v>0</v>
      </c>
      <c r="I207" s="52">
        <f t="shared" si="22"/>
        <v>0</v>
      </c>
      <c r="J207" s="27">
        <f t="shared" si="22"/>
        <v>59457.723735593492</v>
      </c>
      <c r="K207" s="36">
        <f t="shared" si="23"/>
        <v>59457.723735593492</v>
      </c>
    </row>
    <row r="208" spans="2:11" x14ac:dyDescent="0.2">
      <c r="B208" s="11">
        <v>10</v>
      </c>
      <c r="C208" s="67" t="s">
        <v>60</v>
      </c>
      <c r="D208" s="25">
        <v>2712344013.7475786</v>
      </c>
      <c r="E208" s="52">
        <f t="shared" si="22"/>
        <v>2726535062.3999181</v>
      </c>
      <c r="F208" s="52">
        <f t="shared" si="22"/>
        <v>2730211862.8056035</v>
      </c>
      <c r="G208" s="52">
        <f t="shared" si="22"/>
        <v>2737435961.2062273</v>
      </c>
      <c r="H208" s="52">
        <f t="shared" si="22"/>
        <v>2746164430.93821</v>
      </c>
      <c r="I208" s="52">
        <f t="shared" si="22"/>
        <v>2751744986.4780784</v>
      </c>
      <c r="J208" s="27">
        <f t="shared" si="22"/>
        <v>2752337401.1596947</v>
      </c>
      <c r="K208" s="36">
        <f t="shared" si="23"/>
        <v>-13967750.602049351</v>
      </c>
    </row>
    <row r="209" spans="2:11" x14ac:dyDescent="0.2">
      <c r="B209" s="11">
        <v>11</v>
      </c>
      <c r="C209" s="67" t="s">
        <v>12</v>
      </c>
      <c r="D209" s="25">
        <v>0</v>
      </c>
      <c r="E209" s="52">
        <f t="shared" ref="E209:J218" si="24">-D92+D130-D171</f>
        <v>0</v>
      </c>
      <c r="F209" s="52">
        <f t="shared" si="24"/>
        <v>0</v>
      </c>
      <c r="G209" s="52">
        <f t="shared" si="24"/>
        <v>0</v>
      </c>
      <c r="H209" s="52">
        <f t="shared" si="24"/>
        <v>0</v>
      </c>
      <c r="I209" s="52">
        <f t="shared" si="24"/>
        <v>0</v>
      </c>
      <c r="J209" s="27">
        <f t="shared" si="24"/>
        <v>0</v>
      </c>
      <c r="K209" s="36">
        <f t="shared" si="23"/>
        <v>0</v>
      </c>
    </row>
    <row r="210" spans="2:11" x14ac:dyDescent="0.2">
      <c r="B210" s="11">
        <v>12</v>
      </c>
      <c r="C210" s="67" t="s">
        <v>13</v>
      </c>
      <c r="D210" s="25">
        <v>0</v>
      </c>
      <c r="E210" s="52">
        <f t="shared" si="24"/>
        <v>0</v>
      </c>
      <c r="F210" s="52">
        <f t="shared" si="24"/>
        <v>0</v>
      </c>
      <c r="G210" s="52">
        <f t="shared" si="24"/>
        <v>22905.576820598333</v>
      </c>
      <c r="H210" s="52">
        <f t="shared" si="24"/>
        <v>0</v>
      </c>
      <c r="I210" s="52">
        <f t="shared" si="24"/>
        <v>0</v>
      </c>
      <c r="J210" s="27">
        <f t="shared" si="24"/>
        <v>0</v>
      </c>
      <c r="K210" s="36">
        <f t="shared" si="23"/>
        <v>0</v>
      </c>
    </row>
    <row r="211" spans="2:11" x14ac:dyDescent="0.2">
      <c r="B211" s="11">
        <v>13</v>
      </c>
      <c r="C211" s="67" t="s">
        <v>14</v>
      </c>
      <c r="D211" s="25">
        <v>0</v>
      </c>
      <c r="E211" s="52">
        <f t="shared" si="24"/>
        <v>0</v>
      </c>
      <c r="F211" s="52">
        <f t="shared" si="24"/>
        <v>0</v>
      </c>
      <c r="G211" s="52">
        <f t="shared" si="24"/>
        <v>0</v>
      </c>
      <c r="H211" s="52">
        <f t="shared" si="24"/>
        <v>108.69041237276586</v>
      </c>
      <c r="I211" s="52">
        <f t="shared" si="24"/>
        <v>0</v>
      </c>
      <c r="J211" s="27">
        <f t="shared" si="24"/>
        <v>1334.0163681579938</v>
      </c>
      <c r="K211" s="36">
        <f t="shared" si="23"/>
        <v>1334.0163681579938</v>
      </c>
    </row>
    <row r="212" spans="2:11" x14ac:dyDescent="0.2">
      <c r="B212" s="11">
        <v>14</v>
      </c>
      <c r="C212" s="67" t="s">
        <v>15</v>
      </c>
      <c r="D212" s="25">
        <v>6632649.8110678699</v>
      </c>
      <c r="E212" s="52">
        <f t="shared" si="24"/>
        <v>6667351.9932710566</v>
      </c>
      <c r="F212" s="52">
        <f t="shared" si="24"/>
        <v>6676343.0834102491</v>
      </c>
      <c r="G212" s="52">
        <f t="shared" si="24"/>
        <v>6694008.5840433454</v>
      </c>
      <c r="H212" s="52">
        <f t="shared" si="24"/>
        <v>6715352.8098588455</v>
      </c>
      <c r="I212" s="52">
        <f t="shared" si="24"/>
        <v>6728999.2612158852</v>
      </c>
      <c r="J212" s="27">
        <f t="shared" si="24"/>
        <v>6730447.9266898008</v>
      </c>
      <c r="K212" s="36">
        <f t="shared" si="23"/>
        <v>-34156.138720664196</v>
      </c>
    </row>
    <row r="213" spans="2:11" x14ac:dyDescent="0.2">
      <c r="B213" s="11">
        <v>15</v>
      </c>
      <c r="C213" s="67" t="s">
        <v>16</v>
      </c>
      <c r="D213" s="25">
        <v>48850699.637547985</v>
      </c>
      <c r="E213" s="52">
        <f t="shared" si="24"/>
        <v>49106287.664635822</v>
      </c>
      <c r="F213" s="52">
        <f t="shared" si="24"/>
        <v>49172508.715997659</v>
      </c>
      <c r="G213" s="52">
        <f t="shared" si="24"/>
        <v>49302618.414226301</v>
      </c>
      <c r="H213" s="52">
        <f t="shared" si="24"/>
        <v>49459822.607725114</v>
      </c>
      <c r="I213" s="52">
        <f t="shared" si="24"/>
        <v>49560331.260428101</v>
      </c>
      <c r="J213" s="27">
        <f t="shared" si="24"/>
        <v>49571000.951118454</v>
      </c>
      <c r="K213" s="36">
        <f t="shared" si="23"/>
        <v>-251566.31526622921</v>
      </c>
    </row>
    <row r="214" spans="2:11" x14ac:dyDescent="0.2">
      <c r="B214" s="11">
        <v>16</v>
      </c>
      <c r="C214" s="67" t="s">
        <v>17</v>
      </c>
      <c r="D214" s="25">
        <v>57410560.274675712</v>
      </c>
      <c r="E214" s="52">
        <f t="shared" si="24"/>
        <v>57710933.69703164</v>
      </c>
      <c r="F214" s="52">
        <f t="shared" si="24"/>
        <v>57788758.327771194</v>
      </c>
      <c r="G214" s="52">
        <f t="shared" si="24"/>
        <v>57941666.489330746</v>
      </c>
      <c r="H214" s="52">
        <f t="shared" si="24"/>
        <v>58126416.777315535</v>
      </c>
      <c r="I214" s="52">
        <f t="shared" si="24"/>
        <v>58244537.052090392</v>
      </c>
      <c r="J214" s="27">
        <f t="shared" si="24"/>
        <v>58252092.857425585</v>
      </c>
      <c r="K214" s="36">
        <f t="shared" si="23"/>
        <v>-300630.48755034059</v>
      </c>
    </row>
    <row r="215" spans="2:11" x14ac:dyDescent="0.2">
      <c r="B215" s="11">
        <v>17</v>
      </c>
      <c r="C215" s="67" t="s">
        <v>18</v>
      </c>
      <c r="D215" s="25">
        <v>4357214.0715573383</v>
      </c>
      <c r="E215" s="52">
        <f t="shared" si="24"/>
        <v>4380011.1196326278</v>
      </c>
      <c r="F215" s="52">
        <f t="shared" si="24"/>
        <v>4385917.6736629279</v>
      </c>
      <c r="G215" s="52">
        <f t="shared" si="24"/>
        <v>4397522.7440544311</v>
      </c>
      <c r="H215" s="52">
        <f t="shared" si="24"/>
        <v>4411544.4945944045</v>
      </c>
      <c r="I215" s="52">
        <f t="shared" si="24"/>
        <v>4420509.3143230882</v>
      </c>
      <c r="J215" s="27">
        <f t="shared" si="24"/>
        <v>4421460.9921242269</v>
      </c>
      <c r="K215" s="36">
        <f t="shared" si="23"/>
        <v>-22438.333472000435</v>
      </c>
    </row>
    <row r="216" spans="2:11" x14ac:dyDescent="0.2">
      <c r="B216" s="11">
        <v>18</v>
      </c>
      <c r="C216" s="67" t="s">
        <v>19</v>
      </c>
      <c r="D216" s="25">
        <v>10132698.386595702</v>
      </c>
      <c r="E216" s="52">
        <f t="shared" si="24"/>
        <v>10185712.906529324</v>
      </c>
      <c r="F216" s="52">
        <f t="shared" si="24"/>
        <v>10199448.593945703</v>
      </c>
      <c r="G216" s="52">
        <f t="shared" si="24"/>
        <v>10226436.177319195</v>
      </c>
      <c r="H216" s="52">
        <f t="shared" si="24"/>
        <v>10259043.748749087</v>
      </c>
      <c r="I216" s="52">
        <f t="shared" si="24"/>
        <v>10279891.430985752</v>
      </c>
      <c r="J216" s="27">
        <f t="shared" si="24"/>
        <v>10282104.557070859</v>
      </c>
      <c r="K216" s="36">
        <f t="shared" si="23"/>
        <v>-52180.329365452752</v>
      </c>
    </row>
    <row r="217" spans="2:11" x14ac:dyDescent="0.2">
      <c r="B217" s="11">
        <v>19</v>
      </c>
      <c r="C217" s="67" t="s">
        <v>20</v>
      </c>
      <c r="D217" s="25">
        <v>17717971.034495961</v>
      </c>
      <c r="E217" s="52">
        <f t="shared" si="24"/>
        <v>17810671.882064287</v>
      </c>
      <c r="F217" s="52">
        <f t="shared" si="24"/>
        <v>17834690.016473994</v>
      </c>
      <c r="G217" s="52">
        <f t="shared" si="24"/>
        <v>17881880.330668598</v>
      </c>
      <c r="H217" s="52">
        <f t="shared" si="24"/>
        <v>17938897.719725035</v>
      </c>
      <c r="I217" s="52">
        <f t="shared" si="24"/>
        <v>17975351.842399236</v>
      </c>
      <c r="J217" s="27">
        <f t="shared" si="24"/>
        <v>17979221.700395156</v>
      </c>
      <c r="K217" s="36">
        <f t="shared" si="23"/>
        <v>-91242.187322042882</v>
      </c>
    </row>
    <row r="218" spans="2:11" x14ac:dyDescent="0.2">
      <c r="B218" s="11">
        <v>20</v>
      </c>
      <c r="C218" s="67" t="s">
        <v>21</v>
      </c>
      <c r="D218" s="25">
        <v>256506491.03418714</v>
      </c>
      <c r="E218" s="52">
        <f t="shared" si="24"/>
        <v>257848539.12080783</v>
      </c>
      <c r="F218" s="52">
        <f t="shared" si="24"/>
        <v>258196254.29466304</v>
      </c>
      <c r="G218" s="52">
        <f t="shared" si="24"/>
        <v>258879437.5937717</v>
      </c>
      <c r="H218" s="52">
        <f t="shared" si="24"/>
        <v>259704889.3549425</v>
      </c>
      <c r="I218" s="52">
        <f t="shared" si="24"/>
        <v>260232642.73441714</v>
      </c>
      <c r="J218" s="27">
        <f t="shared" si="24"/>
        <v>260288667.41655493</v>
      </c>
      <c r="K218" s="36">
        <f t="shared" si="23"/>
        <v>-1320930.7803187072</v>
      </c>
    </row>
    <row r="219" spans="2:11" x14ac:dyDescent="0.2">
      <c r="B219" s="11">
        <v>21</v>
      </c>
      <c r="C219" s="67" t="s">
        <v>22</v>
      </c>
      <c r="D219" s="25">
        <v>12331607.147766121</v>
      </c>
      <c r="E219" s="52">
        <f t="shared" ref="E219:J228" si="25">-D102+D140-D181</f>
        <v>12396126.410849454</v>
      </c>
      <c r="F219" s="52">
        <f t="shared" si="25"/>
        <v>12412842.895902177</v>
      </c>
      <c r="G219" s="52">
        <f t="shared" si="25"/>
        <v>12445687.086396366</v>
      </c>
      <c r="H219" s="52">
        <f t="shared" si="25"/>
        <v>12485370.865146564</v>
      </c>
      <c r="I219" s="52">
        <f t="shared" si="25"/>
        <v>12510742.727356944</v>
      </c>
      <c r="J219" s="27">
        <f t="shared" si="25"/>
        <v>12513436.126529479</v>
      </c>
      <c r="K219" s="36">
        <f t="shared" si="23"/>
        <v>-63504.043841570616</v>
      </c>
    </row>
    <row r="220" spans="2:11" x14ac:dyDescent="0.2">
      <c r="B220" s="11">
        <v>22</v>
      </c>
      <c r="C220" s="67" t="s">
        <v>23</v>
      </c>
      <c r="D220" s="25">
        <v>436316105.85556108</v>
      </c>
      <c r="E220" s="52">
        <f t="shared" si="25"/>
        <v>438598922.14088929</v>
      </c>
      <c r="F220" s="52">
        <f t="shared" si="25"/>
        <v>439190383.70582557</v>
      </c>
      <c r="G220" s="52">
        <f t="shared" si="25"/>
        <v>440352474.67456025</v>
      </c>
      <c r="H220" s="52">
        <f t="shared" si="25"/>
        <v>441756563.50113755</v>
      </c>
      <c r="I220" s="52">
        <f t="shared" si="25"/>
        <v>442654269.04635042</v>
      </c>
      <c r="J220" s="27">
        <f t="shared" si="25"/>
        <v>442749566.71715629</v>
      </c>
      <c r="K220" s="36">
        <f t="shared" si="23"/>
        <v>-2246895.8654797077</v>
      </c>
    </row>
    <row r="221" spans="2:11" x14ac:dyDescent="0.2">
      <c r="B221" s="11">
        <v>23</v>
      </c>
      <c r="C221" s="67" t="s">
        <v>24</v>
      </c>
      <c r="D221" s="25">
        <v>11777804.713218668</v>
      </c>
      <c r="E221" s="52">
        <f t="shared" si="25"/>
        <v>11839426.468739312</v>
      </c>
      <c r="F221" s="52">
        <f t="shared" si="25"/>
        <v>11855392.230061678</v>
      </c>
      <c r="G221" s="52">
        <f t="shared" si="25"/>
        <v>11886761.414708011</v>
      </c>
      <c r="H221" s="52">
        <f t="shared" si="25"/>
        <v>11924663.027271712</v>
      </c>
      <c r="I221" s="52">
        <f t="shared" si="25"/>
        <v>11948895.459812239</v>
      </c>
      <c r="J221" s="27">
        <f t="shared" si="25"/>
        <v>11951467.900621353</v>
      </c>
      <c r="K221" s="36">
        <f t="shared" si="23"/>
        <v>-60652.128948271275</v>
      </c>
    </row>
    <row r="222" spans="2:11" x14ac:dyDescent="0.2">
      <c r="B222" s="11">
        <v>24</v>
      </c>
      <c r="C222" s="67" t="s">
        <v>25</v>
      </c>
      <c r="D222" s="25">
        <v>194394939.46925747</v>
      </c>
      <c r="E222" s="52">
        <f t="shared" si="25"/>
        <v>198424828.94961208</v>
      </c>
      <c r="F222" s="52">
        <f t="shared" si="25"/>
        <v>199171755.54920831</v>
      </c>
      <c r="G222" s="52">
        <f t="shared" si="25"/>
        <v>199772803.51062337</v>
      </c>
      <c r="H222" s="52">
        <f t="shared" si="25"/>
        <v>200452484.77883446</v>
      </c>
      <c r="I222" s="52">
        <f t="shared" si="25"/>
        <v>201025095.67219147</v>
      </c>
      <c r="J222" s="27">
        <f t="shared" si="25"/>
        <v>200998655.62765577</v>
      </c>
      <c r="K222" s="36">
        <f t="shared" si="23"/>
        <v>2736296.6478980482</v>
      </c>
    </row>
    <row r="223" spans="2:11" x14ac:dyDescent="0.2">
      <c r="B223" s="11">
        <v>25</v>
      </c>
      <c r="C223" s="67" t="s">
        <v>26</v>
      </c>
      <c r="D223" s="25">
        <v>0</v>
      </c>
      <c r="E223" s="52">
        <f t="shared" si="25"/>
        <v>0</v>
      </c>
      <c r="F223" s="52">
        <f t="shared" si="25"/>
        <v>0</v>
      </c>
      <c r="G223" s="52">
        <f t="shared" si="25"/>
        <v>0</v>
      </c>
      <c r="H223" s="52">
        <f t="shared" si="25"/>
        <v>0</v>
      </c>
      <c r="I223" s="52">
        <f t="shared" si="25"/>
        <v>0</v>
      </c>
      <c r="J223" s="27">
        <f t="shared" si="25"/>
        <v>0</v>
      </c>
      <c r="K223" s="36">
        <f t="shared" si="23"/>
        <v>0</v>
      </c>
    </row>
    <row r="224" spans="2:11" x14ac:dyDescent="0.2">
      <c r="B224" s="11">
        <v>26</v>
      </c>
      <c r="C224" s="67" t="s">
        <v>27</v>
      </c>
      <c r="D224" s="25">
        <v>10566154.446863871</v>
      </c>
      <c r="E224" s="52">
        <f t="shared" si="25"/>
        <v>10626448.037594965</v>
      </c>
      <c r="F224" s="52">
        <f t="shared" si="25"/>
        <v>10687765.555145208</v>
      </c>
      <c r="G224" s="52">
        <f t="shared" si="25"/>
        <v>10745063.543537</v>
      </c>
      <c r="H224" s="52">
        <f t="shared" si="25"/>
        <v>10835404.775986565</v>
      </c>
      <c r="I224" s="52">
        <f t="shared" si="25"/>
        <v>10857026.6588182</v>
      </c>
      <c r="J224" s="27">
        <f t="shared" si="25"/>
        <v>10864303.040676873</v>
      </c>
      <c r="K224" s="36">
        <f t="shared" si="23"/>
        <v>87938.636854616925</v>
      </c>
    </row>
    <row r="225" spans="2:12" x14ac:dyDescent="0.2">
      <c r="B225" s="11">
        <v>27</v>
      </c>
      <c r="C225" s="67" t="s">
        <v>28</v>
      </c>
      <c r="D225" s="25">
        <v>6851068.9957943512</v>
      </c>
      <c r="E225" s="52">
        <f t="shared" si="25"/>
        <v>6889062.5995740304</v>
      </c>
      <c r="F225" s="52">
        <f t="shared" si="25"/>
        <v>6901515.0034188498</v>
      </c>
      <c r="G225" s="52">
        <f t="shared" si="25"/>
        <v>6921216.2716606231</v>
      </c>
      <c r="H225" s="52">
        <f t="shared" si="25"/>
        <v>6944838.9189800518</v>
      </c>
      <c r="I225" s="52">
        <f t="shared" si="25"/>
        <v>6958706.4547592653</v>
      </c>
      <c r="J225" s="27">
        <f t="shared" si="25"/>
        <v>6986329.592838116</v>
      </c>
      <c r="K225" s="36">
        <f t="shared" si="23"/>
        <v>-1039.030788413249</v>
      </c>
    </row>
    <row r="226" spans="2:12" x14ac:dyDescent="0.2">
      <c r="B226" s="11">
        <v>28</v>
      </c>
      <c r="C226" s="67" t="s">
        <v>29</v>
      </c>
      <c r="D226" s="25">
        <v>2966114.0134750949</v>
      </c>
      <c r="E226" s="52">
        <f t="shared" si="25"/>
        <v>2986537.9381491747</v>
      </c>
      <c r="F226" s="52">
        <f t="shared" si="25"/>
        <v>2991508.7978636818</v>
      </c>
      <c r="G226" s="52">
        <f t="shared" si="25"/>
        <v>2999390.9584941496</v>
      </c>
      <c r="H226" s="52">
        <f t="shared" si="25"/>
        <v>3265773.6763129691</v>
      </c>
      <c r="I226" s="52">
        <f t="shared" si="25"/>
        <v>3272612.5367144342</v>
      </c>
      <c r="J226" s="27">
        <f t="shared" si="25"/>
        <v>3454741.0554202055</v>
      </c>
      <c r="K226" s="36">
        <f t="shared" si="23"/>
        <v>429617.23830824206</v>
      </c>
    </row>
    <row r="227" spans="2:12" x14ac:dyDescent="0.2">
      <c r="B227" s="11">
        <v>29</v>
      </c>
      <c r="C227" s="67" t="s">
        <v>30</v>
      </c>
      <c r="D227" s="25">
        <v>5563707.2736586342</v>
      </c>
      <c r="E227" s="52">
        <f t="shared" si="25"/>
        <v>5592816.7229791041</v>
      </c>
      <c r="F227" s="52">
        <f t="shared" si="25"/>
        <v>5600358.7755569546</v>
      </c>
      <c r="G227" s="52">
        <f t="shared" si="25"/>
        <v>5615177.2383380253</v>
      </c>
      <c r="H227" s="52">
        <f t="shared" si="25"/>
        <v>5633081.5492549296</v>
      </c>
      <c r="I227" s="52">
        <f t="shared" si="25"/>
        <v>5644528.687704497</v>
      </c>
      <c r="J227" s="27">
        <f t="shared" si="25"/>
        <v>5645743.8808571445</v>
      </c>
      <c r="K227" s="36">
        <f t="shared" si="23"/>
        <v>-28651.408238549717</v>
      </c>
    </row>
    <row r="228" spans="2:12" x14ac:dyDescent="0.2">
      <c r="B228" s="11">
        <v>30</v>
      </c>
      <c r="C228" s="67" t="s">
        <v>31</v>
      </c>
      <c r="D228" s="25">
        <v>66356855.178752802</v>
      </c>
      <c r="E228" s="52">
        <f t="shared" si="25"/>
        <v>66687476.312917948</v>
      </c>
      <c r="F228" s="52">
        <f t="shared" si="25"/>
        <v>66895855.536711298</v>
      </c>
      <c r="G228" s="52">
        <f t="shared" si="25"/>
        <v>66493239.345327362</v>
      </c>
      <c r="H228" s="52">
        <f t="shared" si="25"/>
        <v>66715889.670298912</v>
      </c>
      <c r="I228" s="52">
        <f t="shared" si="25"/>
        <v>66849878.268708542</v>
      </c>
      <c r="J228" s="27">
        <f t="shared" si="25"/>
        <v>66864438.76843828</v>
      </c>
      <c r="K228" s="36">
        <f t="shared" si="23"/>
        <v>-812562.89702042937</v>
      </c>
    </row>
    <row r="229" spans="2:12" x14ac:dyDescent="0.2">
      <c r="B229" s="11">
        <v>31</v>
      </c>
      <c r="C229" s="67" t="s">
        <v>32</v>
      </c>
      <c r="D229" s="25">
        <v>105260833.20206061</v>
      </c>
      <c r="E229" s="52">
        <f t="shared" ref="E229:J231" si="26">-D112+D150-D191</f>
        <v>105724183.83707081</v>
      </c>
      <c r="F229" s="52">
        <f t="shared" si="26"/>
        <v>106041752.37196635</v>
      </c>
      <c r="G229" s="52">
        <f t="shared" si="26"/>
        <v>106829560.95651554</v>
      </c>
      <c r="H229" s="52">
        <f t="shared" si="26"/>
        <v>107245005.88233961</v>
      </c>
      <c r="I229" s="52">
        <f t="shared" si="26"/>
        <v>108018002.12182848</v>
      </c>
      <c r="J229" s="27">
        <f t="shared" si="26"/>
        <v>108047676.12982555</v>
      </c>
      <c r="K229" s="36">
        <f t="shared" si="23"/>
        <v>692715.36905068159</v>
      </c>
    </row>
    <row r="230" spans="2:12" x14ac:dyDescent="0.2">
      <c r="B230" s="11">
        <v>32</v>
      </c>
      <c r="C230" s="67" t="s">
        <v>33</v>
      </c>
      <c r="D230" s="25">
        <v>219269917.44234356</v>
      </c>
      <c r="E230" s="52">
        <f t="shared" si="26"/>
        <v>220268698.67224568</v>
      </c>
      <c r="F230" s="52">
        <f t="shared" si="26"/>
        <v>220556974.01479703</v>
      </c>
      <c r="G230" s="52">
        <f t="shared" si="26"/>
        <v>220734021.3658534</v>
      </c>
      <c r="H230" s="52">
        <f t="shared" si="26"/>
        <v>221859885.95204115</v>
      </c>
      <c r="I230" s="52">
        <f t="shared" si="26"/>
        <v>222298667.47812676</v>
      </c>
      <c r="J230" s="27">
        <f t="shared" si="26"/>
        <v>222324959.51444796</v>
      </c>
      <c r="K230" s="36">
        <f t="shared" si="23"/>
        <v>-1307256.4481017292</v>
      </c>
    </row>
    <row r="231" spans="2:12" x14ac:dyDescent="0.2">
      <c r="B231" s="13">
        <v>33</v>
      </c>
      <c r="C231" s="14" t="s">
        <v>34</v>
      </c>
      <c r="D231" s="25">
        <v>340493.56882725901</v>
      </c>
      <c r="E231" s="52">
        <f t="shared" si="26"/>
        <v>342275.03931055515</v>
      </c>
      <c r="F231" s="52">
        <f t="shared" si="26"/>
        <v>342736.6057216195</v>
      </c>
      <c r="G231" s="52">
        <f t="shared" si="26"/>
        <v>343643.4814842515</v>
      </c>
      <c r="H231" s="52">
        <f t="shared" si="26"/>
        <v>344739.2082041587</v>
      </c>
      <c r="I231" s="52">
        <f t="shared" si="26"/>
        <v>345439.76213912334</v>
      </c>
      <c r="J231" s="27">
        <f t="shared" si="26"/>
        <v>345514.13079890504</v>
      </c>
      <c r="K231" s="36">
        <f t="shared" si="23"/>
        <v>-1753.4388067572145</v>
      </c>
    </row>
    <row r="232" spans="2:12" x14ac:dyDescent="0.2">
      <c r="B232" s="16" t="s">
        <v>35</v>
      </c>
      <c r="C232" s="17"/>
      <c r="D232" s="28">
        <f t="shared" ref="D232:J232" si="27">SUM(D199:D231)</f>
        <v>4237331377.8142915</v>
      </c>
      <c r="E232" s="29">
        <f t="shared" si="27"/>
        <v>4262273692.0094547</v>
      </c>
      <c r="F232" s="29">
        <f t="shared" si="27"/>
        <v>4268843433.1861248</v>
      </c>
      <c r="G232" s="29">
        <f t="shared" si="27"/>
        <v>4279780305.0364633</v>
      </c>
      <c r="H232" s="29">
        <f t="shared" si="27"/>
        <v>4296682030.0569363</v>
      </c>
      <c r="I232" s="29">
        <f t="shared" si="27"/>
        <v>4306713894.9319019</v>
      </c>
      <c r="J232" s="30">
        <f t="shared" si="27"/>
        <v>4308383615.4237738</v>
      </c>
      <c r="K232" s="51">
        <f t="shared" ref="K232" si="28">SUM(K199:K231)</f>
        <v>-13247992.055732764</v>
      </c>
    </row>
    <row r="235" spans="2:12" x14ac:dyDescent="0.2">
      <c r="B235" s="20" t="s">
        <v>58</v>
      </c>
    </row>
    <row r="236" spans="2:12" x14ac:dyDescent="0.2">
      <c r="B236" s="38" t="s">
        <v>0</v>
      </c>
      <c r="C236" s="39"/>
      <c r="D236" s="22">
        <v>44166</v>
      </c>
      <c r="E236" s="23">
        <v>44197</v>
      </c>
      <c r="F236" s="23">
        <v>44228</v>
      </c>
      <c r="G236" s="23">
        <v>44256</v>
      </c>
      <c r="H236" s="23">
        <v>44287</v>
      </c>
      <c r="I236" s="23">
        <v>44317</v>
      </c>
      <c r="J236" s="23">
        <v>44348</v>
      </c>
      <c r="K236" s="24">
        <v>44348</v>
      </c>
    </row>
    <row r="237" spans="2:12" x14ac:dyDescent="0.2">
      <c r="B237" s="16" t="s">
        <v>47</v>
      </c>
      <c r="C237" s="17"/>
      <c r="D237" s="40">
        <v>106.74</v>
      </c>
      <c r="E237" s="41">
        <v>107.49</v>
      </c>
      <c r="F237" s="41">
        <v>107.69</v>
      </c>
      <c r="G237" s="41">
        <v>108.09</v>
      </c>
      <c r="H237" s="41">
        <v>108.5</v>
      </c>
      <c r="I237" s="14">
        <v>108.79</v>
      </c>
      <c r="J237" s="14">
        <v>108.88</v>
      </c>
      <c r="K237" s="46">
        <v>108.88</v>
      </c>
      <c r="L237" s="48" t="s">
        <v>48</v>
      </c>
    </row>
    <row r="238" spans="2:12" x14ac:dyDescent="0.2">
      <c r="B238" s="16" t="s">
        <v>49</v>
      </c>
      <c r="C238" s="17"/>
      <c r="D238" s="43">
        <f t="shared" ref="D238" si="29">E237/D237-1</f>
        <v>7.0264193367060024E-3</v>
      </c>
      <c r="E238" s="44">
        <f t="shared" ref="E238" si="30">F237/E237-1</f>
        <v>1.8606381989021425E-3</v>
      </c>
      <c r="F238" s="44">
        <f t="shared" ref="F238" si="31">G237/F237-1</f>
        <v>3.7143653078279826E-3</v>
      </c>
      <c r="G238" s="44">
        <f t="shared" ref="G238" si="32">H237/G237-1</f>
        <v>3.7931353501712284E-3</v>
      </c>
      <c r="H238" s="44">
        <f t="shared" ref="H238" si="33">I237/H237-1</f>
        <v>2.6728110599079091E-3</v>
      </c>
      <c r="I238" s="44">
        <f t="shared" ref="I238" si="34">J237/I237-1</f>
        <v>8.2728191929404282E-4</v>
      </c>
      <c r="J238" s="44">
        <f t="shared" ref="J238" si="35">K237/J237-1</f>
        <v>0</v>
      </c>
      <c r="K238" s="47"/>
      <c r="L238" s="49">
        <f>SUM(D238:I238)</f>
        <v>1.9894651172809308E-2</v>
      </c>
    </row>
    <row r="241" spans="2:10" x14ac:dyDescent="0.2">
      <c r="B241" s="3" t="s">
        <v>59</v>
      </c>
    </row>
    <row r="242" spans="2:10" x14ac:dyDescent="0.2">
      <c r="B242" s="21" t="s">
        <v>0</v>
      </c>
      <c r="C242" s="16"/>
      <c r="D242" s="22">
        <v>44166</v>
      </c>
      <c r="E242" s="23">
        <v>44197</v>
      </c>
      <c r="F242" s="23">
        <v>44228</v>
      </c>
      <c r="G242" s="23">
        <v>44256</v>
      </c>
      <c r="H242" s="23">
        <v>44287</v>
      </c>
      <c r="I242" s="23">
        <v>44317</v>
      </c>
      <c r="J242" s="24">
        <v>44348</v>
      </c>
    </row>
    <row r="243" spans="2:10" x14ac:dyDescent="0.2">
      <c r="B243" s="8">
        <v>1</v>
      </c>
      <c r="C243" s="9" t="s">
        <v>3</v>
      </c>
      <c r="D243" s="31">
        <f t="shared" ref="D243:J252" si="36">D199*(1+D$238)</f>
        <v>16596897.897012174</v>
      </c>
      <c r="E243" s="32">
        <f t="shared" si="36"/>
        <v>16598150.091804394</v>
      </c>
      <c r="F243" s="32">
        <f t="shared" si="36"/>
        <v>16651285.823514355</v>
      </c>
      <c r="G243" s="32">
        <f t="shared" si="36"/>
        <v>16696655.094863718</v>
      </c>
      <c r="H243" s="32">
        <f t="shared" si="36"/>
        <v>16731198.924116503</v>
      </c>
      <c r="I243" s="32">
        <f t="shared" si="36"/>
        <v>16734340.664246591</v>
      </c>
      <c r="J243" s="33">
        <f t="shared" si="36"/>
        <v>16724107.796781218</v>
      </c>
    </row>
    <row r="244" spans="2:10" x14ac:dyDescent="0.2">
      <c r="B244" s="11">
        <v>2</v>
      </c>
      <c r="C244" s="2" t="s">
        <v>4</v>
      </c>
      <c r="D244" s="25">
        <f t="shared" si="36"/>
        <v>0</v>
      </c>
      <c r="E244" s="52">
        <f t="shared" si="36"/>
        <v>0</v>
      </c>
      <c r="F244" s="52">
        <f t="shared" si="36"/>
        <v>0</v>
      </c>
      <c r="G244" s="52">
        <f t="shared" si="36"/>
        <v>0</v>
      </c>
      <c r="H244" s="52">
        <f t="shared" si="36"/>
        <v>0</v>
      </c>
      <c r="I244" s="52">
        <f t="shared" si="36"/>
        <v>0</v>
      </c>
      <c r="J244" s="27">
        <f t="shared" si="36"/>
        <v>0</v>
      </c>
    </row>
    <row r="245" spans="2:10" x14ac:dyDescent="0.2">
      <c r="B245" s="11">
        <v>3</v>
      </c>
      <c r="C245" s="2" t="s">
        <v>5</v>
      </c>
      <c r="D245" s="25">
        <f t="shared" si="36"/>
        <v>31438906.709645387</v>
      </c>
      <c r="E245" s="52">
        <f t="shared" si="36"/>
        <v>31441278.697199881</v>
      </c>
      <c r="F245" s="52">
        <f t="shared" si="36"/>
        <v>31541931.802529819</v>
      </c>
      <c r="G245" s="52">
        <f t="shared" si="36"/>
        <v>31627873.181351818</v>
      </c>
      <c r="H245" s="52">
        <f t="shared" si="36"/>
        <v>31693308.314592458</v>
      </c>
      <c r="I245" s="52">
        <f t="shared" si="36"/>
        <v>31699259.599915095</v>
      </c>
      <c r="J245" s="27">
        <f t="shared" si="36"/>
        <v>31679875.847143199</v>
      </c>
    </row>
    <row r="246" spans="2:10" x14ac:dyDescent="0.2">
      <c r="B246" s="11">
        <v>4</v>
      </c>
      <c r="C246" s="2" t="s">
        <v>6</v>
      </c>
      <c r="D246" s="25">
        <f t="shared" si="36"/>
        <v>0</v>
      </c>
      <c r="E246" s="52">
        <f t="shared" si="36"/>
        <v>0</v>
      </c>
      <c r="F246" s="52">
        <f t="shared" si="36"/>
        <v>0</v>
      </c>
      <c r="G246" s="52">
        <f t="shared" si="36"/>
        <v>0</v>
      </c>
      <c r="H246" s="52">
        <f t="shared" si="36"/>
        <v>0</v>
      </c>
      <c r="I246" s="52">
        <f t="shared" si="36"/>
        <v>0</v>
      </c>
      <c r="J246" s="27">
        <f t="shared" si="36"/>
        <v>0</v>
      </c>
    </row>
    <row r="247" spans="2:10" x14ac:dyDescent="0.2">
      <c r="B247" s="11">
        <v>5</v>
      </c>
      <c r="C247" s="2" t="s">
        <v>7</v>
      </c>
      <c r="D247" s="25">
        <f t="shared" si="36"/>
        <v>0</v>
      </c>
      <c r="E247" s="52">
        <f t="shared" si="36"/>
        <v>0</v>
      </c>
      <c r="F247" s="52">
        <f t="shared" si="36"/>
        <v>0</v>
      </c>
      <c r="G247" s="52">
        <f t="shared" si="36"/>
        <v>0</v>
      </c>
      <c r="H247" s="52">
        <f t="shared" si="36"/>
        <v>0</v>
      </c>
      <c r="I247" s="52">
        <f t="shared" si="36"/>
        <v>0</v>
      </c>
      <c r="J247" s="27">
        <f t="shared" si="36"/>
        <v>0</v>
      </c>
    </row>
    <row r="248" spans="2:10" x14ac:dyDescent="0.2">
      <c r="B248" s="11">
        <v>6</v>
      </c>
      <c r="C248" s="2" t="s">
        <v>8</v>
      </c>
      <c r="D248" s="25">
        <f t="shared" si="36"/>
        <v>3708715.7693304508</v>
      </c>
      <c r="E248" s="52">
        <f t="shared" si="36"/>
        <v>3708995.5827390165</v>
      </c>
      <c r="F248" s="52">
        <f t="shared" si="36"/>
        <v>3720869.2067939742</v>
      </c>
      <c r="G248" s="52">
        <f t="shared" si="36"/>
        <v>3731007.350267563</v>
      </c>
      <c r="H248" s="52">
        <f t="shared" si="36"/>
        <v>3738726.4580838452</v>
      </c>
      <c r="I248" s="52">
        <f t="shared" si="36"/>
        <v>3740778.3327064007</v>
      </c>
      <c r="J248" s="27">
        <f t="shared" si="36"/>
        <v>3738490.8874067054</v>
      </c>
    </row>
    <row r="249" spans="2:10" x14ac:dyDescent="0.2">
      <c r="B249" s="11">
        <v>7</v>
      </c>
      <c r="C249" s="2" t="s">
        <v>9</v>
      </c>
      <c r="D249" s="25">
        <f t="shared" si="36"/>
        <v>0</v>
      </c>
      <c r="E249" s="52">
        <f t="shared" si="36"/>
        <v>0</v>
      </c>
      <c r="F249" s="52">
        <f t="shared" si="36"/>
        <v>6861.4917793766799</v>
      </c>
      <c r="G249" s="52">
        <f t="shared" si="36"/>
        <v>0</v>
      </c>
      <c r="H249" s="52">
        <f t="shared" si="36"/>
        <v>2116589.7223720076</v>
      </c>
      <c r="I249" s="52">
        <f t="shared" si="36"/>
        <v>2100594.9147674288</v>
      </c>
      <c r="J249" s="27">
        <f t="shared" si="36"/>
        <v>1954902.0534039838</v>
      </c>
    </row>
    <row r="250" spans="2:10" x14ac:dyDescent="0.2">
      <c r="B250" s="11">
        <v>8</v>
      </c>
      <c r="C250" s="2" t="s">
        <v>10</v>
      </c>
      <c r="D250" s="25">
        <f t="shared" si="36"/>
        <v>0</v>
      </c>
      <c r="E250" s="52">
        <f t="shared" si="36"/>
        <v>0</v>
      </c>
      <c r="F250" s="52">
        <f t="shared" si="36"/>
        <v>0</v>
      </c>
      <c r="G250" s="52">
        <f t="shared" si="36"/>
        <v>0</v>
      </c>
      <c r="H250" s="52">
        <f t="shared" si="36"/>
        <v>303499.70076750073</v>
      </c>
      <c r="I250" s="52">
        <f t="shared" si="36"/>
        <v>913425.79725697788</v>
      </c>
      <c r="J250" s="27">
        <f t="shared" si="36"/>
        <v>1616217.0525943264</v>
      </c>
    </row>
    <row r="251" spans="2:10" x14ac:dyDescent="0.2">
      <c r="B251" s="11">
        <v>9</v>
      </c>
      <c r="C251" s="2" t="s">
        <v>11</v>
      </c>
      <c r="D251" s="25">
        <f t="shared" si="36"/>
        <v>0</v>
      </c>
      <c r="E251" s="52">
        <f t="shared" si="36"/>
        <v>0</v>
      </c>
      <c r="F251" s="52">
        <f t="shared" si="36"/>
        <v>0</v>
      </c>
      <c r="G251" s="52">
        <f t="shared" si="36"/>
        <v>0</v>
      </c>
      <c r="H251" s="52">
        <f t="shared" si="36"/>
        <v>0</v>
      </c>
      <c r="I251" s="52">
        <f t="shared" si="36"/>
        <v>0</v>
      </c>
      <c r="J251" s="27">
        <f t="shared" si="36"/>
        <v>59457.723735593492</v>
      </c>
    </row>
    <row r="252" spans="2:10" x14ac:dyDescent="0.2">
      <c r="B252" s="11">
        <v>10</v>
      </c>
      <c r="C252" s="2" t="s">
        <v>60</v>
      </c>
      <c r="D252" s="25">
        <f t="shared" si="36"/>
        <v>2731402080.1735735</v>
      </c>
      <c r="E252" s="52">
        <f t="shared" si="36"/>
        <v>2731608157.6876655</v>
      </c>
      <c r="F252" s="52">
        <f t="shared" si="36"/>
        <v>2740352867.0318289</v>
      </c>
      <c r="G252" s="52">
        <f t="shared" si="36"/>
        <v>2747819426.3195086</v>
      </c>
      <c r="H252" s="52">
        <f t="shared" si="36"/>
        <v>2753504409.6015472</v>
      </c>
      <c r="I252" s="52">
        <f t="shared" si="36"/>
        <v>2754021455.3518996</v>
      </c>
      <c r="J252" s="27">
        <f t="shared" si="36"/>
        <v>2752337401.1596947</v>
      </c>
    </row>
    <row r="253" spans="2:10" x14ac:dyDescent="0.2">
      <c r="B253" s="11">
        <v>11</v>
      </c>
      <c r="C253" s="2" t="s">
        <v>12</v>
      </c>
      <c r="D253" s="25">
        <f t="shared" ref="D253:J262" si="37">D209*(1+D$238)</f>
        <v>0</v>
      </c>
      <c r="E253" s="52">
        <f t="shared" si="37"/>
        <v>0</v>
      </c>
      <c r="F253" s="52">
        <f t="shared" si="37"/>
        <v>0</v>
      </c>
      <c r="G253" s="52">
        <f t="shared" si="37"/>
        <v>0</v>
      </c>
      <c r="H253" s="52">
        <f t="shared" si="37"/>
        <v>0</v>
      </c>
      <c r="I253" s="52">
        <f t="shared" si="37"/>
        <v>0</v>
      </c>
      <c r="J253" s="27">
        <f t="shared" si="37"/>
        <v>0</v>
      </c>
    </row>
    <row r="254" spans="2:10" x14ac:dyDescent="0.2">
      <c r="B254" s="11">
        <v>12</v>
      </c>
      <c r="C254" s="2" t="s">
        <v>13</v>
      </c>
      <c r="D254" s="25">
        <f t="shared" si="37"/>
        <v>0</v>
      </c>
      <c r="E254" s="52">
        <f t="shared" si="37"/>
        <v>0</v>
      </c>
      <c r="F254" s="52">
        <f t="shared" si="37"/>
        <v>0</v>
      </c>
      <c r="G254" s="52">
        <f t="shared" si="37"/>
        <v>22992.460773752606</v>
      </c>
      <c r="H254" s="52">
        <f t="shared" si="37"/>
        <v>0</v>
      </c>
      <c r="I254" s="52">
        <f t="shared" si="37"/>
        <v>0</v>
      </c>
      <c r="J254" s="27">
        <f t="shared" si="37"/>
        <v>0</v>
      </c>
    </row>
    <row r="255" spans="2:10" x14ac:dyDescent="0.2">
      <c r="B255" s="11">
        <v>13</v>
      </c>
      <c r="C255" s="2" t="s">
        <v>14</v>
      </c>
      <c r="D255" s="25">
        <f t="shared" si="37"/>
        <v>0</v>
      </c>
      <c r="E255" s="52">
        <f t="shared" si="37"/>
        <v>0</v>
      </c>
      <c r="F255" s="52">
        <f t="shared" si="37"/>
        <v>0</v>
      </c>
      <c r="G255" s="52">
        <f t="shared" si="37"/>
        <v>0</v>
      </c>
      <c r="H255" s="52">
        <f t="shared" si="37"/>
        <v>108.98092130906174</v>
      </c>
      <c r="I255" s="52">
        <f t="shared" si="37"/>
        <v>0</v>
      </c>
      <c r="J255" s="27">
        <f t="shared" si="37"/>
        <v>1334.0163681579938</v>
      </c>
    </row>
    <row r="256" spans="2:10" x14ac:dyDescent="0.2">
      <c r="B256" s="11">
        <v>14</v>
      </c>
      <c r="C256" s="2" t="s">
        <v>15</v>
      </c>
      <c r="D256" s="25">
        <f t="shared" si="37"/>
        <v>6679253.5899539562</v>
      </c>
      <c r="E256" s="52">
        <f t="shared" si="37"/>
        <v>6679757.523075263</v>
      </c>
      <c r="F256" s="52">
        <f t="shared" si="37"/>
        <v>6701141.4605424255</v>
      </c>
      <c r="G256" s="52">
        <f t="shared" si="37"/>
        <v>6719399.8646378303</v>
      </c>
      <c r="H256" s="52">
        <f t="shared" si="37"/>
        <v>6733301.6791202202</v>
      </c>
      <c r="I256" s="52">
        <f t="shared" si="37"/>
        <v>6734566.0406396324</v>
      </c>
      <c r="J256" s="27">
        <f t="shared" si="37"/>
        <v>6730447.9266898008</v>
      </c>
    </row>
    <row r="257" spans="2:10" x14ac:dyDescent="0.2">
      <c r="B257" s="11">
        <v>15</v>
      </c>
      <c r="C257" s="2" t="s">
        <v>16</v>
      </c>
      <c r="D257" s="25">
        <f t="shared" si="37"/>
        <v>49193945.138092868</v>
      </c>
      <c r="E257" s="52">
        <f t="shared" si="37"/>
        <v>49197656.699270919</v>
      </c>
      <c r="F257" s="52">
        <f t="shared" si="37"/>
        <v>49355153.376471229</v>
      </c>
      <c r="G257" s="52">
        <f t="shared" si="37"/>
        <v>49489629.918989308</v>
      </c>
      <c r="H257" s="52">
        <f t="shared" si="37"/>
        <v>49592019.368612126</v>
      </c>
      <c r="I257" s="52">
        <f t="shared" si="37"/>
        <v>49601331.626394078</v>
      </c>
      <c r="J257" s="27">
        <f t="shared" si="37"/>
        <v>49571000.951118454</v>
      </c>
    </row>
    <row r="258" spans="2:10" x14ac:dyDescent="0.2">
      <c r="B258" s="11">
        <v>16</v>
      </c>
      <c r="C258" s="2" t="s">
        <v>17</v>
      </c>
      <c r="D258" s="25">
        <f t="shared" si="37"/>
        <v>57813950.945520818</v>
      </c>
      <c r="E258" s="52">
        <f t="shared" si="37"/>
        <v>57818312.864762649</v>
      </c>
      <c r="F258" s="52">
        <f t="shared" si="37"/>
        <v>58003406.886886321</v>
      </c>
      <c r="G258" s="52">
        <f t="shared" si="37"/>
        <v>58161447.072739258</v>
      </c>
      <c r="H258" s="52">
        <f t="shared" si="37"/>
        <v>58281777.706950761</v>
      </c>
      <c r="I258" s="52">
        <f t="shared" si="37"/>
        <v>58292721.704491235</v>
      </c>
      <c r="J258" s="27">
        <f t="shared" si="37"/>
        <v>58252092.857425585</v>
      </c>
    </row>
    <row r="259" spans="2:10" x14ac:dyDescent="0.2">
      <c r="B259" s="11">
        <v>17</v>
      </c>
      <c r="C259" s="2" t="s">
        <v>18</v>
      </c>
      <c r="D259" s="25">
        <f t="shared" si="37"/>
        <v>4387829.6847638963</v>
      </c>
      <c r="E259" s="52">
        <f t="shared" si="37"/>
        <v>4388160.7356334329</v>
      </c>
      <c r="F259" s="52">
        <f t="shared" si="37"/>
        <v>4402208.5741129713</v>
      </c>
      <c r="G259" s="52">
        <f t="shared" si="37"/>
        <v>4414203.1430280861</v>
      </c>
      <c r="H259" s="52">
        <f t="shared" si="37"/>
        <v>4423335.7195108319</v>
      </c>
      <c r="I259" s="52">
        <f t="shared" si="37"/>
        <v>4424166.3217528984</v>
      </c>
      <c r="J259" s="27">
        <f t="shared" si="37"/>
        <v>4421460.9921242269</v>
      </c>
    </row>
    <row r="260" spans="2:10" x14ac:dyDescent="0.2">
      <c r="B260" s="11">
        <v>18</v>
      </c>
      <c r="C260" s="2" t="s">
        <v>19</v>
      </c>
      <c r="D260" s="25">
        <f t="shared" si="37"/>
        <v>10203894.974472288</v>
      </c>
      <c r="E260" s="52">
        <f t="shared" si="37"/>
        <v>10204664.833046263</v>
      </c>
      <c r="F260" s="52">
        <f t="shared" si="37"/>
        <v>10237333.071962029</v>
      </c>
      <c r="G260" s="52">
        <f t="shared" si="37"/>
        <v>10265226.433889655</v>
      </c>
      <c r="H260" s="52">
        <f t="shared" si="37"/>
        <v>10286464.234344821</v>
      </c>
      <c r="I260" s="52">
        <f t="shared" si="37"/>
        <v>10288395.799298912</v>
      </c>
      <c r="J260" s="27">
        <f t="shared" si="37"/>
        <v>10282104.557070859</v>
      </c>
    </row>
    <row r="261" spans="2:10" x14ac:dyDescent="0.2">
      <c r="B261" s="11">
        <v>19</v>
      </c>
      <c r="C261" s="2" t="s">
        <v>20</v>
      </c>
      <c r="D261" s="25">
        <f t="shared" si="37"/>
        <v>17842464.928779941</v>
      </c>
      <c r="E261" s="52">
        <f t="shared" si="37"/>
        <v>17843811.098516166</v>
      </c>
      <c r="F261" s="52">
        <f t="shared" si="37"/>
        <v>17900934.570347052</v>
      </c>
      <c r="G261" s="52">
        <f t="shared" si="37"/>
        <v>17949708.723078389</v>
      </c>
      <c r="H261" s="52">
        <f t="shared" si="37"/>
        <v>17986845.003952872</v>
      </c>
      <c r="I261" s="52">
        <f t="shared" si="37"/>
        <v>17990222.525971401</v>
      </c>
      <c r="J261" s="27">
        <f t="shared" si="37"/>
        <v>17979221.700395156</v>
      </c>
    </row>
    <row r="262" spans="2:10" x14ac:dyDescent="0.2">
      <c r="B262" s="11">
        <v>20</v>
      </c>
      <c r="C262" s="2" t="s">
        <v>21</v>
      </c>
      <c r="D262" s="25">
        <f t="shared" si="37"/>
        <v>258308813.20278037</v>
      </c>
      <c r="E262" s="52">
        <f t="shared" si="37"/>
        <v>258328301.96222711</v>
      </c>
      <c r="F262" s="52">
        <f t="shared" si="37"/>
        <v>259155289.50422627</v>
      </c>
      <c r="G262" s="52">
        <f t="shared" si="37"/>
        <v>259861402.33994108</v>
      </c>
      <c r="H262" s="52">
        <f t="shared" si="37"/>
        <v>260399031.45552254</v>
      </c>
      <c r="I262" s="52">
        <f t="shared" si="37"/>
        <v>260447928.49456143</v>
      </c>
      <c r="J262" s="27">
        <f t="shared" si="37"/>
        <v>260288667.41655493</v>
      </c>
    </row>
    <row r="263" spans="2:10" x14ac:dyDescent="0.2">
      <c r="B263" s="11">
        <v>21</v>
      </c>
      <c r="C263" s="2" t="s">
        <v>22</v>
      </c>
      <c r="D263" s="25">
        <f t="shared" ref="D263:J272" si="38">D219*(1+D$238)</f>
        <v>12418254.190681847</v>
      </c>
      <c r="E263" s="52">
        <f t="shared" si="38"/>
        <v>12419191.117167899</v>
      </c>
      <c r="F263" s="52">
        <f t="shared" si="38"/>
        <v>12458948.728926236</v>
      </c>
      <c r="G263" s="52">
        <f t="shared" si="38"/>
        <v>12492895.262040947</v>
      </c>
      <c r="H263" s="52">
        <f t="shared" si="38"/>
        <v>12518741.902481981</v>
      </c>
      <c r="I263" s="52">
        <f t="shared" si="38"/>
        <v>12521092.638612226</v>
      </c>
      <c r="J263" s="27">
        <f t="shared" si="38"/>
        <v>12513436.126529479</v>
      </c>
    </row>
    <row r="264" spans="2:10" x14ac:dyDescent="0.2">
      <c r="B264" s="11">
        <v>22</v>
      </c>
      <c r="C264" s="2" t="s">
        <v>23</v>
      </c>
      <c r="D264" s="25">
        <f t="shared" si="38"/>
        <v>439381845.77866083</v>
      </c>
      <c r="E264" s="52">
        <f t="shared" si="38"/>
        <v>439414996.04942191</v>
      </c>
      <c r="F264" s="52">
        <f t="shared" si="38"/>
        <v>440821697.23059416</v>
      </c>
      <c r="G264" s="52">
        <f t="shared" si="38"/>
        <v>442022791.21278369</v>
      </c>
      <c r="H264" s="52">
        <f t="shared" si="38"/>
        <v>442937295.32985032</v>
      </c>
      <c r="I264" s="52">
        <f t="shared" si="38"/>
        <v>443020468.91963077</v>
      </c>
      <c r="J264" s="27">
        <f t="shared" si="38"/>
        <v>442749566.71715629</v>
      </c>
    </row>
    <row r="265" spans="2:10" x14ac:dyDescent="0.2">
      <c r="B265" s="11">
        <v>23</v>
      </c>
      <c r="C265" s="2" t="s">
        <v>24</v>
      </c>
      <c r="D265" s="25">
        <f t="shared" si="38"/>
        <v>11860560.507999575</v>
      </c>
      <c r="E265" s="52">
        <f t="shared" si="38"/>
        <v>11861455.357880142</v>
      </c>
      <c r="F265" s="52">
        <f t="shared" si="38"/>
        <v>11899427.487671712</v>
      </c>
      <c r="G265" s="52">
        <f t="shared" si="38"/>
        <v>11931849.509629192</v>
      </c>
      <c r="H265" s="52">
        <f t="shared" si="38"/>
        <v>11956535.398496678</v>
      </c>
      <c r="I265" s="52">
        <f t="shared" si="38"/>
        <v>11958780.564981677</v>
      </c>
      <c r="J265" s="27">
        <f t="shared" si="38"/>
        <v>11951467.900621353</v>
      </c>
    </row>
    <row r="266" spans="2:10" x14ac:dyDescent="0.2">
      <c r="B266" s="11">
        <v>24</v>
      </c>
      <c r="C266" s="2" t="s">
        <v>25</v>
      </c>
      <c r="D266" s="25">
        <f t="shared" si="38"/>
        <v>195760839.83090207</v>
      </c>
      <c r="E266" s="52">
        <f t="shared" si="38"/>
        <v>198794025.76596636</v>
      </c>
      <c r="F266" s="52">
        <f t="shared" si="38"/>
        <v>199911552.20831949</v>
      </c>
      <c r="G266" s="52">
        <f t="shared" si="38"/>
        <v>200530568.79362231</v>
      </c>
      <c r="H266" s="52">
        <f t="shared" si="38"/>
        <v>200988256.39713734</v>
      </c>
      <c r="I266" s="52">
        <f t="shared" si="38"/>
        <v>201191400.09916544</v>
      </c>
      <c r="J266" s="27">
        <f t="shared" si="38"/>
        <v>200998655.62765577</v>
      </c>
    </row>
    <row r="267" spans="2:10" x14ac:dyDescent="0.2">
      <c r="B267" s="11">
        <v>25</v>
      </c>
      <c r="C267" s="2" t="s">
        <v>26</v>
      </c>
      <c r="D267" s="25">
        <f t="shared" si="38"/>
        <v>0</v>
      </c>
      <c r="E267" s="52">
        <f t="shared" si="38"/>
        <v>0</v>
      </c>
      <c r="F267" s="52">
        <f t="shared" si="38"/>
        <v>0</v>
      </c>
      <c r="G267" s="52">
        <f t="shared" si="38"/>
        <v>0</v>
      </c>
      <c r="H267" s="52">
        <f t="shared" si="38"/>
        <v>0</v>
      </c>
      <c r="I267" s="52">
        <f t="shared" si="38"/>
        <v>0</v>
      </c>
      <c r="J267" s="27">
        <f t="shared" si="38"/>
        <v>0</v>
      </c>
    </row>
    <row r="268" spans="2:10" x14ac:dyDescent="0.2">
      <c r="B268" s="11">
        <v>26</v>
      </c>
      <c r="C268" s="2" t="s">
        <v>27</v>
      </c>
      <c r="D268" s="25">
        <f t="shared" si="38"/>
        <v>10640396.678783938</v>
      </c>
      <c r="E268" s="52">
        <f t="shared" si="38"/>
        <v>10646220.012732362</v>
      </c>
      <c r="F268" s="52">
        <f t="shared" si="38"/>
        <v>10727463.820741437</v>
      </c>
      <c r="G268" s="52">
        <f t="shared" si="38"/>
        <v>10785821.023903826</v>
      </c>
      <c r="H268" s="52">
        <f t="shared" si="38"/>
        <v>10864365.7657104</v>
      </c>
      <c r="I268" s="52">
        <f t="shared" si="38"/>
        <v>10866008.480670335</v>
      </c>
      <c r="J268" s="27">
        <f t="shared" si="38"/>
        <v>10864303.040676873</v>
      </c>
    </row>
    <row r="269" spans="2:10" x14ac:dyDescent="0.2">
      <c r="B269" s="11">
        <v>27</v>
      </c>
      <c r="C269" s="2" t="s">
        <v>28</v>
      </c>
      <c r="D269" s="25">
        <f t="shared" si="38"/>
        <v>6899207.4794635074</v>
      </c>
      <c r="E269" s="52">
        <f t="shared" si="38"/>
        <v>6901880.6526014255</v>
      </c>
      <c r="F269" s="52">
        <f t="shared" si="38"/>
        <v>6927149.7513190033</v>
      </c>
      <c r="G269" s="52">
        <f t="shared" si="38"/>
        <v>6947469.381766839</v>
      </c>
      <c r="H269" s="52">
        <f t="shared" si="38"/>
        <v>6963401.1612519808</v>
      </c>
      <c r="I269" s="52">
        <f t="shared" si="38"/>
        <v>6964463.2667909628</v>
      </c>
      <c r="J269" s="27">
        <f t="shared" si="38"/>
        <v>6986329.592838116</v>
      </c>
    </row>
    <row r="270" spans="2:10" x14ac:dyDescent="0.2">
      <c r="B270" s="11">
        <v>28</v>
      </c>
      <c r="C270" s="2" t="s">
        <v>29</v>
      </c>
      <c r="D270" s="25">
        <f t="shared" si="38"/>
        <v>2986955.1743342509</v>
      </c>
      <c r="E270" s="52">
        <f t="shared" si="38"/>
        <v>2992094.8047193657</v>
      </c>
      <c r="F270" s="52">
        <f t="shared" si="38"/>
        <v>3002620.3543605288</v>
      </c>
      <c r="G270" s="52">
        <f t="shared" si="38"/>
        <v>3010768.0543677979</v>
      </c>
      <c r="H270" s="52">
        <f t="shared" si="38"/>
        <v>3274502.4723141743</v>
      </c>
      <c r="I270" s="52">
        <f t="shared" si="38"/>
        <v>3275319.909894913</v>
      </c>
      <c r="J270" s="27">
        <f t="shared" si="38"/>
        <v>3454741.0554202055</v>
      </c>
    </row>
    <row r="271" spans="2:10" x14ac:dyDescent="0.2">
      <c r="B271" s="11">
        <v>29</v>
      </c>
      <c r="C271" s="2" t="s">
        <v>30</v>
      </c>
      <c r="D271" s="25">
        <f t="shared" si="38"/>
        <v>5602800.2140300414</v>
      </c>
      <c r="E271" s="52">
        <f t="shared" si="38"/>
        <v>5603222.9314133376</v>
      </c>
      <c r="F271" s="52">
        <f t="shared" si="38"/>
        <v>5621160.5539042735</v>
      </c>
      <c r="G271" s="52">
        <f t="shared" si="38"/>
        <v>5636476.365618242</v>
      </c>
      <c r="H271" s="52">
        <f t="shared" si="38"/>
        <v>5648137.7119211415</v>
      </c>
      <c r="I271" s="52">
        <f t="shared" si="38"/>
        <v>5649198.304230771</v>
      </c>
      <c r="J271" s="27">
        <f t="shared" si="38"/>
        <v>5645743.8808571445</v>
      </c>
    </row>
    <row r="272" spans="2:10" x14ac:dyDescent="0.2">
      <c r="B272" s="11">
        <v>30</v>
      </c>
      <c r="C272" s="2" t="s">
        <v>31</v>
      </c>
      <c r="D272" s="25">
        <f t="shared" si="38"/>
        <v>66823106.269103788</v>
      </c>
      <c r="E272" s="52">
        <f t="shared" si="38"/>
        <v>66811557.578734145</v>
      </c>
      <c r="F272" s="52">
        <f t="shared" si="38"/>
        <v>67144331.181754336</v>
      </c>
      <c r="G272" s="52">
        <f t="shared" si="38"/>
        <v>66745457.202035517</v>
      </c>
      <c r="H272" s="52">
        <f t="shared" si="38"/>
        <v>66894208.638081282</v>
      </c>
      <c r="I272" s="52">
        <f t="shared" si="38"/>
        <v>66905181.964307249</v>
      </c>
      <c r="J272" s="27">
        <f t="shared" si="38"/>
        <v>66864438.76843828</v>
      </c>
    </row>
    <row r="273" spans="2:10" x14ac:dyDescent="0.2">
      <c r="B273" s="11">
        <v>31</v>
      </c>
      <c r="C273" s="2" t="s">
        <v>32</v>
      </c>
      <c r="D273" s="25">
        <f t="shared" ref="D273:J274" si="39">D229*(1+D$238)</f>
        <v>106000439.95586935</v>
      </c>
      <c r="E273" s="52">
        <f t="shared" si="39"/>
        <v>105920898.29206581</v>
      </c>
      <c r="F273" s="52">
        <f t="shared" si="39"/>
        <v>106435630.17815806</v>
      </c>
      <c r="G273" s="52">
        <f t="shared" si="39"/>
        <v>107234779.94062297</v>
      </c>
      <c r="H273" s="52">
        <f t="shared" si="39"/>
        <v>107531651.52018182</v>
      </c>
      <c r="I273" s="52">
        <f t="shared" si="39"/>
        <v>108107363.46194214</v>
      </c>
      <c r="J273" s="27">
        <f t="shared" si="39"/>
        <v>108047676.12982555</v>
      </c>
    </row>
    <row r="274" spans="2:10" x14ac:dyDescent="0.2">
      <c r="B274" s="11">
        <v>32</v>
      </c>
      <c r="C274" s="2" t="s">
        <v>33</v>
      </c>
      <c r="D274" s="25">
        <f t="shared" si="39"/>
        <v>220810599.83021837</v>
      </c>
      <c r="E274" s="52">
        <f t="shared" si="39"/>
        <v>220678539.02701771</v>
      </c>
      <c r="F274" s="52">
        <f t="shared" si="39"/>
        <v>221376203.18747711</v>
      </c>
      <c r="G274" s="52">
        <f t="shared" si="39"/>
        <v>221571295.38528168</v>
      </c>
      <c r="H274" s="52">
        <f t="shared" si="39"/>
        <v>222452875.50896367</v>
      </c>
      <c r="I274" s="52">
        <f t="shared" si="39"/>
        <v>222482571.14641458</v>
      </c>
      <c r="J274" s="27">
        <f t="shared" si="39"/>
        <v>222324959.51444796</v>
      </c>
    </row>
    <row r="275" spans="2:10" x14ac:dyDescent="0.2">
      <c r="B275" s="13">
        <v>33</v>
      </c>
      <c r="C275" s="14" t="s">
        <v>34</v>
      </c>
      <c r="D275" s="25">
        <f>D231*(1+D$238)</f>
        <v>342886.01942329091</v>
      </c>
      <c r="E275" s="52">
        <f t="shared" ref="E275" si="40">E231*(1+E$238)</f>
        <v>342911.88932322711</v>
      </c>
      <c r="F275" s="52">
        <f>F231*(1+F$238)</f>
        <v>344009.65467963461</v>
      </c>
      <c r="G275" s="52">
        <f>G231*(1+G$238)</f>
        <v>344946.96772172535</v>
      </c>
      <c r="H275" s="52">
        <f>H231*(1+H$238)</f>
        <v>345660.63097263069</v>
      </c>
      <c r="I275" s="52">
        <f>I231*(1+I$238)</f>
        <v>345725.53820854629</v>
      </c>
      <c r="J275" s="27">
        <f>J231*(1+J$238)</f>
        <v>345514.13079890504</v>
      </c>
    </row>
    <row r="276" spans="2:10" x14ac:dyDescent="0.2">
      <c r="B276" s="16" t="s">
        <v>35</v>
      </c>
      <c r="C276" s="17"/>
      <c r="D276" s="28">
        <f>SUM(D243:D275)</f>
        <v>4267104644.943397</v>
      </c>
      <c r="E276" s="29">
        <f>SUM(E243:E275)</f>
        <v>4270204241.2549829</v>
      </c>
      <c r="F276" s="29">
        <f t="shared" ref="F276:J276" si="41">SUM(F243:F275)</f>
        <v>4284699477.1388998</v>
      </c>
      <c r="G276" s="29">
        <f t="shared" si="41"/>
        <v>4296014091.0024643</v>
      </c>
      <c r="H276" s="29">
        <f t="shared" si="41"/>
        <v>4308166249.3077784</v>
      </c>
      <c r="I276" s="29">
        <f t="shared" si="41"/>
        <v>4310276761.468751</v>
      </c>
      <c r="J276" s="30">
        <f t="shared" si="41"/>
        <v>4308383615.4237738</v>
      </c>
    </row>
  </sheetData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4289C-0530-4AE3-80E8-35ABBB8FCA1E}">
  <sheetPr codeName="Hoja6">
    <tabColor theme="8" tint="0.59999389629810485"/>
  </sheetPr>
  <dimension ref="B2:K276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3.5703125" style="2" customWidth="1"/>
    <col min="2" max="2" width="3.42578125" style="2" customWidth="1"/>
    <col min="3" max="3" width="18.7109375" style="2" customWidth="1"/>
    <col min="4" max="8" width="15" style="2" customWidth="1"/>
    <col min="9" max="11" width="13.5703125" style="2" customWidth="1"/>
    <col min="12" max="12" width="12.7109375" style="2" bestFit="1" customWidth="1"/>
    <col min="13" max="250" width="11.42578125" style="2"/>
    <col min="251" max="251" width="3.5703125" style="2" customWidth="1"/>
    <col min="252" max="252" width="3.42578125" style="2" customWidth="1"/>
    <col min="253" max="253" width="18.7109375" style="2" customWidth="1"/>
    <col min="254" max="260" width="15" style="2" customWidth="1"/>
    <col min="261" max="261" width="14" style="2" customWidth="1"/>
    <col min="262" max="262" width="15.85546875" style="2" customWidth="1"/>
    <col min="263" max="263" width="13.28515625" style="2" customWidth="1"/>
    <col min="264" max="265" width="13.28515625" style="2" bestFit="1" customWidth="1"/>
    <col min="266" max="266" width="12.85546875" style="2" bestFit="1" customWidth="1"/>
    <col min="267" max="506" width="11.42578125" style="2"/>
    <col min="507" max="507" width="3.5703125" style="2" customWidth="1"/>
    <col min="508" max="508" width="3.42578125" style="2" customWidth="1"/>
    <col min="509" max="509" width="18.7109375" style="2" customWidth="1"/>
    <col min="510" max="516" width="15" style="2" customWidth="1"/>
    <col min="517" max="517" width="14" style="2" customWidth="1"/>
    <col min="518" max="518" width="15.85546875" style="2" customWidth="1"/>
    <col min="519" max="519" width="13.28515625" style="2" customWidth="1"/>
    <col min="520" max="521" width="13.28515625" style="2" bestFit="1" customWidth="1"/>
    <col min="522" max="522" width="12.85546875" style="2" bestFit="1" customWidth="1"/>
    <col min="523" max="762" width="11.42578125" style="2"/>
    <col min="763" max="763" width="3.5703125" style="2" customWidth="1"/>
    <col min="764" max="764" width="3.42578125" style="2" customWidth="1"/>
    <col min="765" max="765" width="18.7109375" style="2" customWidth="1"/>
    <col min="766" max="772" width="15" style="2" customWidth="1"/>
    <col min="773" max="773" width="14" style="2" customWidth="1"/>
    <col min="774" max="774" width="15.85546875" style="2" customWidth="1"/>
    <col min="775" max="775" width="13.28515625" style="2" customWidth="1"/>
    <col min="776" max="777" width="13.28515625" style="2" bestFit="1" customWidth="1"/>
    <col min="778" max="778" width="12.85546875" style="2" bestFit="1" customWidth="1"/>
    <col min="779" max="1018" width="11.42578125" style="2"/>
    <col min="1019" max="1019" width="3.5703125" style="2" customWidth="1"/>
    <col min="1020" max="1020" width="3.42578125" style="2" customWidth="1"/>
    <col min="1021" max="1021" width="18.7109375" style="2" customWidth="1"/>
    <col min="1022" max="1028" width="15" style="2" customWidth="1"/>
    <col min="1029" max="1029" width="14" style="2" customWidth="1"/>
    <col min="1030" max="1030" width="15.85546875" style="2" customWidth="1"/>
    <col min="1031" max="1031" width="13.28515625" style="2" customWidth="1"/>
    <col min="1032" max="1033" width="13.28515625" style="2" bestFit="1" customWidth="1"/>
    <col min="1034" max="1034" width="12.85546875" style="2" bestFit="1" customWidth="1"/>
    <col min="1035" max="1274" width="11.42578125" style="2"/>
    <col min="1275" max="1275" width="3.5703125" style="2" customWidth="1"/>
    <col min="1276" max="1276" width="3.42578125" style="2" customWidth="1"/>
    <col min="1277" max="1277" width="18.7109375" style="2" customWidth="1"/>
    <col min="1278" max="1284" width="15" style="2" customWidth="1"/>
    <col min="1285" max="1285" width="14" style="2" customWidth="1"/>
    <col min="1286" max="1286" width="15.85546875" style="2" customWidth="1"/>
    <col min="1287" max="1287" width="13.28515625" style="2" customWidth="1"/>
    <col min="1288" max="1289" width="13.28515625" style="2" bestFit="1" customWidth="1"/>
    <col min="1290" max="1290" width="12.85546875" style="2" bestFit="1" customWidth="1"/>
    <col min="1291" max="1530" width="11.42578125" style="2"/>
    <col min="1531" max="1531" width="3.5703125" style="2" customWidth="1"/>
    <col min="1532" max="1532" width="3.42578125" style="2" customWidth="1"/>
    <col min="1533" max="1533" width="18.7109375" style="2" customWidth="1"/>
    <col min="1534" max="1540" width="15" style="2" customWidth="1"/>
    <col min="1541" max="1541" width="14" style="2" customWidth="1"/>
    <col min="1542" max="1542" width="15.85546875" style="2" customWidth="1"/>
    <col min="1543" max="1543" width="13.28515625" style="2" customWidth="1"/>
    <col min="1544" max="1545" width="13.28515625" style="2" bestFit="1" customWidth="1"/>
    <col min="1546" max="1546" width="12.85546875" style="2" bestFit="1" customWidth="1"/>
    <col min="1547" max="1786" width="11.42578125" style="2"/>
    <col min="1787" max="1787" width="3.5703125" style="2" customWidth="1"/>
    <col min="1788" max="1788" width="3.42578125" style="2" customWidth="1"/>
    <col min="1789" max="1789" width="18.7109375" style="2" customWidth="1"/>
    <col min="1790" max="1796" width="15" style="2" customWidth="1"/>
    <col min="1797" max="1797" width="14" style="2" customWidth="1"/>
    <col min="1798" max="1798" width="15.85546875" style="2" customWidth="1"/>
    <col min="1799" max="1799" width="13.28515625" style="2" customWidth="1"/>
    <col min="1800" max="1801" width="13.28515625" style="2" bestFit="1" customWidth="1"/>
    <col min="1802" max="1802" width="12.85546875" style="2" bestFit="1" customWidth="1"/>
    <col min="1803" max="2042" width="11.42578125" style="2"/>
    <col min="2043" max="2043" width="3.5703125" style="2" customWidth="1"/>
    <col min="2044" max="2044" width="3.42578125" style="2" customWidth="1"/>
    <col min="2045" max="2045" width="18.7109375" style="2" customWidth="1"/>
    <col min="2046" max="2052" width="15" style="2" customWidth="1"/>
    <col min="2053" max="2053" width="14" style="2" customWidth="1"/>
    <col min="2054" max="2054" width="15.85546875" style="2" customWidth="1"/>
    <col min="2055" max="2055" width="13.28515625" style="2" customWidth="1"/>
    <col min="2056" max="2057" width="13.28515625" style="2" bestFit="1" customWidth="1"/>
    <col min="2058" max="2058" width="12.85546875" style="2" bestFit="1" customWidth="1"/>
    <col min="2059" max="2298" width="11.42578125" style="2"/>
    <col min="2299" max="2299" width="3.5703125" style="2" customWidth="1"/>
    <col min="2300" max="2300" width="3.42578125" style="2" customWidth="1"/>
    <col min="2301" max="2301" width="18.7109375" style="2" customWidth="1"/>
    <col min="2302" max="2308" width="15" style="2" customWidth="1"/>
    <col min="2309" max="2309" width="14" style="2" customWidth="1"/>
    <col min="2310" max="2310" width="15.85546875" style="2" customWidth="1"/>
    <col min="2311" max="2311" width="13.28515625" style="2" customWidth="1"/>
    <col min="2312" max="2313" width="13.28515625" style="2" bestFit="1" customWidth="1"/>
    <col min="2314" max="2314" width="12.85546875" style="2" bestFit="1" customWidth="1"/>
    <col min="2315" max="2554" width="11.42578125" style="2"/>
    <col min="2555" max="2555" width="3.5703125" style="2" customWidth="1"/>
    <col min="2556" max="2556" width="3.42578125" style="2" customWidth="1"/>
    <col min="2557" max="2557" width="18.7109375" style="2" customWidth="1"/>
    <col min="2558" max="2564" width="15" style="2" customWidth="1"/>
    <col min="2565" max="2565" width="14" style="2" customWidth="1"/>
    <col min="2566" max="2566" width="15.85546875" style="2" customWidth="1"/>
    <col min="2567" max="2567" width="13.28515625" style="2" customWidth="1"/>
    <col min="2568" max="2569" width="13.28515625" style="2" bestFit="1" customWidth="1"/>
    <col min="2570" max="2570" width="12.85546875" style="2" bestFit="1" customWidth="1"/>
    <col min="2571" max="2810" width="11.42578125" style="2"/>
    <col min="2811" max="2811" width="3.5703125" style="2" customWidth="1"/>
    <col min="2812" max="2812" width="3.42578125" style="2" customWidth="1"/>
    <col min="2813" max="2813" width="18.7109375" style="2" customWidth="1"/>
    <col min="2814" max="2820" width="15" style="2" customWidth="1"/>
    <col min="2821" max="2821" width="14" style="2" customWidth="1"/>
    <col min="2822" max="2822" width="15.85546875" style="2" customWidth="1"/>
    <col min="2823" max="2823" width="13.28515625" style="2" customWidth="1"/>
    <col min="2824" max="2825" width="13.28515625" style="2" bestFit="1" customWidth="1"/>
    <col min="2826" max="2826" width="12.85546875" style="2" bestFit="1" customWidth="1"/>
    <col min="2827" max="3066" width="11.42578125" style="2"/>
    <col min="3067" max="3067" width="3.5703125" style="2" customWidth="1"/>
    <col min="3068" max="3068" width="3.42578125" style="2" customWidth="1"/>
    <col min="3069" max="3069" width="18.7109375" style="2" customWidth="1"/>
    <col min="3070" max="3076" width="15" style="2" customWidth="1"/>
    <col min="3077" max="3077" width="14" style="2" customWidth="1"/>
    <col min="3078" max="3078" width="15.85546875" style="2" customWidth="1"/>
    <col min="3079" max="3079" width="13.28515625" style="2" customWidth="1"/>
    <col min="3080" max="3081" width="13.28515625" style="2" bestFit="1" customWidth="1"/>
    <col min="3082" max="3082" width="12.85546875" style="2" bestFit="1" customWidth="1"/>
    <col min="3083" max="3322" width="11.42578125" style="2"/>
    <col min="3323" max="3323" width="3.5703125" style="2" customWidth="1"/>
    <col min="3324" max="3324" width="3.42578125" style="2" customWidth="1"/>
    <col min="3325" max="3325" width="18.7109375" style="2" customWidth="1"/>
    <col min="3326" max="3332" width="15" style="2" customWidth="1"/>
    <col min="3333" max="3333" width="14" style="2" customWidth="1"/>
    <col min="3334" max="3334" width="15.85546875" style="2" customWidth="1"/>
    <col min="3335" max="3335" width="13.28515625" style="2" customWidth="1"/>
    <col min="3336" max="3337" width="13.28515625" style="2" bestFit="1" customWidth="1"/>
    <col min="3338" max="3338" width="12.85546875" style="2" bestFit="1" customWidth="1"/>
    <col min="3339" max="3578" width="11.42578125" style="2"/>
    <col min="3579" max="3579" width="3.5703125" style="2" customWidth="1"/>
    <col min="3580" max="3580" width="3.42578125" style="2" customWidth="1"/>
    <col min="3581" max="3581" width="18.7109375" style="2" customWidth="1"/>
    <col min="3582" max="3588" width="15" style="2" customWidth="1"/>
    <col min="3589" max="3589" width="14" style="2" customWidth="1"/>
    <col min="3590" max="3590" width="15.85546875" style="2" customWidth="1"/>
    <col min="3591" max="3591" width="13.28515625" style="2" customWidth="1"/>
    <col min="3592" max="3593" width="13.28515625" style="2" bestFit="1" customWidth="1"/>
    <col min="3594" max="3594" width="12.85546875" style="2" bestFit="1" customWidth="1"/>
    <col min="3595" max="3834" width="11.42578125" style="2"/>
    <col min="3835" max="3835" width="3.5703125" style="2" customWidth="1"/>
    <col min="3836" max="3836" width="3.42578125" style="2" customWidth="1"/>
    <col min="3837" max="3837" width="18.7109375" style="2" customWidth="1"/>
    <col min="3838" max="3844" width="15" style="2" customWidth="1"/>
    <col min="3845" max="3845" width="14" style="2" customWidth="1"/>
    <col min="3846" max="3846" width="15.85546875" style="2" customWidth="1"/>
    <col min="3847" max="3847" width="13.28515625" style="2" customWidth="1"/>
    <col min="3848" max="3849" width="13.28515625" style="2" bestFit="1" customWidth="1"/>
    <col min="3850" max="3850" width="12.85546875" style="2" bestFit="1" customWidth="1"/>
    <col min="3851" max="4090" width="11.42578125" style="2"/>
    <col min="4091" max="4091" width="3.5703125" style="2" customWidth="1"/>
    <col min="4092" max="4092" width="3.42578125" style="2" customWidth="1"/>
    <col min="4093" max="4093" width="18.7109375" style="2" customWidth="1"/>
    <col min="4094" max="4100" width="15" style="2" customWidth="1"/>
    <col min="4101" max="4101" width="14" style="2" customWidth="1"/>
    <col min="4102" max="4102" width="15.85546875" style="2" customWidth="1"/>
    <col min="4103" max="4103" width="13.28515625" style="2" customWidth="1"/>
    <col min="4104" max="4105" width="13.28515625" style="2" bestFit="1" customWidth="1"/>
    <col min="4106" max="4106" width="12.85546875" style="2" bestFit="1" customWidth="1"/>
    <col min="4107" max="4346" width="11.42578125" style="2"/>
    <col min="4347" max="4347" width="3.5703125" style="2" customWidth="1"/>
    <col min="4348" max="4348" width="3.42578125" style="2" customWidth="1"/>
    <col min="4349" max="4349" width="18.7109375" style="2" customWidth="1"/>
    <col min="4350" max="4356" width="15" style="2" customWidth="1"/>
    <col min="4357" max="4357" width="14" style="2" customWidth="1"/>
    <col min="4358" max="4358" width="15.85546875" style="2" customWidth="1"/>
    <col min="4359" max="4359" width="13.28515625" style="2" customWidth="1"/>
    <col min="4360" max="4361" width="13.28515625" style="2" bestFit="1" customWidth="1"/>
    <col min="4362" max="4362" width="12.85546875" style="2" bestFit="1" customWidth="1"/>
    <col min="4363" max="4602" width="11.42578125" style="2"/>
    <col min="4603" max="4603" width="3.5703125" style="2" customWidth="1"/>
    <col min="4604" max="4604" width="3.42578125" style="2" customWidth="1"/>
    <col min="4605" max="4605" width="18.7109375" style="2" customWidth="1"/>
    <col min="4606" max="4612" width="15" style="2" customWidth="1"/>
    <col min="4613" max="4613" width="14" style="2" customWidth="1"/>
    <col min="4614" max="4614" width="15.85546875" style="2" customWidth="1"/>
    <col min="4615" max="4615" width="13.28515625" style="2" customWidth="1"/>
    <col min="4616" max="4617" width="13.28515625" style="2" bestFit="1" customWidth="1"/>
    <col min="4618" max="4618" width="12.85546875" style="2" bestFit="1" customWidth="1"/>
    <col min="4619" max="4858" width="11.42578125" style="2"/>
    <col min="4859" max="4859" width="3.5703125" style="2" customWidth="1"/>
    <col min="4860" max="4860" width="3.42578125" style="2" customWidth="1"/>
    <col min="4861" max="4861" width="18.7109375" style="2" customWidth="1"/>
    <col min="4862" max="4868" width="15" style="2" customWidth="1"/>
    <col min="4869" max="4869" width="14" style="2" customWidth="1"/>
    <col min="4870" max="4870" width="15.85546875" style="2" customWidth="1"/>
    <col min="4871" max="4871" width="13.28515625" style="2" customWidth="1"/>
    <col min="4872" max="4873" width="13.28515625" style="2" bestFit="1" customWidth="1"/>
    <col min="4874" max="4874" width="12.85546875" style="2" bestFit="1" customWidth="1"/>
    <col min="4875" max="5114" width="11.42578125" style="2"/>
    <col min="5115" max="5115" width="3.5703125" style="2" customWidth="1"/>
    <col min="5116" max="5116" width="3.42578125" style="2" customWidth="1"/>
    <col min="5117" max="5117" width="18.7109375" style="2" customWidth="1"/>
    <col min="5118" max="5124" width="15" style="2" customWidth="1"/>
    <col min="5125" max="5125" width="14" style="2" customWidth="1"/>
    <col min="5126" max="5126" width="15.85546875" style="2" customWidth="1"/>
    <col min="5127" max="5127" width="13.28515625" style="2" customWidth="1"/>
    <col min="5128" max="5129" width="13.28515625" style="2" bestFit="1" customWidth="1"/>
    <col min="5130" max="5130" width="12.85546875" style="2" bestFit="1" customWidth="1"/>
    <col min="5131" max="5370" width="11.42578125" style="2"/>
    <col min="5371" max="5371" width="3.5703125" style="2" customWidth="1"/>
    <col min="5372" max="5372" width="3.42578125" style="2" customWidth="1"/>
    <col min="5373" max="5373" width="18.7109375" style="2" customWidth="1"/>
    <col min="5374" max="5380" width="15" style="2" customWidth="1"/>
    <col min="5381" max="5381" width="14" style="2" customWidth="1"/>
    <col min="5382" max="5382" width="15.85546875" style="2" customWidth="1"/>
    <col min="5383" max="5383" width="13.28515625" style="2" customWidth="1"/>
    <col min="5384" max="5385" width="13.28515625" style="2" bestFit="1" customWidth="1"/>
    <col min="5386" max="5386" width="12.85546875" style="2" bestFit="1" customWidth="1"/>
    <col min="5387" max="5626" width="11.42578125" style="2"/>
    <col min="5627" max="5627" width="3.5703125" style="2" customWidth="1"/>
    <col min="5628" max="5628" width="3.42578125" style="2" customWidth="1"/>
    <col min="5629" max="5629" width="18.7109375" style="2" customWidth="1"/>
    <col min="5630" max="5636" width="15" style="2" customWidth="1"/>
    <col min="5637" max="5637" width="14" style="2" customWidth="1"/>
    <col min="5638" max="5638" width="15.85546875" style="2" customWidth="1"/>
    <col min="5639" max="5639" width="13.28515625" style="2" customWidth="1"/>
    <col min="5640" max="5641" width="13.28515625" style="2" bestFit="1" customWidth="1"/>
    <col min="5642" max="5642" width="12.85546875" style="2" bestFit="1" customWidth="1"/>
    <col min="5643" max="5882" width="11.42578125" style="2"/>
    <col min="5883" max="5883" width="3.5703125" style="2" customWidth="1"/>
    <col min="5884" max="5884" width="3.42578125" style="2" customWidth="1"/>
    <col min="5885" max="5885" width="18.7109375" style="2" customWidth="1"/>
    <col min="5886" max="5892" width="15" style="2" customWidth="1"/>
    <col min="5893" max="5893" width="14" style="2" customWidth="1"/>
    <col min="5894" max="5894" width="15.85546875" style="2" customWidth="1"/>
    <col min="5895" max="5895" width="13.28515625" style="2" customWidth="1"/>
    <col min="5896" max="5897" width="13.28515625" style="2" bestFit="1" customWidth="1"/>
    <col min="5898" max="5898" width="12.85546875" style="2" bestFit="1" customWidth="1"/>
    <col min="5899" max="6138" width="11.42578125" style="2"/>
    <col min="6139" max="6139" width="3.5703125" style="2" customWidth="1"/>
    <col min="6140" max="6140" width="3.42578125" style="2" customWidth="1"/>
    <col min="6141" max="6141" width="18.7109375" style="2" customWidth="1"/>
    <col min="6142" max="6148" width="15" style="2" customWidth="1"/>
    <col min="6149" max="6149" width="14" style="2" customWidth="1"/>
    <col min="6150" max="6150" width="15.85546875" style="2" customWidth="1"/>
    <col min="6151" max="6151" width="13.28515625" style="2" customWidth="1"/>
    <col min="6152" max="6153" width="13.28515625" style="2" bestFit="1" customWidth="1"/>
    <col min="6154" max="6154" width="12.85546875" style="2" bestFit="1" customWidth="1"/>
    <col min="6155" max="6394" width="11.42578125" style="2"/>
    <col min="6395" max="6395" width="3.5703125" style="2" customWidth="1"/>
    <col min="6396" max="6396" width="3.42578125" style="2" customWidth="1"/>
    <col min="6397" max="6397" width="18.7109375" style="2" customWidth="1"/>
    <col min="6398" max="6404" width="15" style="2" customWidth="1"/>
    <col min="6405" max="6405" width="14" style="2" customWidth="1"/>
    <col min="6406" max="6406" width="15.85546875" style="2" customWidth="1"/>
    <col min="6407" max="6407" width="13.28515625" style="2" customWidth="1"/>
    <col min="6408" max="6409" width="13.28515625" style="2" bestFit="1" customWidth="1"/>
    <col min="6410" max="6410" width="12.85546875" style="2" bestFit="1" customWidth="1"/>
    <col min="6411" max="6650" width="11.42578125" style="2"/>
    <col min="6651" max="6651" width="3.5703125" style="2" customWidth="1"/>
    <col min="6652" max="6652" width="3.42578125" style="2" customWidth="1"/>
    <col min="6653" max="6653" width="18.7109375" style="2" customWidth="1"/>
    <col min="6654" max="6660" width="15" style="2" customWidth="1"/>
    <col min="6661" max="6661" width="14" style="2" customWidth="1"/>
    <col min="6662" max="6662" width="15.85546875" style="2" customWidth="1"/>
    <col min="6663" max="6663" width="13.28515625" style="2" customWidth="1"/>
    <col min="6664" max="6665" width="13.28515625" style="2" bestFit="1" customWidth="1"/>
    <col min="6666" max="6666" width="12.85546875" style="2" bestFit="1" customWidth="1"/>
    <col min="6667" max="6906" width="11.42578125" style="2"/>
    <col min="6907" max="6907" width="3.5703125" style="2" customWidth="1"/>
    <col min="6908" max="6908" width="3.42578125" style="2" customWidth="1"/>
    <col min="6909" max="6909" width="18.7109375" style="2" customWidth="1"/>
    <col min="6910" max="6916" width="15" style="2" customWidth="1"/>
    <col min="6917" max="6917" width="14" style="2" customWidth="1"/>
    <col min="6918" max="6918" width="15.85546875" style="2" customWidth="1"/>
    <col min="6919" max="6919" width="13.28515625" style="2" customWidth="1"/>
    <col min="6920" max="6921" width="13.28515625" style="2" bestFit="1" customWidth="1"/>
    <col min="6922" max="6922" width="12.85546875" style="2" bestFit="1" customWidth="1"/>
    <col min="6923" max="7162" width="11.42578125" style="2"/>
    <col min="7163" max="7163" width="3.5703125" style="2" customWidth="1"/>
    <col min="7164" max="7164" width="3.42578125" style="2" customWidth="1"/>
    <col min="7165" max="7165" width="18.7109375" style="2" customWidth="1"/>
    <col min="7166" max="7172" width="15" style="2" customWidth="1"/>
    <col min="7173" max="7173" width="14" style="2" customWidth="1"/>
    <col min="7174" max="7174" width="15.85546875" style="2" customWidth="1"/>
    <col min="7175" max="7175" width="13.28515625" style="2" customWidth="1"/>
    <col min="7176" max="7177" width="13.28515625" style="2" bestFit="1" customWidth="1"/>
    <col min="7178" max="7178" width="12.85546875" style="2" bestFit="1" customWidth="1"/>
    <col min="7179" max="7418" width="11.42578125" style="2"/>
    <col min="7419" max="7419" width="3.5703125" style="2" customWidth="1"/>
    <col min="7420" max="7420" width="3.42578125" style="2" customWidth="1"/>
    <col min="7421" max="7421" width="18.7109375" style="2" customWidth="1"/>
    <col min="7422" max="7428" width="15" style="2" customWidth="1"/>
    <col min="7429" max="7429" width="14" style="2" customWidth="1"/>
    <col min="7430" max="7430" width="15.85546875" style="2" customWidth="1"/>
    <col min="7431" max="7431" width="13.28515625" style="2" customWidth="1"/>
    <col min="7432" max="7433" width="13.28515625" style="2" bestFit="1" customWidth="1"/>
    <col min="7434" max="7434" width="12.85546875" style="2" bestFit="1" customWidth="1"/>
    <col min="7435" max="7674" width="11.42578125" style="2"/>
    <col min="7675" max="7675" width="3.5703125" style="2" customWidth="1"/>
    <col min="7676" max="7676" width="3.42578125" style="2" customWidth="1"/>
    <col min="7677" max="7677" width="18.7109375" style="2" customWidth="1"/>
    <col min="7678" max="7684" width="15" style="2" customWidth="1"/>
    <col min="7685" max="7685" width="14" style="2" customWidth="1"/>
    <col min="7686" max="7686" width="15.85546875" style="2" customWidth="1"/>
    <col min="7687" max="7687" width="13.28515625" style="2" customWidth="1"/>
    <col min="7688" max="7689" width="13.28515625" style="2" bestFit="1" customWidth="1"/>
    <col min="7690" max="7690" width="12.85546875" style="2" bestFit="1" customWidth="1"/>
    <col min="7691" max="7930" width="11.42578125" style="2"/>
    <col min="7931" max="7931" width="3.5703125" style="2" customWidth="1"/>
    <col min="7932" max="7932" width="3.42578125" style="2" customWidth="1"/>
    <col min="7933" max="7933" width="18.7109375" style="2" customWidth="1"/>
    <col min="7934" max="7940" width="15" style="2" customWidth="1"/>
    <col min="7941" max="7941" width="14" style="2" customWidth="1"/>
    <col min="7942" max="7942" width="15.85546875" style="2" customWidth="1"/>
    <col min="7943" max="7943" width="13.28515625" style="2" customWidth="1"/>
    <col min="7944" max="7945" width="13.28515625" style="2" bestFit="1" customWidth="1"/>
    <col min="7946" max="7946" width="12.85546875" style="2" bestFit="1" customWidth="1"/>
    <col min="7947" max="8186" width="11.42578125" style="2"/>
    <col min="8187" max="8187" width="3.5703125" style="2" customWidth="1"/>
    <col min="8188" max="8188" width="3.42578125" style="2" customWidth="1"/>
    <col min="8189" max="8189" width="18.7109375" style="2" customWidth="1"/>
    <col min="8190" max="8196" width="15" style="2" customWidth="1"/>
    <col min="8197" max="8197" width="14" style="2" customWidth="1"/>
    <col min="8198" max="8198" width="15.85546875" style="2" customWidth="1"/>
    <col min="8199" max="8199" width="13.28515625" style="2" customWidth="1"/>
    <col min="8200" max="8201" width="13.28515625" style="2" bestFit="1" customWidth="1"/>
    <col min="8202" max="8202" width="12.85546875" style="2" bestFit="1" customWidth="1"/>
    <col min="8203" max="8442" width="11.42578125" style="2"/>
    <col min="8443" max="8443" width="3.5703125" style="2" customWidth="1"/>
    <col min="8444" max="8444" width="3.42578125" style="2" customWidth="1"/>
    <col min="8445" max="8445" width="18.7109375" style="2" customWidth="1"/>
    <col min="8446" max="8452" width="15" style="2" customWidth="1"/>
    <col min="8453" max="8453" width="14" style="2" customWidth="1"/>
    <col min="8454" max="8454" width="15.85546875" style="2" customWidth="1"/>
    <col min="8455" max="8455" width="13.28515625" style="2" customWidth="1"/>
    <col min="8456" max="8457" width="13.28515625" style="2" bestFit="1" customWidth="1"/>
    <col min="8458" max="8458" width="12.85546875" style="2" bestFit="1" customWidth="1"/>
    <col min="8459" max="8698" width="11.42578125" style="2"/>
    <col min="8699" max="8699" width="3.5703125" style="2" customWidth="1"/>
    <col min="8700" max="8700" width="3.42578125" style="2" customWidth="1"/>
    <col min="8701" max="8701" width="18.7109375" style="2" customWidth="1"/>
    <col min="8702" max="8708" width="15" style="2" customWidth="1"/>
    <col min="8709" max="8709" width="14" style="2" customWidth="1"/>
    <col min="8710" max="8710" width="15.85546875" style="2" customWidth="1"/>
    <col min="8711" max="8711" width="13.28515625" style="2" customWidth="1"/>
    <col min="8712" max="8713" width="13.28515625" style="2" bestFit="1" customWidth="1"/>
    <col min="8714" max="8714" width="12.85546875" style="2" bestFit="1" customWidth="1"/>
    <col min="8715" max="8954" width="11.42578125" style="2"/>
    <col min="8955" max="8955" width="3.5703125" style="2" customWidth="1"/>
    <col min="8956" max="8956" width="3.42578125" style="2" customWidth="1"/>
    <col min="8957" max="8957" width="18.7109375" style="2" customWidth="1"/>
    <col min="8958" max="8964" width="15" style="2" customWidth="1"/>
    <col min="8965" max="8965" width="14" style="2" customWidth="1"/>
    <col min="8966" max="8966" width="15.85546875" style="2" customWidth="1"/>
    <col min="8967" max="8967" width="13.28515625" style="2" customWidth="1"/>
    <col min="8968" max="8969" width="13.28515625" style="2" bestFit="1" customWidth="1"/>
    <col min="8970" max="8970" width="12.85546875" style="2" bestFit="1" customWidth="1"/>
    <col min="8971" max="9210" width="11.42578125" style="2"/>
    <col min="9211" max="9211" width="3.5703125" style="2" customWidth="1"/>
    <col min="9212" max="9212" width="3.42578125" style="2" customWidth="1"/>
    <col min="9213" max="9213" width="18.7109375" style="2" customWidth="1"/>
    <col min="9214" max="9220" width="15" style="2" customWidth="1"/>
    <col min="9221" max="9221" width="14" style="2" customWidth="1"/>
    <col min="9222" max="9222" width="15.85546875" style="2" customWidth="1"/>
    <col min="9223" max="9223" width="13.28515625" style="2" customWidth="1"/>
    <col min="9224" max="9225" width="13.28515625" style="2" bestFit="1" customWidth="1"/>
    <col min="9226" max="9226" width="12.85546875" style="2" bestFit="1" customWidth="1"/>
    <col min="9227" max="9466" width="11.42578125" style="2"/>
    <col min="9467" max="9467" width="3.5703125" style="2" customWidth="1"/>
    <col min="9468" max="9468" width="3.42578125" style="2" customWidth="1"/>
    <col min="9469" max="9469" width="18.7109375" style="2" customWidth="1"/>
    <col min="9470" max="9476" width="15" style="2" customWidth="1"/>
    <col min="9477" max="9477" width="14" style="2" customWidth="1"/>
    <col min="9478" max="9478" width="15.85546875" style="2" customWidth="1"/>
    <col min="9479" max="9479" width="13.28515625" style="2" customWidth="1"/>
    <col min="9480" max="9481" width="13.28515625" style="2" bestFit="1" customWidth="1"/>
    <col min="9482" max="9482" width="12.85546875" style="2" bestFit="1" customWidth="1"/>
    <col min="9483" max="9722" width="11.42578125" style="2"/>
    <col min="9723" max="9723" width="3.5703125" style="2" customWidth="1"/>
    <col min="9724" max="9724" width="3.42578125" style="2" customWidth="1"/>
    <col min="9725" max="9725" width="18.7109375" style="2" customWidth="1"/>
    <col min="9726" max="9732" width="15" style="2" customWidth="1"/>
    <col min="9733" max="9733" width="14" style="2" customWidth="1"/>
    <col min="9734" max="9734" width="15.85546875" style="2" customWidth="1"/>
    <col min="9735" max="9735" width="13.28515625" style="2" customWidth="1"/>
    <col min="9736" max="9737" width="13.28515625" style="2" bestFit="1" customWidth="1"/>
    <col min="9738" max="9738" width="12.85546875" style="2" bestFit="1" customWidth="1"/>
    <col min="9739" max="9978" width="11.42578125" style="2"/>
    <col min="9979" max="9979" width="3.5703125" style="2" customWidth="1"/>
    <col min="9980" max="9980" width="3.42578125" style="2" customWidth="1"/>
    <col min="9981" max="9981" width="18.7109375" style="2" customWidth="1"/>
    <col min="9982" max="9988" width="15" style="2" customWidth="1"/>
    <col min="9989" max="9989" width="14" style="2" customWidth="1"/>
    <col min="9990" max="9990" width="15.85546875" style="2" customWidth="1"/>
    <col min="9991" max="9991" width="13.28515625" style="2" customWidth="1"/>
    <col min="9992" max="9993" width="13.28515625" style="2" bestFit="1" customWidth="1"/>
    <col min="9994" max="9994" width="12.85546875" style="2" bestFit="1" customWidth="1"/>
    <col min="9995" max="10234" width="11.42578125" style="2"/>
    <col min="10235" max="10235" width="3.5703125" style="2" customWidth="1"/>
    <col min="10236" max="10236" width="3.42578125" style="2" customWidth="1"/>
    <col min="10237" max="10237" width="18.7109375" style="2" customWidth="1"/>
    <col min="10238" max="10244" width="15" style="2" customWidth="1"/>
    <col min="10245" max="10245" width="14" style="2" customWidth="1"/>
    <col min="10246" max="10246" width="15.85546875" style="2" customWidth="1"/>
    <col min="10247" max="10247" width="13.28515625" style="2" customWidth="1"/>
    <col min="10248" max="10249" width="13.28515625" style="2" bestFit="1" customWidth="1"/>
    <col min="10250" max="10250" width="12.85546875" style="2" bestFit="1" customWidth="1"/>
    <col min="10251" max="10490" width="11.42578125" style="2"/>
    <col min="10491" max="10491" width="3.5703125" style="2" customWidth="1"/>
    <col min="10492" max="10492" width="3.42578125" style="2" customWidth="1"/>
    <col min="10493" max="10493" width="18.7109375" style="2" customWidth="1"/>
    <col min="10494" max="10500" width="15" style="2" customWidth="1"/>
    <col min="10501" max="10501" width="14" style="2" customWidth="1"/>
    <col min="10502" max="10502" width="15.85546875" style="2" customWidth="1"/>
    <col min="10503" max="10503" width="13.28515625" style="2" customWidth="1"/>
    <col min="10504" max="10505" width="13.28515625" style="2" bestFit="1" customWidth="1"/>
    <col min="10506" max="10506" width="12.85546875" style="2" bestFit="1" customWidth="1"/>
    <col min="10507" max="10746" width="11.42578125" style="2"/>
    <col min="10747" max="10747" width="3.5703125" style="2" customWidth="1"/>
    <col min="10748" max="10748" width="3.42578125" style="2" customWidth="1"/>
    <col min="10749" max="10749" width="18.7109375" style="2" customWidth="1"/>
    <col min="10750" max="10756" width="15" style="2" customWidth="1"/>
    <col min="10757" max="10757" width="14" style="2" customWidth="1"/>
    <col min="10758" max="10758" width="15.85546875" style="2" customWidth="1"/>
    <col min="10759" max="10759" width="13.28515625" style="2" customWidth="1"/>
    <col min="10760" max="10761" width="13.28515625" style="2" bestFit="1" customWidth="1"/>
    <col min="10762" max="10762" width="12.85546875" style="2" bestFit="1" customWidth="1"/>
    <col min="10763" max="11002" width="11.42578125" style="2"/>
    <col min="11003" max="11003" width="3.5703125" style="2" customWidth="1"/>
    <col min="11004" max="11004" width="3.42578125" style="2" customWidth="1"/>
    <col min="11005" max="11005" width="18.7109375" style="2" customWidth="1"/>
    <col min="11006" max="11012" width="15" style="2" customWidth="1"/>
    <col min="11013" max="11013" width="14" style="2" customWidth="1"/>
    <col min="11014" max="11014" width="15.85546875" style="2" customWidth="1"/>
    <col min="11015" max="11015" width="13.28515625" style="2" customWidth="1"/>
    <col min="11016" max="11017" width="13.28515625" style="2" bestFit="1" customWidth="1"/>
    <col min="11018" max="11018" width="12.85546875" style="2" bestFit="1" customWidth="1"/>
    <col min="11019" max="11258" width="11.42578125" style="2"/>
    <col min="11259" max="11259" width="3.5703125" style="2" customWidth="1"/>
    <col min="11260" max="11260" width="3.42578125" style="2" customWidth="1"/>
    <col min="11261" max="11261" width="18.7109375" style="2" customWidth="1"/>
    <col min="11262" max="11268" width="15" style="2" customWidth="1"/>
    <col min="11269" max="11269" width="14" style="2" customWidth="1"/>
    <col min="11270" max="11270" width="15.85546875" style="2" customWidth="1"/>
    <col min="11271" max="11271" width="13.28515625" style="2" customWidth="1"/>
    <col min="11272" max="11273" width="13.28515625" style="2" bestFit="1" customWidth="1"/>
    <col min="11274" max="11274" width="12.85546875" style="2" bestFit="1" customWidth="1"/>
    <col min="11275" max="11514" width="11.42578125" style="2"/>
    <col min="11515" max="11515" width="3.5703125" style="2" customWidth="1"/>
    <col min="11516" max="11516" width="3.42578125" style="2" customWidth="1"/>
    <col min="11517" max="11517" width="18.7109375" style="2" customWidth="1"/>
    <col min="11518" max="11524" width="15" style="2" customWidth="1"/>
    <col min="11525" max="11525" width="14" style="2" customWidth="1"/>
    <col min="11526" max="11526" width="15.85546875" style="2" customWidth="1"/>
    <col min="11527" max="11527" width="13.28515625" style="2" customWidth="1"/>
    <col min="11528" max="11529" width="13.28515625" style="2" bestFit="1" customWidth="1"/>
    <col min="11530" max="11530" width="12.85546875" style="2" bestFit="1" customWidth="1"/>
    <col min="11531" max="11770" width="11.42578125" style="2"/>
    <col min="11771" max="11771" width="3.5703125" style="2" customWidth="1"/>
    <col min="11772" max="11772" width="3.42578125" style="2" customWidth="1"/>
    <col min="11773" max="11773" width="18.7109375" style="2" customWidth="1"/>
    <col min="11774" max="11780" width="15" style="2" customWidth="1"/>
    <col min="11781" max="11781" width="14" style="2" customWidth="1"/>
    <col min="11782" max="11782" width="15.85546875" style="2" customWidth="1"/>
    <col min="11783" max="11783" width="13.28515625" style="2" customWidth="1"/>
    <col min="11784" max="11785" width="13.28515625" style="2" bestFit="1" customWidth="1"/>
    <col min="11786" max="11786" width="12.85546875" style="2" bestFit="1" customWidth="1"/>
    <col min="11787" max="12026" width="11.42578125" style="2"/>
    <col min="12027" max="12027" width="3.5703125" style="2" customWidth="1"/>
    <col min="12028" max="12028" width="3.42578125" style="2" customWidth="1"/>
    <col min="12029" max="12029" width="18.7109375" style="2" customWidth="1"/>
    <col min="12030" max="12036" width="15" style="2" customWidth="1"/>
    <col min="12037" max="12037" width="14" style="2" customWidth="1"/>
    <col min="12038" max="12038" width="15.85546875" style="2" customWidth="1"/>
    <col min="12039" max="12039" width="13.28515625" style="2" customWidth="1"/>
    <col min="12040" max="12041" width="13.28515625" style="2" bestFit="1" customWidth="1"/>
    <col min="12042" max="12042" width="12.85546875" style="2" bestFit="1" customWidth="1"/>
    <col min="12043" max="12282" width="11.42578125" style="2"/>
    <col min="12283" max="12283" width="3.5703125" style="2" customWidth="1"/>
    <col min="12284" max="12284" width="3.42578125" style="2" customWidth="1"/>
    <col min="12285" max="12285" width="18.7109375" style="2" customWidth="1"/>
    <col min="12286" max="12292" width="15" style="2" customWidth="1"/>
    <col min="12293" max="12293" width="14" style="2" customWidth="1"/>
    <col min="12294" max="12294" width="15.85546875" style="2" customWidth="1"/>
    <col min="12295" max="12295" width="13.28515625" style="2" customWidth="1"/>
    <col min="12296" max="12297" width="13.28515625" style="2" bestFit="1" customWidth="1"/>
    <col min="12298" max="12298" width="12.85546875" style="2" bestFit="1" customWidth="1"/>
    <col min="12299" max="12538" width="11.42578125" style="2"/>
    <col min="12539" max="12539" width="3.5703125" style="2" customWidth="1"/>
    <col min="12540" max="12540" width="3.42578125" style="2" customWidth="1"/>
    <col min="12541" max="12541" width="18.7109375" style="2" customWidth="1"/>
    <col min="12542" max="12548" width="15" style="2" customWidth="1"/>
    <col min="12549" max="12549" width="14" style="2" customWidth="1"/>
    <col min="12550" max="12550" width="15.85546875" style="2" customWidth="1"/>
    <col min="12551" max="12551" width="13.28515625" style="2" customWidth="1"/>
    <col min="12552" max="12553" width="13.28515625" style="2" bestFit="1" customWidth="1"/>
    <col min="12554" max="12554" width="12.85546875" style="2" bestFit="1" customWidth="1"/>
    <col min="12555" max="12794" width="11.42578125" style="2"/>
    <col min="12795" max="12795" width="3.5703125" style="2" customWidth="1"/>
    <col min="12796" max="12796" width="3.42578125" style="2" customWidth="1"/>
    <col min="12797" max="12797" width="18.7109375" style="2" customWidth="1"/>
    <col min="12798" max="12804" width="15" style="2" customWidth="1"/>
    <col min="12805" max="12805" width="14" style="2" customWidth="1"/>
    <col min="12806" max="12806" width="15.85546875" style="2" customWidth="1"/>
    <col min="12807" max="12807" width="13.28515625" style="2" customWidth="1"/>
    <col min="12808" max="12809" width="13.28515625" style="2" bestFit="1" customWidth="1"/>
    <col min="12810" max="12810" width="12.85546875" style="2" bestFit="1" customWidth="1"/>
    <col min="12811" max="13050" width="11.42578125" style="2"/>
    <col min="13051" max="13051" width="3.5703125" style="2" customWidth="1"/>
    <col min="13052" max="13052" width="3.42578125" style="2" customWidth="1"/>
    <col min="13053" max="13053" width="18.7109375" style="2" customWidth="1"/>
    <col min="13054" max="13060" width="15" style="2" customWidth="1"/>
    <col min="13061" max="13061" width="14" style="2" customWidth="1"/>
    <col min="13062" max="13062" width="15.85546875" style="2" customWidth="1"/>
    <col min="13063" max="13063" width="13.28515625" style="2" customWidth="1"/>
    <col min="13064" max="13065" width="13.28515625" style="2" bestFit="1" customWidth="1"/>
    <col min="13066" max="13066" width="12.85546875" style="2" bestFit="1" customWidth="1"/>
    <col min="13067" max="13306" width="11.42578125" style="2"/>
    <col min="13307" max="13307" width="3.5703125" style="2" customWidth="1"/>
    <col min="13308" max="13308" width="3.42578125" style="2" customWidth="1"/>
    <col min="13309" max="13309" width="18.7109375" style="2" customWidth="1"/>
    <col min="13310" max="13316" width="15" style="2" customWidth="1"/>
    <col min="13317" max="13317" width="14" style="2" customWidth="1"/>
    <col min="13318" max="13318" width="15.85546875" style="2" customWidth="1"/>
    <col min="13319" max="13319" width="13.28515625" style="2" customWidth="1"/>
    <col min="13320" max="13321" width="13.28515625" style="2" bestFit="1" customWidth="1"/>
    <col min="13322" max="13322" width="12.85546875" style="2" bestFit="1" customWidth="1"/>
    <col min="13323" max="13562" width="11.42578125" style="2"/>
    <col min="13563" max="13563" width="3.5703125" style="2" customWidth="1"/>
    <col min="13564" max="13564" width="3.42578125" style="2" customWidth="1"/>
    <col min="13565" max="13565" width="18.7109375" style="2" customWidth="1"/>
    <col min="13566" max="13572" width="15" style="2" customWidth="1"/>
    <col min="13573" max="13573" width="14" style="2" customWidth="1"/>
    <col min="13574" max="13574" width="15.85546875" style="2" customWidth="1"/>
    <col min="13575" max="13575" width="13.28515625" style="2" customWidth="1"/>
    <col min="13576" max="13577" width="13.28515625" style="2" bestFit="1" customWidth="1"/>
    <col min="13578" max="13578" width="12.85546875" style="2" bestFit="1" customWidth="1"/>
    <col min="13579" max="13818" width="11.42578125" style="2"/>
    <col min="13819" max="13819" width="3.5703125" style="2" customWidth="1"/>
    <col min="13820" max="13820" width="3.42578125" style="2" customWidth="1"/>
    <col min="13821" max="13821" width="18.7109375" style="2" customWidth="1"/>
    <col min="13822" max="13828" width="15" style="2" customWidth="1"/>
    <col min="13829" max="13829" width="14" style="2" customWidth="1"/>
    <col min="13830" max="13830" width="15.85546875" style="2" customWidth="1"/>
    <col min="13831" max="13831" width="13.28515625" style="2" customWidth="1"/>
    <col min="13832" max="13833" width="13.28515625" style="2" bestFit="1" customWidth="1"/>
    <col min="13834" max="13834" width="12.85546875" style="2" bestFit="1" customWidth="1"/>
    <col min="13835" max="14074" width="11.42578125" style="2"/>
    <col min="14075" max="14075" width="3.5703125" style="2" customWidth="1"/>
    <col min="14076" max="14076" width="3.42578125" style="2" customWidth="1"/>
    <col min="14077" max="14077" width="18.7109375" style="2" customWidth="1"/>
    <col min="14078" max="14084" width="15" style="2" customWidth="1"/>
    <col min="14085" max="14085" width="14" style="2" customWidth="1"/>
    <col min="14086" max="14086" width="15.85546875" style="2" customWidth="1"/>
    <col min="14087" max="14087" width="13.28515625" style="2" customWidth="1"/>
    <col min="14088" max="14089" width="13.28515625" style="2" bestFit="1" customWidth="1"/>
    <col min="14090" max="14090" width="12.85546875" style="2" bestFit="1" customWidth="1"/>
    <col min="14091" max="14330" width="11.42578125" style="2"/>
    <col min="14331" max="14331" width="3.5703125" style="2" customWidth="1"/>
    <col min="14332" max="14332" width="3.42578125" style="2" customWidth="1"/>
    <col min="14333" max="14333" width="18.7109375" style="2" customWidth="1"/>
    <col min="14334" max="14340" width="15" style="2" customWidth="1"/>
    <col min="14341" max="14341" width="14" style="2" customWidth="1"/>
    <col min="14342" max="14342" width="15.85546875" style="2" customWidth="1"/>
    <col min="14343" max="14343" width="13.28515625" style="2" customWidth="1"/>
    <col min="14344" max="14345" width="13.28515625" style="2" bestFit="1" customWidth="1"/>
    <col min="14346" max="14346" width="12.85546875" style="2" bestFit="1" customWidth="1"/>
    <col min="14347" max="14586" width="11.42578125" style="2"/>
    <col min="14587" max="14587" width="3.5703125" style="2" customWidth="1"/>
    <col min="14588" max="14588" width="3.42578125" style="2" customWidth="1"/>
    <col min="14589" max="14589" width="18.7109375" style="2" customWidth="1"/>
    <col min="14590" max="14596" width="15" style="2" customWidth="1"/>
    <col min="14597" max="14597" width="14" style="2" customWidth="1"/>
    <col min="14598" max="14598" width="15.85546875" style="2" customWidth="1"/>
    <col min="14599" max="14599" width="13.28515625" style="2" customWidth="1"/>
    <col min="14600" max="14601" width="13.28515625" style="2" bestFit="1" customWidth="1"/>
    <col min="14602" max="14602" width="12.85546875" style="2" bestFit="1" customWidth="1"/>
    <col min="14603" max="14842" width="11.42578125" style="2"/>
    <col min="14843" max="14843" width="3.5703125" style="2" customWidth="1"/>
    <col min="14844" max="14844" width="3.42578125" style="2" customWidth="1"/>
    <col min="14845" max="14845" width="18.7109375" style="2" customWidth="1"/>
    <col min="14846" max="14852" width="15" style="2" customWidth="1"/>
    <col min="14853" max="14853" width="14" style="2" customWidth="1"/>
    <col min="14854" max="14854" width="15.85546875" style="2" customWidth="1"/>
    <col min="14855" max="14855" width="13.28515625" style="2" customWidth="1"/>
    <col min="14856" max="14857" width="13.28515625" style="2" bestFit="1" customWidth="1"/>
    <col min="14858" max="14858" width="12.85546875" style="2" bestFit="1" customWidth="1"/>
    <col min="14859" max="15098" width="11.42578125" style="2"/>
    <col min="15099" max="15099" width="3.5703125" style="2" customWidth="1"/>
    <col min="15100" max="15100" width="3.42578125" style="2" customWidth="1"/>
    <col min="15101" max="15101" width="18.7109375" style="2" customWidth="1"/>
    <col min="15102" max="15108" width="15" style="2" customWidth="1"/>
    <col min="15109" max="15109" width="14" style="2" customWidth="1"/>
    <col min="15110" max="15110" width="15.85546875" style="2" customWidth="1"/>
    <col min="15111" max="15111" width="13.28515625" style="2" customWidth="1"/>
    <col min="15112" max="15113" width="13.28515625" style="2" bestFit="1" customWidth="1"/>
    <col min="15114" max="15114" width="12.85546875" style="2" bestFit="1" customWidth="1"/>
    <col min="15115" max="15354" width="11.42578125" style="2"/>
    <col min="15355" max="15355" width="3.5703125" style="2" customWidth="1"/>
    <col min="15356" max="15356" width="3.42578125" style="2" customWidth="1"/>
    <col min="15357" max="15357" width="18.7109375" style="2" customWidth="1"/>
    <col min="15358" max="15364" width="15" style="2" customWidth="1"/>
    <col min="15365" max="15365" width="14" style="2" customWidth="1"/>
    <col min="15366" max="15366" width="15.85546875" style="2" customWidth="1"/>
    <col min="15367" max="15367" width="13.28515625" style="2" customWidth="1"/>
    <col min="15368" max="15369" width="13.28515625" style="2" bestFit="1" customWidth="1"/>
    <col min="15370" max="15370" width="12.85546875" style="2" bestFit="1" customWidth="1"/>
    <col min="15371" max="15610" width="11.42578125" style="2"/>
    <col min="15611" max="15611" width="3.5703125" style="2" customWidth="1"/>
    <col min="15612" max="15612" width="3.42578125" style="2" customWidth="1"/>
    <col min="15613" max="15613" width="18.7109375" style="2" customWidth="1"/>
    <col min="15614" max="15620" width="15" style="2" customWidth="1"/>
    <col min="15621" max="15621" width="14" style="2" customWidth="1"/>
    <col min="15622" max="15622" width="15.85546875" style="2" customWidth="1"/>
    <col min="15623" max="15623" width="13.28515625" style="2" customWidth="1"/>
    <col min="15624" max="15625" width="13.28515625" style="2" bestFit="1" customWidth="1"/>
    <col min="15626" max="15626" width="12.85546875" style="2" bestFit="1" customWidth="1"/>
    <col min="15627" max="15866" width="11.42578125" style="2"/>
    <col min="15867" max="15867" width="3.5703125" style="2" customWidth="1"/>
    <col min="15868" max="15868" width="3.42578125" style="2" customWidth="1"/>
    <col min="15869" max="15869" width="18.7109375" style="2" customWidth="1"/>
    <col min="15870" max="15876" width="15" style="2" customWidth="1"/>
    <col min="15877" max="15877" width="14" style="2" customWidth="1"/>
    <col min="15878" max="15878" width="15.85546875" style="2" customWidth="1"/>
    <col min="15879" max="15879" width="13.28515625" style="2" customWidth="1"/>
    <col min="15880" max="15881" width="13.28515625" style="2" bestFit="1" customWidth="1"/>
    <col min="15882" max="15882" width="12.85546875" style="2" bestFit="1" customWidth="1"/>
    <col min="15883" max="16122" width="11.42578125" style="2"/>
    <col min="16123" max="16123" width="3.5703125" style="2" customWidth="1"/>
    <col min="16124" max="16124" width="3.42578125" style="2" customWidth="1"/>
    <col min="16125" max="16125" width="18.7109375" style="2" customWidth="1"/>
    <col min="16126" max="16132" width="15" style="2" customWidth="1"/>
    <col min="16133" max="16133" width="14" style="2" customWidth="1"/>
    <col min="16134" max="16134" width="15.85546875" style="2" customWidth="1"/>
    <col min="16135" max="16135" width="13.28515625" style="2" customWidth="1"/>
    <col min="16136" max="16137" width="13.28515625" style="2" bestFit="1" customWidth="1"/>
    <col min="16138" max="16138" width="12.85546875" style="2" bestFit="1" customWidth="1"/>
    <col min="16139" max="16384" width="11.42578125" style="2"/>
  </cols>
  <sheetData>
    <row r="2" spans="2:9" x14ac:dyDescent="0.2">
      <c r="B2" s="3" t="s">
        <v>114</v>
      </c>
    </row>
    <row r="4" spans="2:9" x14ac:dyDescent="0.2">
      <c r="B4" s="20" t="s">
        <v>69</v>
      </c>
    </row>
    <row r="5" spans="2:9" x14ac:dyDescent="0.2">
      <c r="B5" s="21" t="s">
        <v>0</v>
      </c>
      <c r="C5" s="16"/>
      <c r="D5" s="22">
        <v>44197</v>
      </c>
      <c r="E5" s="23">
        <v>44228</v>
      </c>
      <c r="F5" s="23">
        <v>44256</v>
      </c>
      <c r="G5" s="23">
        <v>44287</v>
      </c>
      <c r="H5" s="23">
        <v>44317</v>
      </c>
      <c r="I5" s="24">
        <v>44348</v>
      </c>
    </row>
    <row r="6" spans="2:9" x14ac:dyDescent="0.2">
      <c r="B6" s="8">
        <v>1</v>
      </c>
      <c r="C6" s="9" t="s">
        <v>3</v>
      </c>
      <c r="D6" s="31">
        <f>VLOOKUP($C6,'[2]Resumen Reliq AR SIC-SING'!$B$4:$H$37,MATCH(D$5,'[2]Resumen Reliq AR SIC-SING'!$B$3:$H$3,0),0)</f>
        <v>0</v>
      </c>
      <c r="E6" s="32">
        <f>VLOOKUP($C6,'[2]Resumen Reliq AR SIC-SING'!$B$4:$H$37,MATCH(E$5,'[2]Resumen Reliq AR SIC-SING'!$B$3:$H$3,0),0)</f>
        <v>0</v>
      </c>
      <c r="F6" s="32">
        <f>VLOOKUP($C6,'[2]Resumen Reliq AR SIC-SING'!$B$4:$H$37,MATCH(F$5,'[2]Resumen Reliq AR SIC-SING'!$B$3:$H$3,0),0)</f>
        <v>0</v>
      </c>
      <c r="G6" s="32">
        <f>VLOOKUP($C6,'[2]Resumen Reliq AR SIC-SING'!$B$4:$H$37,MATCH(G$5,'[2]Resumen Reliq AR SIC-SING'!$B$3:$H$3,0),0)</f>
        <v>0</v>
      </c>
      <c r="H6" s="32">
        <f>VLOOKUP($C6,'[2]Resumen Reliq AR SIC-SING'!$B$4:$H$37,MATCH(H$5,'[2]Resumen Reliq AR SIC-SING'!$B$3:$H$3,0),0)</f>
        <v>0</v>
      </c>
      <c r="I6" s="33">
        <f>VLOOKUP($C6,'[2]Resumen Reliq AR SIC-SING'!$B$4:$H$37,MATCH(I$5,'[2]Resumen Reliq AR SIC-SING'!$B$3:$H$3,0),0)</f>
        <v>0</v>
      </c>
    </row>
    <row r="7" spans="2:9" x14ac:dyDescent="0.2">
      <c r="B7" s="11">
        <v>2</v>
      </c>
      <c r="C7" s="2" t="s">
        <v>4</v>
      </c>
      <c r="D7" s="25">
        <f>VLOOKUP($C7,'[2]Resumen Reliq AR SIC-SING'!$B$4:$H$37,MATCH(D$5,'[2]Resumen Reliq AR SIC-SING'!$B$3:$H$3,0),0)</f>
        <v>0</v>
      </c>
      <c r="E7" s="52">
        <f>VLOOKUP($C7,'[2]Resumen Reliq AR SIC-SING'!$B$4:$H$37,MATCH(E$5,'[2]Resumen Reliq AR SIC-SING'!$B$3:$H$3,0),0)</f>
        <v>0</v>
      </c>
      <c r="F7" s="52">
        <f>VLOOKUP($C7,'[2]Resumen Reliq AR SIC-SING'!$B$4:$H$37,MATCH(F$5,'[2]Resumen Reliq AR SIC-SING'!$B$3:$H$3,0),0)</f>
        <v>0</v>
      </c>
      <c r="G7" s="52">
        <f>VLOOKUP($C7,'[2]Resumen Reliq AR SIC-SING'!$B$4:$H$37,MATCH(G$5,'[2]Resumen Reliq AR SIC-SING'!$B$3:$H$3,0),0)</f>
        <v>0</v>
      </c>
      <c r="H7" s="52">
        <f>VLOOKUP($C7,'[2]Resumen Reliq AR SIC-SING'!$B$4:$H$37,MATCH(H$5,'[2]Resumen Reliq AR SIC-SING'!$B$3:$H$3,0),0)</f>
        <v>0</v>
      </c>
      <c r="I7" s="27">
        <f>VLOOKUP($C7,'[2]Resumen Reliq AR SIC-SING'!$B$4:$H$37,MATCH(I$5,'[2]Resumen Reliq AR SIC-SING'!$B$3:$H$3,0),0)</f>
        <v>0</v>
      </c>
    </row>
    <row r="8" spans="2:9" x14ac:dyDescent="0.2">
      <c r="B8" s="11">
        <v>3</v>
      </c>
      <c r="C8" s="2" t="s">
        <v>5</v>
      </c>
      <c r="D8" s="25">
        <f>VLOOKUP($C8,'[2]Resumen Reliq AR SIC-SING'!$B$4:$H$37,MATCH(D$5,'[2]Resumen Reliq AR SIC-SING'!$B$3:$H$3,0),0)</f>
        <v>0</v>
      </c>
      <c r="E8" s="52">
        <f>VLOOKUP($C8,'[2]Resumen Reliq AR SIC-SING'!$B$4:$H$37,MATCH(E$5,'[2]Resumen Reliq AR SIC-SING'!$B$3:$H$3,0),0)</f>
        <v>0</v>
      </c>
      <c r="F8" s="52">
        <f>VLOOKUP($C8,'[2]Resumen Reliq AR SIC-SING'!$B$4:$H$37,MATCH(F$5,'[2]Resumen Reliq AR SIC-SING'!$B$3:$H$3,0),0)</f>
        <v>0</v>
      </c>
      <c r="G8" s="52">
        <f>VLOOKUP($C8,'[2]Resumen Reliq AR SIC-SING'!$B$4:$H$37,MATCH(G$5,'[2]Resumen Reliq AR SIC-SING'!$B$3:$H$3,0),0)</f>
        <v>0</v>
      </c>
      <c r="H8" s="52">
        <f>VLOOKUP($C8,'[2]Resumen Reliq AR SIC-SING'!$B$4:$H$37,MATCH(H$5,'[2]Resumen Reliq AR SIC-SING'!$B$3:$H$3,0),0)</f>
        <v>0</v>
      </c>
      <c r="I8" s="27">
        <f>VLOOKUP($C8,'[2]Resumen Reliq AR SIC-SING'!$B$4:$H$37,MATCH(I$5,'[2]Resumen Reliq AR SIC-SING'!$B$3:$H$3,0),0)</f>
        <v>0</v>
      </c>
    </row>
    <row r="9" spans="2:9" x14ac:dyDescent="0.2">
      <c r="B9" s="11">
        <v>4</v>
      </c>
      <c r="C9" s="2" t="s">
        <v>6</v>
      </c>
      <c r="D9" s="25">
        <f>VLOOKUP($C9,'[2]Resumen Reliq AR SIC-SING'!$B$4:$H$37,MATCH(D$5,'[2]Resumen Reliq AR SIC-SING'!$B$3:$H$3,0),0)</f>
        <v>0</v>
      </c>
      <c r="E9" s="52">
        <f>VLOOKUP($C9,'[2]Resumen Reliq AR SIC-SING'!$B$4:$H$37,MATCH(E$5,'[2]Resumen Reliq AR SIC-SING'!$B$3:$H$3,0),0)</f>
        <v>0</v>
      </c>
      <c r="F9" s="52">
        <f>VLOOKUP($C9,'[2]Resumen Reliq AR SIC-SING'!$B$4:$H$37,MATCH(F$5,'[2]Resumen Reliq AR SIC-SING'!$B$3:$H$3,0),0)</f>
        <v>0</v>
      </c>
      <c r="G9" s="52">
        <f>VLOOKUP($C9,'[2]Resumen Reliq AR SIC-SING'!$B$4:$H$37,MATCH(G$5,'[2]Resumen Reliq AR SIC-SING'!$B$3:$H$3,0),0)</f>
        <v>0</v>
      </c>
      <c r="H9" s="52">
        <f>VLOOKUP($C9,'[2]Resumen Reliq AR SIC-SING'!$B$4:$H$37,MATCH(H$5,'[2]Resumen Reliq AR SIC-SING'!$B$3:$H$3,0),0)</f>
        <v>0</v>
      </c>
      <c r="I9" s="27">
        <f>VLOOKUP($C9,'[2]Resumen Reliq AR SIC-SING'!$B$4:$H$37,MATCH(I$5,'[2]Resumen Reliq AR SIC-SING'!$B$3:$H$3,0),0)</f>
        <v>0</v>
      </c>
    </row>
    <row r="10" spans="2:9" x14ac:dyDescent="0.2">
      <c r="B10" s="11">
        <v>5</v>
      </c>
      <c r="C10" s="2" t="s">
        <v>7</v>
      </c>
      <c r="D10" s="25">
        <f>VLOOKUP($C10,'[2]Resumen Reliq AR SIC-SING'!$B$4:$H$37,MATCH(D$5,'[2]Resumen Reliq AR SIC-SING'!$B$3:$H$3,0),0)</f>
        <v>-5709966.3041757708</v>
      </c>
      <c r="E10" s="52">
        <f>VLOOKUP($C10,'[2]Resumen Reliq AR SIC-SING'!$B$4:$H$37,MATCH(E$5,'[2]Resumen Reliq AR SIC-SING'!$B$3:$H$3,0),0)</f>
        <v>-1288291.5142024765</v>
      </c>
      <c r="F10" s="52">
        <f>VLOOKUP($C10,'[2]Resumen Reliq AR SIC-SING'!$B$4:$H$37,MATCH(F$5,'[2]Resumen Reliq AR SIC-SING'!$B$3:$H$3,0),0)</f>
        <v>-3421510.6082127318</v>
      </c>
      <c r="G10" s="52">
        <f>VLOOKUP($C10,'[2]Resumen Reliq AR SIC-SING'!$B$4:$H$37,MATCH(G$5,'[2]Resumen Reliq AR SIC-SING'!$B$3:$H$3,0),0)</f>
        <v>-1820479.8313333737</v>
      </c>
      <c r="H10" s="52">
        <f>VLOOKUP($C10,'[2]Resumen Reliq AR SIC-SING'!$B$4:$H$37,MATCH(H$5,'[2]Resumen Reliq AR SIC-SING'!$B$3:$H$3,0),0)</f>
        <v>-2109748.6029933509</v>
      </c>
      <c r="I10" s="27">
        <f>VLOOKUP($C10,'[2]Resumen Reliq AR SIC-SING'!$B$4:$H$37,MATCH(I$5,'[2]Resumen Reliq AR SIC-SING'!$B$3:$H$3,0),0)</f>
        <v>-1926072.1915619378</v>
      </c>
    </row>
    <row r="11" spans="2:9" x14ac:dyDescent="0.2">
      <c r="B11" s="11">
        <v>6</v>
      </c>
      <c r="C11" s="2" t="s">
        <v>8</v>
      </c>
      <c r="D11" s="25">
        <f>VLOOKUP($C11,'[2]Resumen Reliq AR SIC-SING'!$B$4:$H$37,MATCH(D$5,'[2]Resumen Reliq AR SIC-SING'!$B$3:$H$3,0),0)</f>
        <v>0</v>
      </c>
      <c r="E11" s="52">
        <f>VLOOKUP($C11,'[2]Resumen Reliq AR SIC-SING'!$B$4:$H$37,MATCH(E$5,'[2]Resumen Reliq AR SIC-SING'!$B$3:$H$3,0),0)</f>
        <v>0</v>
      </c>
      <c r="F11" s="52">
        <f>VLOOKUP($C11,'[2]Resumen Reliq AR SIC-SING'!$B$4:$H$37,MATCH(F$5,'[2]Resumen Reliq AR SIC-SING'!$B$3:$H$3,0),0)</f>
        <v>0</v>
      </c>
      <c r="G11" s="52">
        <f>VLOOKUP($C11,'[2]Resumen Reliq AR SIC-SING'!$B$4:$H$37,MATCH(G$5,'[2]Resumen Reliq AR SIC-SING'!$B$3:$H$3,0),0)</f>
        <v>0</v>
      </c>
      <c r="H11" s="52">
        <f>VLOOKUP($C11,'[2]Resumen Reliq AR SIC-SING'!$B$4:$H$37,MATCH(H$5,'[2]Resumen Reliq AR SIC-SING'!$B$3:$H$3,0),0)</f>
        <v>1349.5730714263998</v>
      </c>
      <c r="I11" s="27">
        <f>VLOOKUP($C11,'[2]Resumen Reliq AR SIC-SING'!$B$4:$H$37,MATCH(I$5,'[2]Resumen Reliq AR SIC-SING'!$B$3:$H$3,0),0)</f>
        <v>0</v>
      </c>
    </row>
    <row r="12" spans="2:9" x14ac:dyDescent="0.2">
      <c r="B12" s="11">
        <v>7</v>
      </c>
      <c r="C12" s="2" t="s">
        <v>9</v>
      </c>
      <c r="D12" s="25">
        <f>VLOOKUP($C12,'[2]Resumen Reliq AR SIC-SING'!$B$4:$H$37,MATCH(D$5,'[2]Resumen Reliq AR SIC-SING'!$B$3:$H$3,0),0)</f>
        <v>-261693.41045106342</v>
      </c>
      <c r="E12" s="52">
        <f>VLOOKUP($C12,'[2]Resumen Reliq AR SIC-SING'!$B$4:$H$37,MATCH(E$5,'[2]Resumen Reliq AR SIC-SING'!$B$3:$H$3,0),0)</f>
        <v>6839.5961498028846</v>
      </c>
      <c r="F12" s="52">
        <f>VLOOKUP($C12,'[2]Resumen Reliq AR SIC-SING'!$B$4:$H$37,MATCH(F$5,'[2]Resumen Reliq AR SIC-SING'!$B$3:$H$3,0),0)</f>
        <v>-110402.78912285391</v>
      </c>
      <c r="G12" s="52">
        <f>VLOOKUP($C12,'[2]Resumen Reliq AR SIC-SING'!$B$4:$H$37,MATCH(G$5,'[2]Resumen Reliq AR SIC-SING'!$B$3:$H$3,0),0)</f>
        <v>2112219.7358396957</v>
      </c>
      <c r="H12" s="52">
        <f>VLOOKUP($C12,'[2]Resumen Reliq AR SIC-SING'!$B$4:$H$37,MATCH(H$5,'[2]Resumen Reliq AR SIC-SING'!$B$3:$H$3,0),0)</f>
        <v>-16389.177689017211</v>
      </c>
      <c r="I12" s="27">
        <f>VLOOKUP($C12,'[2]Resumen Reliq AR SIC-SING'!$B$4:$H$37,MATCH(I$5,'[2]Resumen Reliq AR SIC-SING'!$B$3:$H$3,0),0)</f>
        <v>-144496.72857936189</v>
      </c>
    </row>
    <row r="13" spans="2:9" x14ac:dyDescent="0.2">
      <c r="B13" s="11">
        <v>8</v>
      </c>
      <c r="C13" s="2" t="s">
        <v>10</v>
      </c>
      <c r="D13" s="25">
        <f>VLOOKUP($C13,'[2]Resumen Reliq AR SIC-SING'!$B$4:$H$37,MATCH(D$5,'[2]Resumen Reliq AR SIC-SING'!$B$3:$H$3,0),0)</f>
        <v>-983396.94573922653</v>
      </c>
      <c r="E13" s="52">
        <f>VLOOKUP($C13,'[2]Resumen Reliq AR SIC-SING'!$B$4:$H$37,MATCH(E$5,'[2]Resumen Reliq AR SIC-SING'!$B$3:$H$3,0),0)</f>
        <v>-552162.25391174201</v>
      </c>
      <c r="F13" s="52">
        <f>VLOOKUP($C13,'[2]Resumen Reliq AR SIC-SING'!$B$4:$H$37,MATCH(F$5,'[2]Resumen Reliq AR SIC-SING'!$B$3:$H$3,0),0)</f>
        <v>-742608.29694948031</v>
      </c>
      <c r="G13" s="52">
        <f>VLOOKUP($C13,'[2]Resumen Reliq AR SIC-SING'!$B$4:$H$37,MATCH(G$5,'[2]Resumen Reliq AR SIC-SING'!$B$3:$H$3,0),0)</f>
        <v>302873.0844748409</v>
      </c>
      <c r="H13" s="52">
        <f>VLOOKUP($C13,'[2]Resumen Reliq AR SIC-SING'!$B$4:$H$37,MATCH(H$5,'[2]Resumen Reliq AR SIC-SING'!$B$3:$H$3,0),0)</f>
        <v>609754.60801911086</v>
      </c>
      <c r="I13" s="27">
        <f>VLOOKUP($C13,'[2]Resumen Reliq AR SIC-SING'!$B$4:$H$37,MATCH(I$5,'[2]Resumen Reliq AR SIC-SING'!$B$3:$H$3,0),0)</f>
        <v>703780.15920567093</v>
      </c>
    </row>
    <row r="14" spans="2:9" x14ac:dyDescent="0.2">
      <c r="B14" s="11">
        <v>9</v>
      </c>
      <c r="C14" s="2" t="s">
        <v>11</v>
      </c>
      <c r="D14" s="25">
        <f>VLOOKUP($C14,'[2]Resumen Reliq AR SIC-SING'!$B$4:$H$37,MATCH(D$5,'[2]Resumen Reliq AR SIC-SING'!$B$3:$H$3,0),0)</f>
        <v>-157659.2154919928</v>
      </c>
      <c r="E14" s="52">
        <f>VLOOKUP($C14,'[2]Resumen Reliq AR SIC-SING'!$B$4:$H$37,MATCH(E$5,'[2]Resumen Reliq AR SIC-SING'!$B$3:$H$3,0),0)</f>
        <v>-79181.824859419619</v>
      </c>
      <c r="F14" s="52">
        <f>VLOOKUP($C14,'[2]Resumen Reliq AR SIC-SING'!$B$4:$H$37,MATCH(F$5,'[2]Resumen Reliq AR SIC-SING'!$B$3:$H$3,0),0)</f>
        <v>-9182.8840554054277</v>
      </c>
      <c r="G14" s="52">
        <f>VLOOKUP($C14,'[2]Resumen Reliq AR SIC-SING'!$B$4:$H$37,MATCH(G$5,'[2]Resumen Reliq AR SIC-SING'!$B$3:$H$3,0),0)</f>
        <v>-21360.517136425158</v>
      </c>
      <c r="H14" s="52">
        <f>VLOOKUP($C14,'[2]Resumen Reliq AR SIC-SING'!$B$4:$H$37,MATCH(H$5,'[2]Resumen Reliq AR SIC-SING'!$B$3:$H$3,0),0)</f>
        <v>-12982.637587804014</v>
      </c>
      <c r="I14" s="27">
        <f>VLOOKUP($C14,'[2]Resumen Reliq AR SIC-SING'!$B$4:$H$37,MATCH(I$5,'[2]Resumen Reliq AR SIC-SING'!$B$3:$H$3,0),0)</f>
        <v>59494.103733508615</v>
      </c>
    </row>
    <row r="15" spans="2:9" x14ac:dyDescent="0.2">
      <c r="B15" s="11">
        <v>10</v>
      </c>
      <c r="C15" s="2" t="s">
        <v>60</v>
      </c>
      <c r="D15" s="25">
        <f>VLOOKUP($C15,'[2]Resumen Reliq AR SIC-SING'!$B$4:$H$37,MATCH(D$5,'[2]Resumen Reliq AR SIC-SING'!$B$3:$H$3,0),0)</f>
        <v>0</v>
      </c>
      <c r="E15" s="52">
        <f>VLOOKUP($C15,'[2]Resumen Reliq AR SIC-SING'!$B$4:$H$37,MATCH(E$5,'[2]Resumen Reliq AR SIC-SING'!$B$3:$H$3,0),0)</f>
        <v>0</v>
      </c>
      <c r="F15" s="52">
        <f>VLOOKUP($C15,'[2]Resumen Reliq AR SIC-SING'!$B$4:$H$37,MATCH(F$5,'[2]Resumen Reliq AR SIC-SING'!$B$3:$H$3,0),0)</f>
        <v>0</v>
      </c>
      <c r="G15" s="52">
        <f>VLOOKUP($C15,'[2]Resumen Reliq AR SIC-SING'!$B$4:$H$37,MATCH(G$5,'[2]Resumen Reliq AR SIC-SING'!$B$3:$H$3,0),0)</f>
        <v>0</v>
      </c>
      <c r="H15" s="52">
        <f>VLOOKUP($C15,'[2]Resumen Reliq AR SIC-SING'!$B$4:$H$37,MATCH(H$5,'[2]Resumen Reliq AR SIC-SING'!$B$3:$H$3,0),0)</f>
        <v>0</v>
      </c>
      <c r="I15" s="27">
        <f>VLOOKUP($C15,'[2]Resumen Reliq AR SIC-SING'!$B$4:$H$37,MATCH(I$5,'[2]Resumen Reliq AR SIC-SING'!$B$3:$H$3,0),0)</f>
        <v>0</v>
      </c>
    </row>
    <row r="16" spans="2:9" x14ac:dyDescent="0.2">
      <c r="B16" s="11">
        <v>11</v>
      </c>
      <c r="C16" s="2" t="s">
        <v>12</v>
      </c>
      <c r="D16" s="25">
        <f>VLOOKUP($C16,'[2]Resumen Reliq AR SIC-SING'!$B$4:$H$37,MATCH(D$5,'[2]Resumen Reliq AR SIC-SING'!$B$3:$H$3,0),0)</f>
        <v>-476513.13572504552</v>
      </c>
      <c r="E16" s="52">
        <f>VLOOKUP($C16,'[2]Resumen Reliq AR SIC-SING'!$B$4:$H$37,MATCH(E$5,'[2]Resumen Reliq AR SIC-SING'!$B$3:$H$3,0),0)</f>
        <v>-219113.30471105914</v>
      </c>
      <c r="F16" s="52">
        <f>VLOOKUP($C16,'[2]Resumen Reliq AR SIC-SING'!$B$4:$H$37,MATCH(F$5,'[2]Resumen Reliq AR SIC-SING'!$B$3:$H$3,0),0)</f>
        <v>-282638.39980268618</v>
      </c>
      <c r="G16" s="52">
        <f>VLOOKUP($C16,'[2]Resumen Reliq AR SIC-SING'!$B$4:$H$37,MATCH(G$5,'[2]Resumen Reliq AR SIC-SING'!$B$3:$H$3,0),0)</f>
        <v>-719603.41337063245</v>
      </c>
      <c r="H16" s="52">
        <f>VLOOKUP($C16,'[2]Resumen Reliq AR SIC-SING'!$B$4:$H$37,MATCH(H$5,'[2]Resumen Reliq AR SIC-SING'!$B$3:$H$3,0),0)</f>
        <v>-599939.53925396421</v>
      </c>
      <c r="I16" s="27">
        <f>VLOOKUP($C16,'[2]Resumen Reliq AR SIC-SING'!$B$4:$H$37,MATCH(I$5,'[2]Resumen Reliq AR SIC-SING'!$B$3:$H$3,0),0)</f>
        <v>-611768.82954719546</v>
      </c>
    </row>
    <row r="17" spans="2:9" x14ac:dyDescent="0.2">
      <c r="B17" s="11">
        <v>12</v>
      </c>
      <c r="C17" s="2" t="s">
        <v>13</v>
      </c>
      <c r="D17" s="25">
        <f>VLOOKUP($C17,'[2]Resumen Reliq AR SIC-SING'!$B$4:$H$37,MATCH(D$5,'[2]Resumen Reliq AR SIC-SING'!$B$3:$H$3,0),0)</f>
        <v>-17953.348196389274</v>
      </c>
      <c r="E17" s="52">
        <f>VLOOKUP($C17,'[2]Resumen Reliq AR SIC-SING'!$B$4:$H$37,MATCH(E$5,'[2]Resumen Reliq AR SIC-SING'!$B$3:$H$3,0),0)</f>
        <v>-40475.143331907464</v>
      </c>
      <c r="F17" s="52">
        <f>VLOOKUP($C17,'[2]Resumen Reliq AR SIC-SING'!$B$4:$H$37,MATCH(F$5,'[2]Resumen Reliq AR SIC-SING'!$B$3:$H$3,0),0)</f>
        <v>22929.984116846947</v>
      </c>
      <c r="G17" s="52">
        <f>VLOOKUP($C17,'[2]Resumen Reliq AR SIC-SING'!$B$4:$H$37,MATCH(G$5,'[2]Resumen Reliq AR SIC-SING'!$B$3:$H$3,0),0)</f>
        <v>-50958.316277706566</v>
      </c>
      <c r="H17" s="52">
        <f>VLOOKUP($C17,'[2]Resumen Reliq AR SIC-SING'!$B$4:$H$37,MATCH(H$5,'[2]Resumen Reliq AR SIC-SING'!$B$3:$H$3,0),0)</f>
        <v>-26851.692807333351</v>
      </c>
      <c r="I17" s="27">
        <f>VLOOKUP($C17,'[2]Resumen Reliq AR SIC-SING'!$B$4:$H$37,MATCH(I$5,'[2]Resumen Reliq AR SIC-SING'!$B$3:$H$3,0),0)</f>
        <v>-98300.712867520007</v>
      </c>
    </row>
    <row r="18" spans="2:9" x14ac:dyDescent="0.2">
      <c r="B18" s="11">
        <v>13</v>
      </c>
      <c r="C18" s="2" t="s">
        <v>14</v>
      </c>
      <c r="D18" s="25">
        <f>VLOOKUP($C18,'[2]Resumen Reliq AR SIC-SING'!$B$4:$H$37,MATCH(D$5,'[2]Resumen Reliq AR SIC-SING'!$B$3:$H$3,0),0)</f>
        <v>-1214.8698290467037</v>
      </c>
      <c r="E18" s="52">
        <f>VLOOKUP($C18,'[2]Resumen Reliq AR SIC-SING'!$B$4:$H$37,MATCH(E$5,'[2]Resumen Reliq AR SIC-SING'!$B$3:$H$3,0),0)</f>
        <v>-3963.3955645148926</v>
      </c>
      <c r="F18" s="52">
        <f>VLOOKUP($C18,'[2]Resumen Reliq AR SIC-SING'!$B$4:$H$37,MATCH(F$5,'[2]Resumen Reliq AR SIC-SING'!$B$3:$H$3,0),0)</f>
        <v>-886.78561405949438</v>
      </c>
      <c r="G18" s="52">
        <f>VLOOKUP($C18,'[2]Resumen Reliq AR SIC-SING'!$B$4:$H$37,MATCH(G$5,'[2]Resumen Reliq AR SIC-SING'!$B$3:$H$3,0),0)</f>
        <v>108.75591541709991</v>
      </c>
      <c r="H18" s="52">
        <f>VLOOKUP($C18,'[2]Resumen Reliq AR SIC-SING'!$B$4:$H$37,MATCH(H$5,'[2]Resumen Reliq AR SIC-SING'!$B$3:$H$3,0),0)</f>
        <v>-4232.6674040330663</v>
      </c>
      <c r="I18" s="27">
        <f>VLOOKUP($C18,'[2]Resumen Reliq AR SIC-SING'!$B$4:$H$37,MATCH(I$5,'[2]Resumen Reliq AR SIC-SING'!$B$3:$H$3,0),0)</f>
        <v>1334.8326037896863</v>
      </c>
    </row>
    <row r="19" spans="2:9" x14ac:dyDescent="0.2">
      <c r="B19" s="11">
        <v>15</v>
      </c>
      <c r="C19" s="2" t="s">
        <v>15</v>
      </c>
      <c r="D19" s="25">
        <f>VLOOKUP($C19,'[2]Resumen Reliq AR SIC-SING'!$B$4:$H$37,MATCH(D$5,'[2]Resumen Reliq AR SIC-SING'!$B$3:$H$3,0),0)</f>
        <v>0</v>
      </c>
      <c r="E19" s="52">
        <f>VLOOKUP($C19,'[2]Resumen Reliq AR SIC-SING'!$B$4:$H$37,MATCH(E$5,'[2]Resumen Reliq AR SIC-SING'!$B$3:$H$3,0),0)</f>
        <v>0</v>
      </c>
      <c r="F19" s="52">
        <f>VLOOKUP($C19,'[2]Resumen Reliq AR SIC-SING'!$B$4:$H$37,MATCH(F$5,'[2]Resumen Reliq AR SIC-SING'!$B$3:$H$3,0),0)</f>
        <v>0</v>
      </c>
      <c r="G19" s="52">
        <f>VLOOKUP($C19,'[2]Resumen Reliq AR SIC-SING'!$B$4:$H$37,MATCH(G$5,'[2]Resumen Reliq AR SIC-SING'!$B$3:$H$3,0),0)</f>
        <v>0</v>
      </c>
      <c r="H19" s="52">
        <f>VLOOKUP($C19,'[2]Resumen Reliq AR SIC-SING'!$B$4:$H$37,MATCH(H$5,'[2]Resumen Reliq AR SIC-SING'!$B$3:$H$3,0),0)</f>
        <v>0</v>
      </c>
      <c r="I19" s="27">
        <f>VLOOKUP($C19,'[2]Resumen Reliq AR SIC-SING'!$B$4:$H$37,MATCH(I$5,'[2]Resumen Reliq AR SIC-SING'!$B$3:$H$3,0),0)</f>
        <v>0</v>
      </c>
    </row>
    <row r="20" spans="2:9" x14ac:dyDescent="0.2">
      <c r="B20" s="11">
        <v>16</v>
      </c>
      <c r="C20" s="2" t="s">
        <v>16</v>
      </c>
      <c r="D20" s="25">
        <f>VLOOKUP($C20,'[2]Resumen Reliq AR SIC-SING'!$B$4:$H$37,MATCH(D$5,'[2]Resumen Reliq AR SIC-SING'!$B$3:$H$3,0),0)</f>
        <v>0</v>
      </c>
      <c r="E20" s="52">
        <f>VLOOKUP($C20,'[2]Resumen Reliq AR SIC-SING'!$B$4:$H$37,MATCH(E$5,'[2]Resumen Reliq AR SIC-SING'!$B$3:$H$3,0),0)</f>
        <v>0</v>
      </c>
      <c r="F20" s="52">
        <f>VLOOKUP($C20,'[2]Resumen Reliq AR SIC-SING'!$B$4:$H$37,MATCH(F$5,'[2]Resumen Reliq AR SIC-SING'!$B$3:$H$3,0),0)</f>
        <v>0</v>
      </c>
      <c r="G20" s="52">
        <f>VLOOKUP($C20,'[2]Resumen Reliq AR SIC-SING'!$B$4:$H$37,MATCH(G$5,'[2]Resumen Reliq AR SIC-SING'!$B$3:$H$3,0),0)</f>
        <v>0</v>
      </c>
      <c r="H20" s="52">
        <f>VLOOKUP($C20,'[2]Resumen Reliq AR SIC-SING'!$B$4:$H$37,MATCH(H$5,'[2]Resumen Reliq AR SIC-SING'!$B$3:$H$3,0),0)</f>
        <v>0</v>
      </c>
      <c r="I20" s="27">
        <f>VLOOKUP($C20,'[2]Resumen Reliq AR SIC-SING'!$B$4:$H$37,MATCH(I$5,'[2]Resumen Reliq AR SIC-SING'!$B$3:$H$3,0),0)</f>
        <v>0</v>
      </c>
    </row>
    <row r="21" spans="2:9" x14ac:dyDescent="0.2">
      <c r="B21" s="11">
        <v>17</v>
      </c>
      <c r="C21" s="2" t="s">
        <v>17</v>
      </c>
      <c r="D21" s="25">
        <f>VLOOKUP($C21,'[2]Resumen Reliq AR SIC-SING'!$B$4:$H$37,MATCH(D$5,'[2]Resumen Reliq AR SIC-SING'!$B$3:$H$3,0),0)</f>
        <v>0</v>
      </c>
      <c r="E21" s="52">
        <f>VLOOKUP($C21,'[2]Resumen Reliq AR SIC-SING'!$B$4:$H$37,MATCH(E$5,'[2]Resumen Reliq AR SIC-SING'!$B$3:$H$3,0),0)</f>
        <v>0</v>
      </c>
      <c r="F21" s="52">
        <f>VLOOKUP($C21,'[2]Resumen Reliq AR SIC-SING'!$B$4:$H$37,MATCH(F$5,'[2]Resumen Reliq AR SIC-SING'!$B$3:$H$3,0),0)</f>
        <v>0</v>
      </c>
      <c r="G21" s="52">
        <f>VLOOKUP($C21,'[2]Resumen Reliq AR SIC-SING'!$B$4:$H$37,MATCH(G$5,'[2]Resumen Reliq AR SIC-SING'!$B$3:$H$3,0),0)</f>
        <v>0</v>
      </c>
      <c r="H21" s="52">
        <f>VLOOKUP($C21,'[2]Resumen Reliq AR SIC-SING'!$B$4:$H$37,MATCH(H$5,'[2]Resumen Reliq AR SIC-SING'!$B$3:$H$3,0),0)</f>
        <v>0</v>
      </c>
      <c r="I21" s="27">
        <f>VLOOKUP($C21,'[2]Resumen Reliq AR SIC-SING'!$B$4:$H$37,MATCH(I$5,'[2]Resumen Reliq AR SIC-SING'!$B$3:$H$3,0),0)</f>
        <v>-4986.5304151126793</v>
      </c>
    </row>
    <row r="22" spans="2:9" x14ac:dyDescent="0.2">
      <c r="B22" s="11">
        <v>18</v>
      </c>
      <c r="C22" s="2" t="s">
        <v>18</v>
      </c>
      <c r="D22" s="25">
        <f>VLOOKUP($C22,'[2]Resumen Reliq AR SIC-SING'!$B$4:$H$37,MATCH(D$5,'[2]Resumen Reliq AR SIC-SING'!$B$3:$H$3,0),0)</f>
        <v>0</v>
      </c>
      <c r="E22" s="52">
        <f>VLOOKUP($C22,'[2]Resumen Reliq AR SIC-SING'!$B$4:$H$37,MATCH(E$5,'[2]Resumen Reliq AR SIC-SING'!$B$3:$H$3,0),0)</f>
        <v>0</v>
      </c>
      <c r="F22" s="52">
        <f>VLOOKUP($C22,'[2]Resumen Reliq AR SIC-SING'!$B$4:$H$37,MATCH(F$5,'[2]Resumen Reliq AR SIC-SING'!$B$3:$H$3,0),0)</f>
        <v>0</v>
      </c>
      <c r="G22" s="52">
        <f>VLOOKUP($C22,'[2]Resumen Reliq AR SIC-SING'!$B$4:$H$37,MATCH(G$5,'[2]Resumen Reliq AR SIC-SING'!$B$3:$H$3,0),0)</f>
        <v>0</v>
      </c>
      <c r="H22" s="52">
        <f>VLOOKUP($C22,'[2]Resumen Reliq AR SIC-SING'!$B$4:$H$37,MATCH(H$5,'[2]Resumen Reliq AR SIC-SING'!$B$3:$H$3,0),0)</f>
        <v>0</v>
      </c>
      <c r="I22" s="27">
        <f>VLOOKUP($C22,'[2]Resumen Reliq AR SIC-SING'!$B$4:$H$37,MATCH(I$5,'[2]Resumen Reliq AR SIC-SING'!$B$3:$H$3,0),0)</f>
        <v>0</v>
      </c>
    </row>
    <row r="23" spans="2:9" x14ac:dyDescent="0.2">
      <c r="B23" s="11">
        <v>19</v>
      </c>
      <c r="C23" s="2" t="s">
        <v>19</v>
      </c>
      <c r="D23" s="25">
        <f>VLOOKUP($C23,'[2]Resumen Reliq AR SIC-SING'!$B$4:$H$37,MATCH(D$5,'[2]Resumen Reliq AR SIC-SING'!$B$3:$H$3,0),0)</f>
        <v>0</v>
      </c>
      <c r="E23" s="52">
        <f>VLOOKUP($C23,'[2]Resumen Reliq AR SIC-SING'!$B$4:$H$37,MATCH(E$5,'[2]Resumen Reliq AR SIC-SING'!$B$3:$H$3,0),0)</f>
        <v>0</v>
      </c>
      <c r="F23" s="52">
        <f>VLOOKUP($C23,'[2]Resumen Reliq AR SIC-SING'!$B$4:$H$37,MATCH(F$5,'[2]Resumen Reliq AR SIC-SING'!$B$3:$H$3,0),0)</f>
        <v>0</v>
      </c>
      <c r="G23" s="52">
        <f>VLOOKUP($C23,'[2]Resumen Reliq AR SIC-SING'!$B$4:$H$37,MATCH(G$5,'[2]Resumen Reliq AR SIC-SING'!$B$3:$H$3,0),0)</f>
        <v>0</v>
      </c>
      <c r="H23" s="52">
        <f>VLOOKUP($C23,'[2]Resumen Reliq AR SIC-SING'!$B$4:$H$37,MATCH(H$5,'[2]Resumen Reliq AR SIC-SING'!$B$3:$H$3,0),0)</f>
        <v>0</v>
      </c>
      <c r="I23" s="27">
        <f>VLOOKUP($C23,'[2]Resumen Reliq AR SIC-SING'!$B$4:$H$37,MATCH(I$5,'[2]Resumen Reliq AR SIC-SING'!$B$3:$H$3,0),0)</f>
        <v>0</v>
      </c>
    </row>
    <row r="24" spans="2:9" x14ac:dyDescent="0.2">
      <c r="B24" s="11">
        <v>20</v>
      </c>
      <c r="C24" s="2" t="s">
        <v>20</v>
      </c>
      <c r="D24" s="25">
        <f>VLOOKUP($C24,'[2]Resumen Reliq AR SIC-SING'!$B$4:$H$37,MATCH(D$5,'[2]Resumen Reliq AR SIC-SING'!$B$3:$H$3,0),0)</f>
        <v>0</v>
      </c>
      <c r="E24" s="52">
        <f>VLOOKUP($C24,'[2]Resumen Reliq AR SIC-SING'!$B$4:$H$37,MATCH(E$5,'[2]Resumen Reliq AR SIC-SING'!$B$3:$H$3,0),0)</f>
        <v>0</v>
      </c>
      <c r="F24" s="52">
        <f>VLOOKUP($C24,'[2]Resumen Reliq AR SIC-SING'!$B$4:$H$37,MATCH(F$5,'[2]Resumen Reliq AR SIC-SING'!$B$3:$H$3,0),0)</f>
        <v>0</v>
      </c>
      <c r="G24" s="52">
        <f>VLOOKUP($C24,'[2]Resumen Reliq AR SIC-SING'!$B$4:$H$37,MATCH(G$5,'[2]Resumen Reliq AR SIC-SING'!$B$3:$H$3,0),0)</f>
        <v>0</v>
      </c>
      <c r="H24" s="52">
        <f>VLOOKUP($C24,'[2]Resumen Reliq AR SIC-SING'!$B$4:$H$37,MATCH(H$5,'[2]Resumen Reliq AR SIC-SING'!$B$3:$H$3,0),0)</f>
        <v>0</v>
      </c>
      <c r="I24" s="27">
        <f>VLOOKUP($C24,'[2]Resumen Reliq AR SIC-SING'!$B$4:$H$37,MATCH(I$5,'[2]Resumen Reliq AR SIC-SING'!$B$3:$H$3,0),0)</f>
        <v>0</v>
      </c>
    </row>
    <row r="25" spans="2:9" x14ac:dyDescent="0.2">
      <c r="B25" s="11">
        <v>21</v>
      </c>
      <c r="C25" s="2" t="s">
        <v>21</v>
      </c>
      <c r="D25" s="25">
        <f>VLOOKUP($C25,'[2]Resumen Reliq AR SIC-SING'!$B$4:$H$37,MATCH(D$5,'[2]Resumen Reliq AR SIC-SING'!$B$3:$H$3,0),0)</f>
        <v>0</v>
      </c>
      <c r="E25" s="52">
        <f>VLOOKUP($C25,'[2]Resumen Reliq AR SIC-SING'!$B$4:$H$37,MATCH(E$5,'[2]Resumen Reliq AR SIC-SING'!$B$3:$H$3,0),0)</f>
        <v>0</v>
      </c>
      <c r="F25" s="52">
        <f>VLOOKUP($C25,'[2]Resumen Reliq AR SIC-SING'!$B$4:$H$37,MATCH(F$5,'[2]Resumen Reliq AR SIC-SING'!$B$3:$H$3,0),0)</f>
        <v>0</v>
      </c>
      <c r="G25" s="52">
        <f>VLOOKUP($C25,'[2]Resumen Reliq AR SIC-SING'!$B$4:$H$37,MATCH(G$5,'[2]Resumen Reliq AR SIC-SING'!$B$3:$H$3,0),0)</f>
        <v>0</v>
      </c>
      <c r="H25" s="52">
        <f>VLOOKUP($C25,'[2]Resumen Reliq AR SIC-SING'!$B$4:$H$37,MATCH(H$5,'[2]Resumen Reliq AR SIC-SING'!$B$3:$H$3,0),0)</f>
        <v>0</v>
      </c>
      <c r="I25" s="27">
        <f>VLOOKUP($C25,'[2]Resumen Reliq AR SIC-SING'!$B$4:$H$37,MATCH(I$5,'[2]Resumen Reliq AR SIC-SING'!$B$3:$H$3,0),0)</f>
        <v>0</v>
      </c>
    </row>
    <row r="26" spans="2:9" x14ac:dyDescent="0.2">
      <c r="B26" s="11">
        <v>22</v>
      </c>
      <c r="C26" s="2" t="s">
        <v>22</v>
      </c>
      <c r="D26" s="25">
        <f>VLOOKUP($C26,'[2]Resumen Reliq AR SIC-SING'!$B$4:$H$37,MATCH(D$5,'[2]Resumen Reliq AR SIC-SING'!$B$3:$H$3,0),0)</f>
        <v>0</v>
      </c>
      <c r="E26" s="52">
        <f>VLOOKUP($C26,'[2]Resumen Reliq AR SIC-SING'!$B$4:$H$37,MATCH(E$5,'[2]Resumen Reliq AR SIC-SING'!$B$3:$H$3,0),0)</f>
        <v>0</v>
      </c>
      <c r="F26" s="52">
        <f>VLOOKUP($C26,'[2]Resumen Reliq AR SIC-SING'!$B$4:$H$37,MATCH(F$5,'[2]Resumen Reliq AR SIC-SING'!$B$3:$H$3,0),0)</f>
        <v>0</v>
      </c>
      <c r="G26" s="52">
        <f>VLOOKUP($C26,'[2]Resumen Reliq AR SIC-SING'!$B$4:$H$37,MATCH(G$5,'[2]Resumen Reliq AR SIC-SING'!$B$3:$H$3,0),0)</f>
        <v>0</v>
      </c>
      <c r="H26" s="52">
        <f>VLOOKUP($C26,'[2]Resumen Reliq AR SIC-SING'!$B$4:$H$37,MATCH(H$5,'[2]Resumen Reliq AR SIC-SING'!$B$3:$H$3,0),0)</f>
        <v>0</v>
      </c>
      <c r="I26" s="27">
        <f>VLOOKUP($C26,'[2]Resumen Reliq AR SIC-SING'!$B$4:$H$37,MATCH(I$5,'[2]Resumen Reliq AR SIC-SING'!$B$3:$H$3,0),0)</f>
        <v>0</v>
      </c>
    </row>
    <row r="27" spans="2:9" x14ac:dyDescent="0.2">
      <c r="B27" s="11">
        <v>23</v>
      </c>
      <c r="C27" s="2" t="s">
        <v>23</v>
      </c>
      <c r="D27" s="25">
        <f>VLOOKUP($C27,'[2]Resumen Reliq AR SIC-SING'!$B$4:$H$37,MATCH(D$5,'[2]Resumen Reliq AR SIC-SING'!$B$3:$H$3,0),0)</f>
        <v>0</v>
      </c>
      <c r="E27" s="52">
        <f>VLOOKUP($C27,'[2]Resumen Reliq AR SIC-SING'!$B$4:$H$37,MATCH(E$5,'[2]Resumen Reliq AR SIC-SING'!$B$3:$H$3,0),0)</f>
        <v>0</v>
      </c>
      <c r="F27" s="52">
        <f>VLOOKUP($C27,'[2]Resumen Reliq AR SIC-SING'!$B$4:$H$37,MATCH(F$5,'[2]Resumen Reliq AR SIC-SING'!$B$3:$H$3,0),0)</f>
        <v>0</v>
      </c>
      <c r="G27" s="52">
        <f>VLOOKUP($C27,'[2]Resumen Reliq AR SIC-SING'!$B$4:$H$37,MATCH(G$5,'[2]Resumen Reliq AR SIC-SING'!$B$3:$H$3,0),0)</f>
        <v>0</v>
      </c>
      <c r="H27" s="52">
        <f>VLOOKUP($C27,'[2]Resumen Reliq AR SIC-SING'!$B$4:$H$37,MATCH(H$5,'[2]Resumen Reliq AR SIC-SING'!$B$3:$H$3,0),0)</f>
        <v>0</v>
      </c>
      <c r="I27" s="27">
        <f>VLOOKUP($C27,'[2]Resumen Reliq AR SIC-SING'!$B$4:$H$37,MATCH(I$5,'[2]Resumen Reliq AR SIC-SING'!$B$3:$H$3,0),0)</f>
        <v>0</v>
      </c>
    </row>
    <row r="28" spans="2:9" x14ac:dyDescent="0.2">
      <c r="B28" s="11">
        <v>24</v>
      </c>
      <c r="C28" s="2" t="s">
        <v>24</v>
      </c>
      <c r="D28" s="25">
        <f>VLOOKUP($C28,'[2]Resumen Reliq AR SIC-SING'!$B$4:$H$37,MATCH(D$5,'[2]Resumen Reliq AR SIC-SING'!$B$3:$H$3,0),0)</f>
        <v>0</v>
      </c>
      <c r="E28" s="52">
        <f>VLOOKUP($C28,'[2]Resumen Reliq AR SIC-SING'!$B$4:$H$37,MATCH(E$5,'[2]Resumen Reliq AR SIC-SING'!$B$3:$H$3,0),0)</f>
        <v>0</v>
      </c>
      <c r="F28" s="52">
        <f>VLOOKUP($C28,'[2]Resumen Reliq AR SIC-SING'!$B$4:$H$37,MATCH(F$5,'[2]Resumen Reliq AR SIC-SING'!$B$3:$H$3,0),0)</f>
        <v>0</v>
      </c>
      <c r="G28" s="52">
        <f>VLOOKUP($C28,'[2]Resumen Reliq AR SIC-SING'!$B$4:$H$37,MATCH(G$5,'[2]Resumen Reliq AR SIC-SING'!$B$3:$H$3,0),0)</f>
        <v>0</v>
      </c>
      <c r="H28" s="52">
        <f>VLOOKUP($C28,'[2]Resumen Reliq AR SIC-SING'!$B$4:$H$37,MATCH(H$5,'[2]Resumen Reliq AR SIC-SING'!$B$3:$H$3,0),0)</f>
        <v>0</v>
      </c>
      <c r="I28" s="27">
        <f>VLOOKUP($C28,'[2]Resumen Reliq AR SIC-SING'!$B$4:$H$37,MATCH(I$5,'[2]Resumen Reliq AR SIC-SING'!$B$3:$H$3,0),0)</f>
        <v>0</v>
      </c>
    </row>
    <row r="29" spans="2:9" x14ac:dyDescent="0.2">
      <c r="B29" s="11">
        <v>25</v>
      </c>
      <c r="C29" s="2" t="s">
        <v>25</v>
      </c>
      <c r="D29" s="25">
        <f>VLOOKUP($C29,'[2]Resumen Reliq AR SIC-SING'!$B$4:$H$37,MATCH(D$5,'[2]Resumen Reliq AR SIC-SING'!$B$3:$H$3,0),0)</f>
        <v>3018188.5502706659</v>
      </c>
      <c r="E29" s="52">
        <f>VLOOKUP($C29,'[2]Resumen Reliq AR SIC-SING'!$B$4:$H$37,MATCH(E$5,'[2]Resumen Reliq AR SIC-SING'!$B$3:$H$3,0),0)</f>
        <v>479590.92695512937</v>
      </c>
      <c r="F29" s="52">
        <f>VLOOKUP($C29,'[2]Resumen Reliq AR SIC-SING'!$B$4:$H$37,MATCH(F$5,'[2]Resumen Reliq AR SIC-SING'!$B$3:$H$3,0),0)</f>
        <v>74121.470817373222</v>
      </c>
      <c r="G29" s="52">
        <f>VLOOKUP($C29,'[2]Resumen Reliq AR SIC-SING'!$B$4:$H$37,MATCH(G$5,'[2]Resumen Reliq AR SIC-SING'!$B$3:$H$3,0),0)</f>
        <v>42720.090290976361</v>
      </c>
      <c r="H29" s="52">
        <f>VLOOKUP($C29,'[2]Resumen Reliq AR SIC-SING'!$B$4:$H$37,MATCH(H$5,'[2]Resumen Reliq AR SIC-SING'!$B$3:$H$3,0),0)</f>
        <v>165371.60761443764</v>
      </c>
      <c r="I29" s="27">
        <f>VLOOKUP($C29,'[2]Resumen Reliq AR SIC-SING'!$B$4:$H$37,MATCH(I$5,'[2]Resumen Reliq AR SIC-SING'!$B$3:$H$3,0),0)</f>
        <v>-69760.774636351154</v>
      </c>
    </row>
    <row r="30" spans="2:9" x14ac:dyDescent="0.2">
      <c r="B30" s="11">
        <v>26</v>
      </c>
      <c r="C30" s="2" t="s">
        <v>26</v>
      </c>
      <c r="D30" s="25">
        <f>VLOOKUP($C30,'[2]Resumen Reliq AR SIC-SING'!$B$4:$H$37,MATCH(D$5,'[2]Resumen Reliq AR SIC-SING'!$B$3:$H$3,0),0)</f>
        <v>0</v>
      </c>
      <c r="E30" s="52">
        <f>VLOOKUP($C30,'[2]Resumen Reliq AR SIC-SING'!$B$4:$H$37,MATCH(E$5,'[2]Resumen Reliq AR SIC-SING'!$B$3:$H$3,0),0)</f>
        <v>0</v>
      </c>
      <c r="F30" s="52">
        <f>VLOOKUP($C30,'[2]Resumen Reliq AR SIC-SING'!$B$4:$H$37,MATCH(F$5,'[2]Resumen Reliq AR SIC-SING'!$B$3:$H$3,0),0)</f>
        <v>0</v>
      </c>
      <c r="G30" s="52">
        <f>VLOOKUP($C30,'[2]Resumen Reliq AR SIC-SING'!$B$4:$H$37,MATCH(G$5,'[2]Resumen Reliq AR SIC-SING'!$B$3:$H$3,0),0)</f>
        <v>-16.141193642666668</v>
      </c>
      <c r="H30" s="52">
        <f>VLOOKUP($C30,'[2]Resumen Reliq AR SIC-SING'!$B$4:$H$37,MATCH(H$5,'[2]Resumen Reliq AR SIC-SING'!$B$3:$H$3,0),0)</f>
        <v>0</v>
      </c>
      <c r="I30" s="27">
        <f>VLOOKUP($C30,'[2]Resumen Reliq AR SIC-SING'!$B$4:$H$37,MATCH(I$5,'[2]Resumen Reliq AR SIC-SING'!$B$3:$H$3,0),0)</f>
        <v>0</v>
      </c>
    </row>
    <row r="31" spans="2:9" x14ac:dyDescent="0.2">
      <c r="B31" s="11">
        <v>27</v>
      </c>
      <c r="C31" s="2" t="s">
        <v>27</v>
      </c>
      <c r="D31" s="25">
        <f>VLOOKUP($C31,'[2]Resumen Reliq AR SIC-SING'!$B$4:$H$37,MATCH(D$5,'[2]Resumen Reliq AR SIC-SING'!$B$3:$H$3,0),0)</f>
        <v>5020.1636443220677</v>
      </c>
      <c r="E31" s="52">
        <f>VLOOKUP($C31,'[2]Resumen Reliq AR SIC-SING'!$B$4:$H$37,MATCH(E$5,'[2]Resumen Reliq AR SIC-SING'!$B$3:$H$3,0),0)</f>
        <v>47011.518349962869</v>
      </c>
      <c r="F31" s="52">
        <f>VLOOKUP($C31,'[2]Resumen Reliq AR SIC-SING'!$B$4:$H$37,MATCH(F$5,'[2]Resumen Reliq AR SIC-SING'!$B$3:$H$3,0),0)</f>
        <v>29049.246689736949</v>
      </c>
      <c r="G31" s="52">
        <f>VLOOKUP($C31,'[2]Resumen Reliq AR SIC-SING'!$B$4:$H$37,MATCH(G$5,'[2]Resumen Reliq AR SIC-SING'!$B$3:$H$3,0),0)</f>
        <v>56113.785265286358</v>
      </c>
      <c r="H31" s="52">
        <f>VLOOKUP($C31,'[2]Resumen Reliq AR SIC-SING'!$B$4:$H$37,MATCH(H$5,'[2]Resumen Reliq AR SIC-SING'!$B$3:$H$3,0),0)</f>
        <v>-397.29220751564702</v>
      </c>
      <c r="I31" s="27">
        <f>VLOOKUP($C31,'[2]Resumen Reliq AR SIC-SING'!$B$4:$H$37,MATCH(I$5,'[2]Resumen Reliq AR SIC-SING'!$B$3:$H$3,0),0)</f>
        <v>4942.0281088612301</v>
      </c>
    </row>
    <row r="32" spans="2:9" x14ac:dyDescent="0.2">
      <c r="B32" s="11">
        <v>28</v>
      </c>
      <c r="C32" s="2" t="s">
        <v>28</v>
      </c>
      <c r="D32" s="25">
        <f>VLOOKUP($C32,'[2]Resumen Reliq AR SIC-SING'!$B$4:$H$37,MATCH(D$5,'[2]Resumen Reliq AR SIC-SING'!$B$3:$H$3,0),0)</f>
        <v>2152.4826415731923</v>
      </c>
      <c r="E32" s="52">
        <f>VLOOKUP($C32,'[2]Resumen Reliq AR SIC-SING'!$B$4:$H$37,MATCH(E$5,'[2]Resumen Reliq AR SIC-SING'!$B$3:$H$3,0),0)</f>
        <v>3163.9487248354048</v>
      </c>
      <c r="F32" s="52">
        <f>VLOOKUP($C32,'[2]Resumen Reliq AR SIC-SING'!$B$4:$H$37,MATCH(F$5,'[2]Resumen Reliq AR SIC-SING'!$B$3:$H$3,0),0)</f>
        <v>1441.5005600289123</v>
      </c>
      <c r="G32" s="52">
        <f>VLOOKUP($C32,'[2]Resumen Reliq AR SIC-SING'!$B$4:$H$37,MATCH(G$5,'[2]Resumen Reliq AR SIC-SING'!$B$3:$H$3,0),0)</f>
        <v>1554.8934159543217</v>
      </c>
      <c r="H32" s="52">
        <f>VLOOKUP($C32,'[2]Resumen Reliq AR SIC-SING'!$B$4:$H$37,MATCH(H$5,'[2]Resumen Reliq AR SIC-SING'!$B$3:$H$3,0),0)</f>
        <v>-245.41736668945069</v>
      </c>
      <c r="I32" s="27">
        <f>VLOOKUP($C32,'[2]Resumen Reliq AR SIC-SING'!$B$4:$H$37,MATCH(I$5,'[2]Resumen Reliq AR SIC-SING'!$B$3:$H$3,0),0)</f>
        <v>26141.004592736725</v>
      </c>
    </row>
    <row r="33" spans="2:9" x14ac:dyDescent="0.2">
      <c r="B33" s="11">
        <v>29</v>
      </c>
      <c r="C33" s="2" t="s">
        <v>29</v>
      </c>
      <c r="D33" s="25">
        <f>VLOOKUP($C33,'[2]Resumen Reliq AR SIC-SING'!$B$4:$H$37,MATCH(D$5,'[2]Resumen Reliq AR SIC-SING'!$B$3:$H$3,0),0)</f>
        <v>4913.901282077657</v>
      </c>
      <c r="E33" s="52">
        <f>VLOOKUP($C33,'[2]Resumen Reliq AR SIC-SING'!$B$4:$H$37,MATCH(E$5,'[2]Resumen Reliq AR SIC-SING'!$B$3:$H$3,0),0)</f>
        <v>943.92145537704835</v>
      </c>
      <c r="F33" s="52">
        <f>VLOOKUP($C33,'[2]Resumen Reliq AR SIC-SING'!$B$4:$H$37,MATCH(F$5,'[2]Resumen Reliq AR SIC-SING'!$B$3:$H$3,0),0)</f>
        <v>-33.36093293236199</v>
      </c>
      <c r="G33" s="52">
        <f>VLOOKUP($C33,'[2]Resumen Reliq AR SIC-SING'!$B$4:$H$37,MATCH(G$5,'[2]Resumen Reliq AR SIC-SING'!$B$3:$H$3,0),0)</f>
        <v>256973.76350646029</v>
      </c>
      <c r="H33" s="52">
        <f>VLOOKUP($C33,'[2]Resumen Reliq AR SIC-SING'!$B$4:$H$37,MATCH(H$5,'[2]Resumen Reliq AR SIC-SING'!$B$3:$H$3,0),0)</f>
        <v>202.52216780130999</v>
      </c>
      <c r="I33" s="27">
        <f>VLOOKUP($C33,'[2]Resumen Reliq AR SIC-SING'!$B$4:$H$37,MATCH(I$5,'[2]Resumen Reliq AR SIC-SING'!$B$3:$H$3,0),0)</f>
        <v>181534.97472185554</v>
      </c>
    </row>
    <row r="34" spans="2:9" x14ac:dyDescent="0.2">
      <c r="B34" s="11">
        <v>30</v>
      </c>
      <c r="C34" s="2" t="s">
        <v>30</v>
      </c>
      <c r="D34" s="25">
        <f>VLOOKUP($C34,'[2]Resumen Reliq AR SIC-SING'!$B$4:$H$37,MATCH(D$5,'[2]Resumen Reliq AR SIC-SING'!$B$3:$H$3,0),0)</f>
        <v>0</v>
      </c>
      <c r="E34" s="52">
        <f>VLOOKUP($C34,'[2]Resumen Reliq AR SIC-SING'!$B$4:$H$37,MATCH(E$5,'[2]Resumen Reliq AR SIC-SING'!$B$3:$H$3,0),0)</f>
        <v>0</v>
      </c>
      <c r="F34" s="52">
        <f>VLOOKUP($C34,'[2]Resumen Reliq AR SIC-SING'!$B$4:$H$37,MATCH(F$5,'[2]Resumen Reliq AR SIC-SING'!$B$3:$H$3,0),0)</f>
        <v>0</v>
      </c>
      <c r="G34" s="52">
        <f>VLOOKUP($C34,'[2]Resumen Reliq AR SIC-SING'!$B$4:$H$37,MATCH(G$5,'[2]Resumen Reliq AR SIC-SING'!$B$3:$H$3,0),0)</f>
        <v>0</v>
      </c>
      <c r="H34" s="52">
        <f>VLOOKUP($C34,'[2]Resumen Reliq AR SIC-SING'!$B$4:$H$37,MATCH(H$5,'[2]Resumen Reliq AR SIC-SING'!$B$3:$H$3,0),0)</f>
        <v>0</v>
      </c>
      <c r="I34" s="27">
        <f>VLOOKUP($C34,'[2]Resumen Reliq AR SIC-SING'!$B$4:$H$37,MATCH(I$5,'[2]Resumen Reliq AR SIC-SING'!$B$3:$H$3,0),0)</f>
        <v>0</v>
      </c>
    </row>
    <row r="35" spans="2:9" x14ac:dyDescent="0.2">
      <c r="B35" s="11">
        <v>31</v>
      </c>
      <c r="C35" s="2" t="s">
        <v>31</v>
      </c>
      <c r="D35" s="25">
        <f>VLOOKUP($C35,'[2]Resumen Reliq AR SIC-SING'!$B$4:$H$37,MATCH(D$5,'[2]Resumen Reliq AR SIC-SING'!$B$3:$H$3,0),0)</f>
        <v>-16589.076436617514</v>
      </c>
      <c r="E35" s="52">
        <f>VLOOKUP($C35,'[2]Resumen Reliq AR SIC-SING'!$B$4:$H$37,MATCH(E$5,'[2]Resumen Reliq AR SIC-SING'!$B$3:$H$3,0),0)</f>
        <v>118510.0797504017</v>
      </c>
      <c r="F35" s="52">
        <f>VLOOKUP($C35,'[2]Resumen Reliq AR SIC-SING'!$B$4:$H$37,MATCH(F$5,'[2]Resumen Reliq AR SIC-SING'!$B$3:$H$3,0),0)</f>
        <v>-580239.21376907185</v>
      </c>
      <c r="G35" s="52">
        <f>VLOOKUP($C35,'[2]Resumen Reliq AR SIC-SING'!$B$4:$H$37,MATCH(G$5,'[2]Resumen Reliq AR SIC-SING'!$B$3:$H$3,0),0)</f>
        <v>10639.270164852778</v>
      </c>
      <c r="H35" s="52">
        <f>VLOOKUP($C35,'[2]Resumen Reliq AR SIC-SING'!$B$4:$H$37,MATCH(H$5,'[2]Resumen Reliq AR SIC-SING'!$B$3:$H$3,0),0)</f>
        <v>-1587.5926238077973</v>
      </c>
      <c r="I35" s="27">
        <f>VLOOKUP($C35,'[2]Resumen Reliq AR SIC-SING'!$B$4:$H$37,MATCH(I$5,'[2]Resumen Reliq AR SIC-SING'!$B$3:$H$3,0),0)</f>
        <v>168.69900626520393</v>
      </c>
    </row>
    <row r="36" spans="2:9" x14ac:dyDescent="0.2">
      <c r="B36" s="11">
        <v>32</v>
      </c>
      <c r="C36" s="2" t="s">
        <v>32</v>
      </c>
      <c r="D36" s="25">
        <f>VLOOKUP($C36,'[2]Resumen Reliq AR SIC-SING'!$B$4:$H$37,MATCH(D$5,'[2]Resumen Reliq AR SIC-SING'!$B$3:$H$3,0),0)</f>
        <v>-87532.530044341169</v>
      </c>
      <c r="E36" s="52">
        <f>VLOOKUP($C36,'[2]Resumen Reliq AR SIC-SING'!$B$4:$H$37,MATCH(E$5,'[2]Resumen Reliq AR SIC-SING'!$B$3:$H$3,0),0)</f>
        <v>175086.33862704458</v>
      </c>
      <c r="F36" s="52">
        <f>VLOOKUP($C36,'[2]Resumen Reliq AR SIC-SING'!$B$4:$H$37,MATCH(F$5,'[2]Resumen Reliq AR SIC-SING'!$B$3:$H$3,0),0)</f>
        <v>507764.22436919715</v>
      </c>
      <c r="G36" s="52">
        <f>VLOOKUP($C36,'[2]Resumen Reliq AR SIC-SING'!$B$4:$H$37,MATCH(G$5,'[2]Resumen Reliq AR SIC-SING'!$B$3:$H$3,0),0)</f>
        <v>74857.901625155107</v>
      </c>
      <c r="H36" s="52">
        <f>VLOOKUP($C36,'[2]Resumen Reliq AR SIC-SING'!$B$4:$H$37,MATCH(H$5,'[2]Resumen Reliq AR SIC-SING'!$B$3:$H$3,0),0)</f>
        <v>555415.63914756652</v>
      </c>
      <c r="I36" s="27">
        <f>VLOOKUP($C36,'[2]Resumen Reliq AR SIC-SING'!$B$4:$H$37,MATCH(I$5,'[2]Resumen Reliq AR SIC-SING'!$B$3:$H$3,0),0)</f>
        <v>6423.0734854876546</v>
      </c>
    </row>
    <row r="37" spans="2:9" x14ac:dyDescent="0.2">
      <c r="B37" s="11">
        <v>33</v>
      </c>
      <c r="C37" s="2" t="s">
        <v>33</v>
      </c>
      <c r="D37" s="25">
        <f>VLOOKUP($C37,'[2]Resumen Reliq AR SIC-SING'!$B$4:$H$37,MATCH(D$5,'[2]Resumen Reliq AR SIC-SING'!$B$3:$H$3,0),0)</f>
        <v>-148709.19568992913</v>
      </c>
      <c r="E37" s="52">
        <f>VLOOKUP($C37,'[2]Resumen Reliq AR SIC-SING'!$B$4:$H$37,MATCH(E$5,'[2]Resumen Reliq AR SIC-SING'!$B$3:$H$3,0),0)</f>
        <v>-8766.9622907836147</v>
      </c>
      <c r="F37" s="52">
        <f>VLOOKUP($C37,'[2]Resumen Reliq AR SIC-SING'!$B$4:$H$37,MATCH(F$5,'[2]Resumen Reliq AR SIC-SING'!$B$3:$H$3,0),0)</f>
        <v>-406976.19053131359</v>
      </c>
      <c r="G37" s="52">
        <f>VLOOKUP($C37,'[2]Resumen Reliq AR SIC-SING'!$B$4:$H$37,MATCH(G$5,'[2]Resumen Reliq AR SIC-SING'!$B$3:$H$3,0),0)</f>
        <v>422295.99328434316</v>
      </c>
      <c r="H37" s="52">
        <f>VLOOKUP($C37,'[2]Resumen Reliq AR SIC-SING'!$B$4:$H$37,MATCH(H$5,'[2]Resumen Reliq AR SIC-SING'!$B$3:$H$3,0),0)</f>
        <v>-12073.705963345201</v>
      </c>
      <c r="I37" s="27">
        <f>VLOOKUP($C37,'[2]Resumen Reliq AR SIC-SING'!$B$4:$H$37,MATCH(I$5,'[2]Resumen Reliq AR SIC-SING'!$B$3:$H$3,0),0)</f>
        <v>-21579.152829289502</v>
      </c>
    </row>
    <row r="38" spans="2:9" x14ac:dyDescent="0.2">
      <c r="B38" s="13">
        <v>34</v>
      </c>
      <c r="C38" s="14" t="s">
        <v>34</v>
      </c>
      <c r="D38" s="25">
        <f>VLOOKUP($C38,'[2]Resumen Reliq AR SIC-SING'!$B$4:$H$37,MATCH(D$5,'[2]Resumen Reliq AR SIC-SING'!$B$3:$H$3,0),0)</f>
        <v>0</v>
      </c>
      <c r="E38" s="52">
        <f>VLOOKUP($C38,'[2]Resumen Reliq AR SIC-SING'!$B$4:$H$37,MATCH(E$5,'[2]Resumen Reliq AR SIC-SING'!$B$3:$H$3,0),0)</f>
        <v>0</v>
      </c>
      <c r="F38" s="52">
        <f>VLOOKUP($C38,'[2]Resumen Reliq AR SIC-SING'!$B$4:$H$37,MATCH(F$5,'[2]Resumen Reliq AR SIC-SING'!$B$3:$H$3,0),0)</f>
        <v>0</v>
      </c>
      <c r="G38" s="52">
        <f>VLOOKUP($C38,'[2]Resumen Reliq AR SIC-SING'!$B$4:$H$37,MATCH(G$5,'[2]Resumen Reliq AR SIC-SING'!$B$3:$H$3,0),0)</f>
        <v>0</v>
      </c>
      <c r="H38" s="52">
        <f>VLOOKUP($C38,'[2]Resumen Reliq AR SIC-SING'!$B$4:$H$37,MATCH(H$5,'[2]Resumen Reliq AR SIC-SING'!$B$3:$H$3,0),0)</f>
        <v>0</v>
      </c>
      <c r="I38" s="27">
        <f>VLOOKUP($C38,'[2]Resumen Reliq AR SIC-SING'!$B$4:$H$37,MATCH(I$5,'[2]Resumen Reliq AR SIC-SING'!$B$3:$H$3,0),0)</f>
        <v>0</v>
      </c>
    </row>
    <row r="39" spans="2:9" x14ac:dyDescent="0.2">
      <c r="B39" s="16" t="s">
        <v>35</v>
      </c>
      <c r="C39" s="17"/>
      <c r="D39" s="28">
        <f t="shared" ref="D39:I39" si="0">SUM(D6:D38)</f>
        <v>-4830952.9339407831</v>
      </c>
      <c r="E39" s="29">
        <f t="shared" si="0"/>
        <v>-1360808.0688593495</v>
      </c>
      <c r="F39" s="29">
        <f t="shared" si="0"/>
        <v>-4919172.1024373518</v>
      </c>
      <c r="G39" s="29">
        <f t="shared" si="0"/>
        <v>667939.05447120161</v>
      </c>
      <c r="H39" s="29">
        <f t="shared" si="0"/>
        <v>-1452354.3758765189</v>
      </c>
      <c r="I39" s="30">
        <f t="shared" si="0"/>
        <v>-1893146.0449785928</v>
      </c>
    </row>
    <row r="42" spans="2:9" x14ac:dyDescent="0.2">
      <c r="B42" s="3" t="s">
        <v>61</v>
      </c>
    </row>
    <row r="43" spans="2:9" x14ac:dyDescent="0.2">
      <c r="B43" s="21" t="s">
        <v>0</v>
      </c>
      <c r="C43" s="16"/>
      <c r="D43" s="22">
        <v>44197</v>
      </c>
      <c r="E43" s="23">
        <v>44228</v>
      </c>
      <c r="F43" s="23">
        <v>44256</v>
      </c>
      <c r="G43" s="23">
        <v>44287</v>
      </c>
      <c r="H43" s="23">
        <v>44317</v>
      </c>
      <c r="I43" s="24">
        <v>44348</v>
      </c>
    </row>
    <row r="44" spans="2:9" x14ac:dyDescent="0.2">
      <c r="B44" s="8">
        <v>1</v>
      </c>
      <c r="C44" s="9" t="s">
        <v>3</v>
      </c>
      <c r="D44" s="31">
        <f t="shared" ref="D44:I53" si="1">D6+D243</f>
        <v>0</v>
      </c>
      <c r="E44" s="32">
        <f t="shared" si="1"/>
        <v>0</v>
      </c>
      <c r="F44" s="32">
        <f t="shared" si="1"/>
        <v>0</v>
      </c>
      <c r="G44" s="32">
        <f t="shared" si="1"/>
        <v>0</v>
      </c>
      <c r="H44" s="32">
        <f t="shared" si="1"/>
        <v>0</v>
      </c>
      <c r="I44" s="33">
        <f t="shared" si="1"/>
        <v>0</v>
      </c>
    </row>
    <row r="45" spans="2:9" x14ac:dyDescent="0.2">
      <c r="B45" s="11">
        <v>2</v>
      </c>
      <c r="C45" s="2" t="s">
        <v>4</v>
      </c>
      <c r="D45" s="25">
        <f t="shared" si="1"/>
        <v>0</v>
      </c>
      <c r="E45" s="52">
        <f t="shared" si="1"/>
        <v>0</v>
      </c>
      <c r="F45" s="52">
        <f t="shared" si="1"/>
        <v>0</v>
      </c>
      <c r="G45" s="52">
        <f t="shared" si="1"/>
        <v>0</v>
      </c>
      <c r="H45" s="52">
        <f t="shared" si="1"/>
        <v>0</v>
      </c>
      <c r="I45" s="27">
        <f t="shared" si="1"/>
        <v>0</v>
      </c>
    </row>
    <row r="46" spans="2:9" x14ac:dyDescent="0.2">
      <c r="B46" s="11">
        <v>3</v>
      </c>
      <c r="C46" s="2" t="s">
        <v>5</v>
      </c>
      <c r="D46" s="25">
        <f t="shared" si="1"/>
        <v>0</v>
      </c>
      <c r="E46" s="52">
        <f t="shared" si="1"/>
        <v>0</v>
      </c>
      <c r="F46" s="52">
        <f t="shared" si="1"/>
        <v>0</v>
      </c>
      <c r="G46" s="52">
        <f t="shared" si="1"/>
        <v>0</v>
      </c>
      <c r="H46" s="52">
        <f t="shared" si="1"/>
        <v>0</v>
      </c>
      <c r="I46" s="27">
        <f t="shared" si="1"/>
        <v>0</v>
      </c>
    </row>
    <row r="47" spans="2:9" x14ac:dyDescent="0.2">
      <c r="B47" s="11">
        <v>4</v>
      </c>
      <c r="C47" s="2" t="s">
        <v>6</v>
      </c>
      <c r="D47" s="25">
        <f t="shared" si="1"/>
        <v>0</v>
      </c>
      <c r="E47" s="52">
        <f t="shared" si="1"/>
        <v>0</v>
      </c>
      <c r="F47" s="52">
        <f t="shared" si="1"/>
        <v>0</v>
      </c>
      <c r="G47" s="52">
        <f t="shared" si="1"/>
        <v>0</v>
      </c>
      <c r="H47" s="52">
        <f t="shared" si="1"/>
        <v>0</v>
      </c>
      <c r="I47" s="27">
        <f t="shared" si="1"/>
        <v>0</v>
      </c>
    </row>
    <row r="48" spans="2:9" x14ac:dyDescent="0.2">
      <c r="B48" s="11">
        <v>5</v>
      </c>
      <c r="C48" s="2" t="s">
        <v>7</v>
      </c>
      <c r="D48" s="25">
        <f t="shared" si="1"/>
        <v>-5709966.3041757708</v>
      </c>
      <c r="E48" s="52">
        <f t="shared" si="1"/>
        <v>-4803760.5069022197</v>
      </c>
      <c r="F48" s="52">
        <f t="shared" si="1"/>
        <v>-7716549.2157853842</v>
      </c>
      <c r="G48" s="52">
        <f t="shared" si="1"/>
        <v>-9162792.0307945684</v>
      </c>
      <c r="H48" s="52">
        <f t="shared" si="1"/>
        <v>-9643649.996734878</v>
      </c>
      <c r="I48" s="27">
        <f t="shared" si="1"/>
        <v>-11029610.295845443</v>
      </c>
    </row>
    <row r="49" spans="2:9" x14ac:dyDescent="0.2">
      <c r="B49" s="11">
        <v>6</v>
      </c>
      <c r="C49" s="2" t="s">
        <v>8</v>
      </c>
      <c r="D49" s="25">
        <f t="shared" si="1"/>
        <v>0</v>
      </c>
      <c r="E49" s="52">
        <f t="shared" si="1"/>
        <v>0</v>
      </c>
      <c r="F49" s="52">
        <f t="shared" si="1"/>
        <v>0</v>
      </c>
      <c r="G49" s="52">
        <f t="shared" si="1"/>
        <v>0</v>
      </c>
      <c r="H49" s="52">
        <f t="shared" si="1"/>
        <v>1349.5730714263998</v>
      </c>
      <c r="I49" s="27">
        <f t="shared" si="1"/>
        <v>0</v>
      </c>
    </row>
    <row r="50" spans="2:9" x14ac:dyDescent="0.2">
      <c r="B50" s="11">
        <v>7</v>
      </c>
      <c r="C50" s="2" t="s">
        <v>9</v>
      </c>
      <c r="D50" s="25">
        <f t="shared" si="1"/>
        <v>-261693.41045106342</v>
      </c>
      <c r="E50" s="52">
        <f t="shared" si="1"/>
        <v>-154277.82924757135</v>
      </c>
      <c r="F50" s="52">
        <f t="shared" si="1"/>
        <v>-248342.47865540459</v>
      </c>
      <c r="G50" s="52">
        <f t="shared" si="1"/>
        <v>1875921.3646784066</v>
      </c>
      <c r="H50" s="52">
        <f t="shared" si="1"/>
        <v>-16389.177689017211</v>
      </c>
      <c r="I50" s="27">
        <f t="shared" si="1"/>
        <v>-159967.99761550038</v>
      </c>
    </row>
    <row r="51" spans="2:9" x14ac:dyDescent="0.2">
      <c r="B51" s="11">
        <v>8</v>
      </c>
      <c r="C51" s="2" t="s">
        <v>10</v>
      </c>
      <c r="D51" s="25">
        <f t="shared" si="1"/>
        <v>-983396.94573922653</v>
      </c>
      <c r="E51" s="52">
        <f t="shared" si="1"/>
        <v>-1157612.6692204382</v>
      </c>
      <c r="F51" s="52">
        <f t="shared" si="1"/>
        <v>-1777628.9021135124</v>
      </c>
      <c r="G51" s="52">
        <f t="shared" si="1"/>
        <v>-1388544.4143474537</v>
      </c>
      <c r="H51" s="52">
        <f t="shared" si="1"/>
        <v>-531945.06860414415</v>
      </c>
      <c r="I51" s="27">
        <f t="shared" si="1"/>
        <v>201627.73734640412</v>
      </c>
    </row>
    <row r="52" spans="2:9" x14ac:dyDescent="0.2">
      <c r="B52" s="11">
        <v>9</v>
      </c>
      <c r="C52" s="2" t="s">
        <v>11</v>
      </c>
      <c r="D52" s="25">
        <f t="shared" si="1"/>
        <v>-157659.2154919928</v>
      </c>
      <c r="E52" s="52">
        <f t="shared" si="1"/>
        <v>-176248.26167361595</v>
      </c>
      <c r="F52" s="52">
        <f t="shared" si="1"/>
        <v>-166766.32047320198</v>
      </c>
      <c r="G52" s="52">
        <f t="shared" si="1"/>
        <v>-180039.00865240555</v>
      </c>
      <c r="H52" s="52">
        <f t="shared" si="1"/>
        <v>-161015.69712419718</v>
      </c>
      <c r="I52" s="27">
        <f t="shared" si="1"/>
        <v>-92503.587457502261</v>
      </c>
    </row>
    <row r="53" spans="2:9" x14ac:dyDescent="0.2">
      <c r="B53" s="11">
        <v>10</v>
      </c>
      <c r="C53" s="2" t="s">
        <v>60</v>
      </c>
      <c r="D53" s="25">
        <f t="shared" si="1"/>
        <v>0</v>
      </c>
      <c r="E53" s="52">
        <f t="shared" si="1"/>
        <v>0</v>
      </c>
      <c r="F53" s="52">
        <f t="shared" si="1"/>
        <v>0</v>
      </c>
      <c r="G53" s="52">
        <f t="shared" si="1"/>
        <v>0</v>
      </c>
      <c r="H53" s="52">
        <f t="shared" si="1"/>
        <v>0</v>
      </c>
      <c r="I53" s="27">
        <f t="shared" si="1"/>
        <v>0</v>
      </c>
    </row>
    <row r="54" spans="2:9" x14ac:dyDescent="0.2">
      <c r="B54" s="11">
        <v>11</v>
      </c>
      <c r="C54" s="2" t="s">
        <v>12</v>
      </c>
      <c r="D54" s="25">
        <f t="shared" ref="D54:I63" si="2">D16+D253</f>
        <v>-476513.13572504552</v>
      </c>
      <c r="E54" s="52">
        <f t="shared" si="2"/>
        <v>-512489.31851177994</v>
      </c>
      <c r="F54" s="52">
        <f t="shared" si="2"/>
        <v>-740854.70884098718</v>
      </c>
      <c r="G54" s="52">
        <f t="shared" si="2"/>
        <v>-1424528.1685479782</v>
      </c>
      <c r="H54" s="52">
        <f t="shared" si="2"/>
        <v>-1771226.0552393119</v>
      </c>
      <c r="I54" s="27">
        <f t="shared" si="2"/>
        <v>-2283793.8294829251</v>
      </c>
    </row>
    <row r="55" spans="2:9" x14ac:dyDescent="0.2">
      <c r="B55" s="11">
        <v>12</v>
      </c>
      <c r="C55" s="2" t="s">
        <v>13</v>
      </c>
      <c r="D55" s="25">
        <f t="shared" si="2"/>
        <v>-17953.348196389274</v>
      </c>
      <c r="E55" s="52">
        <f t="shared" si="2"/>
        <v>-51528.525355088925</v>
      </c>
      <c r="F55" s="52">
        <f t="shared" si="2"/>
        <v>-23141.631125710806</v>
      </c>
      <c r="G55" s="52">
        <f t="shared" si="2"/>
        <v>-72977.625139516735</v>
      </c>
      <c r="H55" s="52">
        <f t="shared" si="2"/>
        <v>-86855.917491550528</v>
      </c>
      <c r="I55" s="27">
        <f t="shared" si="2"/>
        <v>-180292.09110444755</v>
      </c>
    </row>
    <row r="56" spans="2:9" x14ac:dyDescent="0.2">
      <c r="B56" s="11">
        <v>13</v>
      </c>
      <c r="C56" s="2" t="s">
        <v>14</v>
      </c>
      <c r="D56" s="25">
        <f t="shared" si="2"/>
        <v>-1214.8698290467037</v>
      </c>
      <c r="E56" s="52">
        <f t="shared" si="2"/>
        <v>-4711.3574589759519</v>
      </c>
      <c r="F56" s="52">
        <f t="shared" si="2"/>
        <v>-5099.2067269151512</v>
      </c>
      <c r="G56" s="52">
        <f t="shared" si="2"/>
        <v>-4743.1496075872146</v>
      </c>
      <c r="H56" s="52">
        <f t="shared" si="2"/>
        <v>-8132.6163845652718</v>
      </c>
      <c r="I56" s="27">
        <f t="shared" si="2"/>
        <v>-6342.3003458172643</v>
      </c>
    </row>
    <row r="57" spans="2:9" x14ac:dyDescent="0.2">
      <c r="B57" s="11">
        <v>15</v>
      </c>
      <c r="C57" s="2" t="s">
        <v>15</v>
      </c>
      <c r="D57" s="25">
        <f t="shared" si="2"/>
        <v>0</v>
      </c>
      <c r="E57" s="52">
        <f t="shared" si="2"/>
        <v>0</v>
      </c>
      <c r="F57" s="52">
        <f t="shared" si="2"/>
        <v>0</v>
      </c>
      <c r="G57" s="52">
        <f t="shared" si="2"/>
        <v>0</v>
      </c>
      <c r="H57" s="52">
        <f t="shared" si="2"/>
        <v>0</v>
      </c>
      <c r="I57" s="27">
        <f t="shared" si="2"/>
        <v>0</v>
      </c>
    </row>
    <row r="58" spans="2:9" x14ac:dyDescent="0.2">
      <c r="B58" s="11">
        <v>16</v>
      </c>
      <c r="C58" s="2" t="s">
        <v>16</v>
      </c>
      <c r="D58" s="25">
        <f t="shared" si="2"/>
        <v>0</v>
      </c>
      <c r="E58" s="52">
        <f t="shared" si="2"/>
        <v>0</v>
      </c>
      <c r="F58" s="52">
        <f t="shared" si="2"/>
        <v>0</v>
      </c>
      <c r="G58" s="52">
        <f t="shared" si="2"/>
        <v>0</v>
      </c>
      <c r="H58" s="52">
        <f t="shared" si="2"/>
        <v>0</v>
      </c>
      <c r="I58" s="27">
        <f t="shared" si="2"/>
        <v>0</v>
      </c>
    </row>
    <row r="59" spans="2:9" x14ac:dyDescent="0.2">
      <c r="B59" s="11">
        <v>17</v>
      </c>
      <c r="C59" s="2" t="s">
        <v>17</v>
      </c>
      <c r="D59" s="25">
        <f t="shared" si="2"/>
        <v>0</v>
      </c>
      <c r="E59" s="52">
        <f t="shared" si="2"/>
        <v>0</v>
      </c>
      <c r="F59" s="52">
        <f t="shared" si="2"/>
        <v>0</v>
      </c>
      <c r="G59" s="52">
        <f t="shared" si="2"/>
        <v>0</v>
      </c>
      <c r="H59" s="52">
        <f t="shared" si="2"/>
        <v>0</v>
      </c>
      <c r="I59" s="27">
        <f t="shared" si="2"/>
        <v>-4986.5304151126793</v>
      </c>
    </row>
    <row r="60" spans="2:9" x14ac:dyDescent="0.2">
      <c r="B60" s="11">
        <v>18</v>
      </c>
      <c r="C60" s="2" t="s">
        <v>18</v>
      </c>
      <c r="D60" s="25">
        <f t="shared" si="2"/>
        <v>0</v>
      </c>
      <c r="E60" s="52">
        <f t="shared" si="2"/>
        <v>0</v>
      </c>
      <c r="F60" s="52">
        <f t="shared" si="2"/>
        <v>0</v>
      </c>
      <c r="G60" s="52">
        <f t="shared" si="2"/>
        <v>0</v>
      </c>
      <c r="H60" s="52">
        <f t="shared" si="2"/>
        <v>0</v>
      </c>
      <c r="I60" s="27">
        <f t="shared" si="2"/>
        <v>0</v>
      </c>
    </row>
    <row r="61" spans="2:9" x14ac:dyDescent="0.2">
      <c r="B61" s="11">
        <v>19</v>
      </c>
      <c r="C61" s="2" t="s">
        <v>19</v>
      </c>
      <c r="D61" s="25">
        <f t="shared" si="2"/>
        <v>0</v>
      </c>
      <c r="E61" s="52">
        <f t="shared" si="2"/>
        <v>0</v>
      </c>
      <c r="F61" s="52">
        <f t="shared" si="2"/>
        <v>0</v>
      </c>
      <c r="G61" s="52">
        <f t="shared" si="2"/>
        <v>0</v>
      </c>
      <c r="H61" s="52">
        <f t="shared" si="2"/>
        <v>0</v>
      </c>
      <c r="I61" s="27">
        <f t="shared" si="2"/>
        <v>0</v>
      </c>
    </row>
    <row r="62" spans="2:9" x14ac:dyDescent="0.2">
      <c r="B62" s="11">
        <v>20</v>
      </c>
      <c r="C62" s="2" t="s">
        <v>20</v>
      </c>
      <c r="D62" s="25">
        <f t="shared" si="2"/>
        <v>0</v>
      </c>
      <c r="E62" s="52">
        <f t="shared" si="2"/>
        <v>0</v>
      </c>
      <c r="F62" s="52">
        <f t="shared" si="2"/>
        <v>0</v>
      </c>
      <c r="G62" s="52">
        <f t="shared" si="2"/>
        <v>0</v>
      </c>
      <c r="H62" s="52">
        <f t="shared" si="2"/>
        <v>0</v>
      </c>
      <c r="I62" s="27">
        <f t="shared" si="2"/>
        <v>0</v>
      </c>
    </row>
    <row r="63" spans="2:9" x14ac:dyDescent="0.2">
      <c r="B63" s="11">
        <v>21</v>
      </c>
      <c r="C63" s="2" t="s">
        <v>21</v>
      </c>
      <c r="D63" s="25">
        <f t="shared" si="2"/>
        <v>0</v>
      </c>
      <c r="E63" s="52">
        <f t="shared" si="2"/>
        <v>0</v>
      </c>
      <c r="F63" s="52">
        <f t="shared" si="2"/>
        <v>0</v>
      </c>
      <c r="G63" s="52">
        <f t="shared" si="2"/>
        <v>0</v>
      </c>
      <c r="H63" s="52">
        <f t="shared" si="2"/>
        <v>0</v>
      </c>
      <c r="I63" s="27">
        <f t="shared" si="2"/>
        <v>0</v>
      </c>
    </row>
    <row r="64" spans="2:9" x14ac:dyDescent="0.2">
      <c r="B64" s="11">
        <v>22</v>
      </c>
      <c r="C64" s="2" t="s">
        <v>22</v>
      </c>
      <c r="D64" s="25">
        <f t="shared" ref="D64:I73" si="3">D26+D263</f>
        <v>0</v>
      </c>
      <c r="E64" s="52">
        <f t="shared" si="3"/>
        <v>0</v>
      </c>
      <c r="F64" s="52">
        <f t="shared" si="3"/>
        <v>0</v>
      </c>
      <c r="G64" s="52">
        <f t="shared" si="3"/>
        <v>0</v>
      </c>
      <c r="H64" s="52">
        <f t="shared" si="3"/>
        <v>0</v>
      </c>
      <c r="I64" s="27">
        <f t="shared" si="3"/>
        <v>0</v>
      </c>
    </row>
    <row r="65" spans="2:9" x14ac:dyDescent="0.2">
      <c r="B65" s="11">
        <v>23</v>
      </c>
      <c r="C65" s="2" t="s">
        <v>23</v>
      </c>
      <c r="D65" s="25">
        <f t="shared" si="3"/>
        <v>0</v>
      </c>
      <c r="E65" s="52">
        <f t="shared" si="3"/>
        <v>0</v>
      </c>
      <c r="F65" s="52">
        <f t="shared" si="3"/>
        <v>0</v>
      </c>
      <c r="G65" s="52">
        <f t="shared" si="3"/>
        <v>0</v>
      </c>
      <c r="H65" s="52">
        <f t="shared" si="3"/>
        <v>0</v>
      </c>
      <c r="I65" s="27">
        <f t="shared" si="3"/>
        <v>0</v>
      </c>
    </row>
    <row r="66" spans="2:9" x14ac:dyDescent="0.2">
      <c r="B66" s="11">
        <v>24</v>
      </c>
      <c r="C66" s="2" t="s">
        <v>24</v>
      </c>
      <c r="D66" s="25">
        <f t="shared" si="3"/>
        <v>0</v>
      </c>
      <c r="E66" s="52">
        <f t="shared" si="3"/>
        <v>0</v>
      </c>
      <c r="F66" s="52">
        <f t="shared" si="3"/>
        <v>0</v>
      </c>
      <c r="G66" s="52">
        <f t="shared" si="3"/>
        <v>0</v>
      </c>
      <c r="H66" s="52">
        <f t="shared" si="3"/>
        <v>0</v>
      </c>
      <c r="I66" s="27">
        <f t="shared" si="3"/>
        <v>0</v>
      </c>
    </row>
    <row r="67" spans="2:9" x14ac:dyDescent="0.2">
      <c r="B67" s="11">
        <v>25</v>
      </c>
      <c r="C67" s="2" t="s">
        <v>25</v>
      </c>
      <c r="D67" s="25">
        <f t="shared" si="3"/>
        <v>3018188.5502706659</v>
      </c>
      <c r="E67" s="52">
        <f t="shared" si="3"/>
        <v>479590.92695512937</v>
      </c>
      <c r="F67" s="52">
        <f t="shared" si="3"/>
        <v>74121.470817373222</v>
      </c>
      <c r="G67" s="52">
        <f t="shared" si="3"/>
        <v>42720.090290976361</v>
      </c>
      <c r="H67" s="52">
        <f t="shared" si="3"/>
        <v>165371.60761443764</v>
      </c>
      <c r="I67" s="27">
        <f t="shared" si="3"/>
        <v>-69760.774636351154</v>
      </c>
    </row>
    <row r="68" spans="2:9" x14ac:dyDescent="0.2">
      <c r="B68" s="11">
        <v>26</v>
      </c>
      <c r="C68" s="2" t="s">
        <v>26</v>
      </c>
      <c r="D68" s="25">
        <f t="shared" si="3"/>
        <v>0</v>
      </c>
      <c r="E68" s="52">
        <f t="shared" si="3"/>
        <v>0</v>
      </c>
      <c r="F68" s="52">
        <f t="shared" si="3"/>
        <v>0</v>
      </c>
      <c r="G68" s="52">
        <f t="shared" si="3"/>
        <v>-16.141193642666668</v>
      </c>
      <c r="H68" s="52">
        <f t="shared" si="3"/>
        <v>-13.271736482989125</v>
      </c>
      <c r="I68" s="27">
        <f t="shared" si="3"/>
        <v>-12.528426355561212</v>
      </c>
    </row>
    <row r="69" spans="2:9" x14ac:dyDescent="0.2">
      <c r="B69" s="11">
        <v>27</v>
      </c>
      <c r="C69" s="2" t="s">
        <v>27</v>
      </c>
      <c r="D69" s="25">
        <f t="shared" si="3"/>
        <v>5020.1636443220677</v>
      </c>
      <c r="E69" s="52">
        <f t="shared" si="3"/>
        <v>47011.518349962869</v>
      </c>
      <c r="F69" s="52">
        <f t="shared" si="3"/>
        <v>29049.246689736949</v>
      </c>
      <c r="G69" s="52">
        <f t="shared" si="3"/>
        <v>56113.785265286358</v>
      </c>
      <c r="H69" s="52">
        <f t="shared" si="3"/>
        <v>-397.29220751564702</v>
      </c>
      <c r="I69" s="27">
        <f t="shared" si="3"/>
        <v>4566.9870454798174</v>
      </c>
    </row>
    <row r="70" spans="2:9" x14ac:dyDescent="0.2">
      <c r="B70" s="11">
        <v>28</v>
      </c>
      <c r="C70" s="2" t="s">
        <v>28</v>
      </c>
      <c r="D70" s="25">
        <f t="shared" si="3"/>
        <v>2152.4826415731923</v>
      </c>
      <c r="E70" s="52">
        <f t="shared" si="3"/>
        <v>3163.9487248354048</v>
      </c>
      <c r="F70" s="52">
        <f t="shared" si="3"/>
        <v>1441.5005600289123</v>
      </c>
      <c r="G70" s="52">
        <f t="shared" si="3"/>
        <v>1554.8934159543217</v>
      </c>
      <c r="H70" s="52">
        <f t="shared" si="3"/>
        <v>-245.41736668945069</v>
      </c>
      <c r="I70" s="27">
        <f t="shared" si="3"/>
        <v>25909.332316174761</v>
      </c>
    </row>
    <row r="71" spans="2:9" x14ac:dyDescent="0.2">
      <c r="B71" s="11">
        <v>29</v>
      </c>
      <c r="C71" s="2" t="s">
        <v>29</v>
      </c>
      <c r="D71" s="25">
        <f t="shared" si="3"/>
        <v>4913.901282077657</v>
      </c>
      <c r="E71" s="52">
        <f t="shared" si="3"/>
        <v>943.92145537704835</v>
      </c>
      <c r="F71" s="52">
        <f t="shared" si="3"/>
        <v>-33.36093293236199</v>
      </c>
      <c r="G71" s="52">
        <f t="shared" si="3"/>
        <v>256942.02051124247</v>
      </c>
      <c r="H71" s="52">
        <f t="shared" si="3"/>
        <v>202.52216780130999</v>
      </c>
      <c r="I71" s="27">
        <f t="shared" si="3"/>
        <v>181534.97472185554</v>
      </c>
    </row>
    <row r="72" spans="2:9" x14ac:dyDescent="0.2">
      <c r="B72" s="11">
        <v>30</v>
      </c>
      <c r="C72" s="2" t="s">
        <v>30</v>
      </c>
      <c r="D72" s="25">
        <f t="shared" si="3"/>
        <v>0</v>
      </c>
      <c r="E72" s="52">
        <f t="shared" si="3"/>
        <v>0</v>
      </c>
      <c r="F72" s="52">
        <f t="shared" si="3"/>
        <v>0</v>
      </c>
      <c r="G72" s="52">
        <f t="shared" si="3"/>
        <v>0</v>
      </c>
      <c r="H72" s="52">
        <f t="shared" si="3"/>
        <v>0</v>
      </c>
      <c r="I72" s="27">
        <f t="shared" si="3"/>
        <v>0</v>
      </c>
    </row>
    <row r="73" spans="2:9" x14ac:dyDescent="0.2">
      <c r="B73" s="11">
        <v>31</v>
      </c>
      <c r="C73" s="2" t="s">
        <v>31</v>
      </c>
      <c r="D73" s="25">
        <f t="shared" si="3"/>
        <v>-16589.076436617514</v>
      </c>
      <c r="E73" s="52">
        <f t="shared" si="3"/>
        <v>108296.64227568213</v>
      </c>
      <c r="F73" s="52">
        <f t="shared" si="3"/>
        <v>-580239.21376907185</v>
      </c>
      <c r="G73" s="52">
        <f t="shared" si="3"/>
        <v>-541459.51631697745</v>
      </c>
      <c r="H73" s="52">
        <f t="shared" si="3"/>
        <v>-446790.60399034928</v>
      </c>
      <c r="I73" s="27">
        <f t="shared" si="3"/>
        <v>-421598.50422478403</v>
      </c>
    </row>
    <row r="74" spans="2:9" x14ac:dyDescent="0.2">
      <c r="B74" s="11">
        <v>32</v>
      </c>
      <c r="C74" s="2" t="s">
        <v>32</v>
      </c>
      <c r="D74" s="25">
        <f t="shared" ref="D74:I76" si="4">D36+D273</f>
        <v>-87532.530044341169</v>
      </c>
      <c r="E74" s="52">
        <f t="shared" si="4"/>
        <v>121194.97065200031</v>
      </c>
      <c r="F74" s="52">
        <f t="shared" si="4"/>
        <v>507764.22436919715</v>
      </c>
      <c r="G74" s="52">
        <f t="shared" si="4"/>
        <v>74857.901625155107</v>
      </c>
      <c r="H74" s="52">
        <f t="shared" si="4"/>
        <v>555415.63914756652</v>
      </c>
      <c r="I74" s="27">
        <f t="shared" si="4"/>
        <v>6423.0734854876546</v>
      </c>
    </row>
    <row r="75" spans="2:9" x14ac:dyDescent="0.2">
      <c r="B75" s="11">
        <v>33</v>
      </c>
      <c r="C75" s="2" t="s">
        <v>33</v>
      </c>
      <c r="D75" s="25">
        <f t="shared" si="4"/>
        <v>-148709.19568992913</v>
      </c>
      <c r="E75" s="52">
        <f t="shared" si="4"/>
        <v>-100323.11840941895</v>
      </c>
      <c r="F75" s="52">
        <f t="shared" si="4"/>
        <v>-496675.01423025032</v>
      </c>
      <c r="G75" s="52">
        <f t="shared" si="4"/>
        <v>-50291.288176955364</v>
      </c>
      <c r="H75" s="52">
        <f t="shared" si="4"/>
        <v>-53424.596043141624</v>
      </c>
      <c r="I75" s="27">
        <f t="shared" si="4"/>
        <v>-72011.597593394545</v>
      </c>
    </row>
    <row r="76" spans="2:9" x14ac:dyDescent="0.2">
      <c r="B76" s="13">
        <v>34</v>
      </c>
      <c r="C76" s="14" t="s">
        <v>34</v>
      </c>
      <c r="D76" s="25">
        <f t="shared" si="4"/>
        <v>0</v>
      </c>
      <c r="E76" s="52">
        <f t="shared" si="4"/>
        <v>0</v>
      </c>
      <c r="F76" s="52">
        <f t="shared" si="4"/>
        <v>0</v>
      </c>
      <c r="G76" s="52">
        <f t="shared" si="4"/>
        <v>0</v>
      </c>
      <c r="H76" s="52">
        <f t="shared" si="4"/>
        <v>0</v>
      </c>
      <c r="I76" s="27">
        <f t="shared" si="4"/>
        <v>0</v>
      </c>
    </row>
    <row r="77" spans="2:9" x14ac:dyDescent="0.2">
      <c r="B77" s="16" t="s">
        <v>35</v>
      </c>
      <c r="C77" s="17"/>
      <c r="D77" s="28">
        <f t="shared" ref="D77:I77" si="5">SUM(D44:D76)</f>
        <v>-4830952.9339407831</v>
      </c>
      <c r="E77" s="29">
        <f t="shared" si="5"/>
        <v>-6200749.6583661232</v>
      </c>
      <c r="F77" s="29">
        <f t="shared" si="5"/>
        <v>-11142953.610217033</v>
      </c>
      <c r="G77" s="29">
        <f t="shared" si="5"/>
        <v>-10517281.286990067</v>
      </c>
      <c r="H77" s="29">
        <f t="shared" si="5"/>
        <v>-11997746.368610611</v>
      </c>
      <c r="I77" s="30">
        <f t="shared" si="5"/>
        <v>-13900817.932232231</v>
      </c>
    </row>
    <row r="80" spans="2:9" x14ac:dyDescent="0.2">
      <c r="B80" s="3" t="s">
        <v>62</v>
      </c>
    </row>
    <row r="81" spans="2:9" x14ac:dyDescent="0.2">
      <c r="B81" s="21" t="s">
        <v>0</v>
      </c>
      <c r="C81" s="16"/>
      <c r="D81" s="22">
        <v>44197</v>
      </c>
      <c r="E81" s="23">
        <v>44228</v>
      </c>
      <c r="F81" s="23">
        <v>44256</v>
      </c>
      <c r="G81" s="23">
        <v>44287</v>
      </c>
      <c r="H81" s="23">
        <v>44317</v>
      </c>
      <c r="I81" s="24">
        <v>44348</v>
      </c>
    </row>
    <row r="82" spans="2:9" x14ac:dyDescent="0.2">
      <c r="B82" s="8">
        <v>1</v>
      </c>
      <c r="C82" s="9" t="s">
        <v>3</v>
      </c>
      <c r="D82" s="31">
        <f t="shared" ref="D82:I91" si="6">IF(D44&lt;0,-D44,0)</f>
        <v>0</v>
      </c>
      <c r="E82" s="32">
        <f t="shared" si="6"/>
        <v>0</v>
      </c>
      <c r="F82" s="32">
        <f t="shared" si="6"/>
        <v>0</v>
      </c>
      <c r="G82" s="32">
        <f t="shared" si="6"/>
        <v>0</v>
      </c>
      <c r="H82" s="32">
        <f t="shared" si="6"/>
        <v>0</v>
      </c>
      <c r="I82" s="33">
        <f t="shared" si="6"/>
        <v>0</v>
      </c>
    </row>
    <row r="83" spans="2:9" x14ac:dyDescent="0.2">
      <c r="B83" s="11">
        <v>2</v>
      </c>
      <c r="C83" s="2" t="s">
        <v>4</v>
      </c>
      <c r="D83" s="25">
        <f t="shared" si="6"/>
        <v>0</v>
      </c>
      <c r="E83" s="52">
        <f t="shared" si="6"/>
        <v>0</v>
      </c>
      <c r="F83" s="52">
        <f t="shared" si="6"/>
        <v>0</v>
      </c>
      <c r="G83" s="52">
        <f t="shared" si="6"/>
        <v>0</v>
      </c>
      <c r="H83" s="52">
        <f t="shared" si="6"/>
        <v>0</v>
      </c>
      <c r="I83" s="27">
        <f t="shared" si="6"/>
        <v>0</v>
      </c>
    </row>
    <row r="84" spans="2:9" x14ac:dyDescent="0.2">
      <c r="B84" s="11">
        <v>3</v>
      </c>
      <c r="C84" s="2" t="s">
        <v>5</v>
      </c>
      <c r="D84" s="25">
        <f t="shared" si="6"/>
        <v>0</v>
      </c>
      <c r="E84" s="52">
        <f t="shared" si="6"/>
        <v>0</v>
      </c>
      <c r="F84" s="52">
        <f t="shared" si="6"/>
        <v>0</v>
      </c>
      <c r="G84" s="52">
        <f t="shared" si="6"/>
        <v>0</v>
      </c>
      <c r="H84" s="52">
        <f t="shared" si="6"/>
        <v>0</v>
      </c>
      <c r="I84" s="27">
        <f t="shared" si="6"/>
        <v>0</v>
      </c>
    </row>
    <row r="85" spans="2:9" x14ac:dyDescent="0.2">
      <c r="B85" s="11">
        <v>4</v>
      </c>
      <c r="C85" s="2" t="s">
        <v>6</v>
      </c>
      <c r="D85" s="25">
        <f t="shared" si="6"/>
        <v>0</v>
      </c>
      <c r="E85" s="52">
        <f t="shared" si="6"/>
        <v>0</v>
      </c>
      <c r="F85" s="52">
        <f t="shared" si="6"/>
        <v>0</v>
      </c>
      <c r="G85" s="52">
        <f t="shared" si="6"/>
        <v>0</v>
      </c>
      <c r="H85" s="52">
        <f t="shared" si="6"/>
        <v>0</v>
      </c>
      <c r="I85" s="27">
        <f t="shared" si="6"/>
        <v>0</v>
      </c>
    </row>
    <row r="86" spans="2:9" x14ac:dyDescent="0.2">
      <c r="B86" s="11">
        <v>5</v>
      </c>
      <c r="C86" s="2" t="s">
        <v>7</v>
      </c>
      <c r="D86" s="25">
        <f t="shared" si="6"/>
        <v>5709966.3041757708</v>
      </c>
      <c r="E86" s="52">
        <f t="shared" si="6"/>
        <v>4803760.5069022197</v>
      </c>
      <c r="F86" s="52">
        <f t="shared" si="6"/>
        <v>7716549.2157853842</v>
      </c>
      <c r="G86" s="52">
        <f t="shared" si="6"/>
        <v>9162792.0307945684</v>
      </c>
      <c r="H86" s="52">
        <f t="shared" si="6"/>
        <v>9643649.996734878</v>
      </c>
      <c r="I86" s="27">
        <f t="shared" si="6"/>
        <v>11029610.295845443</v>
      </c>
    </row>
    <row r="87" spans="2:9" x14ac:dyDescent="0.2">
      <c r="B87" s="11">
        <v>6</v>
      </c>
      <c r="C87" s="2" t="s">
        <v>8</v>
      </c>
      <c r="D87" s="25">
        <f t="shared" si="6"/>
        <v>0</v>
      </c>
      <c r="E87" s="52">
        <f t="shared" si="6"/>
        <v>0</v>
      </c>
      <c r="F87" s="52">
        <f t="shared" si="6"/>
        <v>0</v>
      </c>
      <c r="G87" s="52">
        <f t="shared" si="6"/>
        <v>0</v>
      </c>
      <c r="H87" s="52">
        <f t="shared" si="6"/>
        <v>0</v>
      </c>
      <c r="I87" s="27">
        <f t="shared" si="6"/>
        <v>0</v>
      </c>
    </row>
    <row r="88" spans="2:9" x14ac:dyDescent="0.2">
      <c r="B88" s="11">
        <v>7</v>
      </c>
      <c r="C88" s="2" t="s">
        <v>9</v>
      </c>
      <c r="D88" s="25">
        <f t="shared" si="6"/>
        <v>261693.41045106342</v>
      </c>
      <c r="E88" s="52">
        <f t="shared" si="6"/>
        <v>154277.82924757135</v>
      </c>
      <c r="F88" s="52">
        <f t="shared" si="6"/>
        <v>248342.47865540459</v>
      </c>
      <c r="G88" s="52">
        <f t="shared" si="6"/>
        <v>0</v>
      </c>
      <c r="H88" s="52">
        <f t="shared" si="6"/>
        <v>16389.177689017211</v>
      </c>
      <c r="I88" s="27">
        <f t="shared" si="6"/>
        <v>159967.99761550038</v>
      </c>
    </row>
    <row r="89" spans="2:9" x14ac:dyDescent="0.2">
      <c r="B89" s="11">
        <v>8</v>
      </c>
      <c r="C89" s="2" t="s">
        <v>10</v>
      </c>
      <c r="D89" s="25">
        <f t="shared" si="6"/>
        <v>983396.94573922653</v>
      </c>
      <c r="E89" s="52">
        <f t="shared" si="6"/>
        <v>1157612.6692204382</v>
      </c>
      <c r="F89" s="52">
        <f t="shared" si="6"/>
        <v>1777628.9021135124</v>
      </c>
      <c r="G89" s="52">
        <f t="shared" si="6"/>
        <v>1388544.4143474537</v>
      </c>
      <c r="H89" s="52">
        <f t="shared" si="6"/>
        <v>531945.06860414415</v>
      </c>
      <c r="I89" s="27">
        <f t="shared" si="6"/>
        <v>0</v>
      </c>
    </row>
    <row r="90" spans="2:9" x14ac:dyDescent="0.2">
      <c r="B90" s="11">
        <v>9</v>
      </c>
      <c r="C90" s="2" t="s">
        <v>11</v>
      </c>
      <c r="D90" s="25">
        <f t="shared" si="6"/>
        <v>157659.2154919928</v>
      </c>
      <c r="E90" s="52">
        <f t="shared" si="6"/>
        <v>176248.26167361595</v>
      </c>
      <c r="F90" s="52">
        <f t="shared" si="6"/>
        <v>166766.32047320198</v>
      </c>
      <c r="G90" s="52">
        <f t="shared" si="6"/>
        <v>180039.00865240555</v>
      </c>
      <c r="H90" s="52">
        <f t="shared" si="6"/>
        <v>161015.69712419718</v>
      </c>
      <c r="I90" s="27">
        <f t="shared" si="6"/>
        <v>92503.587457502261</v>
      </c>
    </row>
    <row r="91" spans="2:9" x14ac:dyDescent="0.2">
      <c r="B91" s="11">
        <v>10</v>
      </c>
      <c r="C91" s="2" t="s">
        <v>60</v>
      </c>
      <c r="D91" s="25">
        <f t="shared" si="6"/>
        <v>0</v>
      </c>
      <c r="E91" s="52">
        <f t="shared" si="6"/>
        <v>0</v>
      </c>
      <c r="F91" s="52">
        <f t="shared" si="6"/>
        <v>0</v>
      </c>
      <c r="G91" s="52">
        <f t="shared" si="6"/>
        <v>0</v>
      </c>
      <c r="H91" s="52">
        <f t="shared" si="6"/>
        <v>0</v>
      </c>
      <c r="I91" s="27">
        <f t="shared" si="6"/>
        <v>0</v>
      </c>
    </row>
    <row r="92" spans="2:9" x14ac:dyDescent="0.2">
      <c r="B92" s="11">
        <v>11</v>
      </c>
      <c r="C92" s="2" t="s">
        <v>12</v>
      </c>
      <c r="D92" s="25">
        <f t="shared" ref="D92:I101" si="7">IF(D54&lt;0,-D54,0)</f>
        <v>476513.13572504552</v>
      </c>
      <c r="E92" s="52">
        <f t="shared" si="7"/>
        <v>512489.31851177994</v>
      </c>
      <c r="F92" s="52">
        <f t="shared" si="7"/>
        <v>740854.70884098718</v>
      </c>
      <c r="G92" s="52">
        <f t="shared" si="7"/>
        <v>1424528.1685479782</v>
      </c>
      <c r="H92" s="52">
        <f t="shared" si="7"/>
        <v>1771226.0552393119</v>
      </c>
      <c r="I92" s="27">
        <f t="shared" si="7"/>
        <v>2283793.8294829251</v>
      </c>
    </row>
    <row r="93" spans="2:9" x14ac:dyDescent="0.2">
      <c r="B93" s="11">
        <v>12</v>
      </c>
      <c r="C93" s="2" t="s">
        <v>13</v>
      </c>
      <c r="D93" s="25">
        <f t="shared" si="7"/>
        <v>17953.348196389274</v>
      </c>
      <c r="E93" s="52">
        <f t="shared" si="7"/>
        <v>51528.525355088925</v>
      </c>
      <c r="F93" s="52">
        <f t="shared" si="7"/>
        <v>23141.631125710806</v>
      </c>
      <c r="G93" s="52">
        <f t="shared" si="7"/>
        <v>72977.625139516735</v>
      </c>
      <c r="H93" s="52">
        <f t="shared" si="7"/>
        <v>86855.917491550528</v>
      </c>
      <c r="I93" s="27">
        <f t="shared" si="7"/>
        <v>180292.09110444755</v>
      </c>
    </row>
    <row r="94" spans="2:9" x14ac:dyDescent="0.2">
      <c r="B94" s="11">
        <v>13</v>
      </c>
      <c r="C94" s="2" t="s">
        <v>14</v>
      </c>
      <c r="D94" s="25">
        <f t="shared" si="7"/>
        <v>1214.8698290467037</v>
      </c>
      <c r="E94" s="52">
        <f t="shared" si="7"/>
        <v>4711.3574589759519</v>
      </c>
      <c r="F94" s="52">
        <f t="shared" si="7"/>
        <v>5099.2067269151512</v>
      </c>
      <c r="G94" s="52">
        <f t="shared" si="7"/>
        <v>4743.1496075872146</v>
      </c>
      <c r="H94" s="52">
        <f t="shared" si="7"/>
        <v>8132.6163845652718</v>
      </c>
      <c r="I94" s="27">
        <f t="shared" si="7"/>
        <v>6342.3003458172643</v>
      </c>
    </row>
    <row r="95" spans="2:9" x14ac:dyDescent="0.2">
      <c r="B95" s="11">
        <v>15</v>
      </c>
      <c r="C95" s="2" t="s">
        <v>15</v>
      </c>
      <c r="D95" s="25">
        <f t="shared" si="7"/>
        <v>0</v>
      </c>
      <c r="E95" s="52">
        <f t="shared" si="7"/>
        <v>0</v>
      </c>
      <c r="F95" s="52">
        <f t="shared" si="7"/>
        <v>0</v>
      </c>
      <c r="G95" s="52">
        <f t="shared" si="7"/>
        <v>0</v>
      </c>
      <c r="H95" s="52">
        <f t="shared" si="7"/>
        <v>0</v>
      </c>
      <c r="I95" s="27">
        <f t="shared" si="7"/>
        <v>0</v>
      </c>
    </row>
    <row r="96" spans="2:9" x14ac:dyDescent="0.2">
      <c r="B96" s="11">
        <v>16</v>
      </c>
      <c r="C96" s="2" t="s">
        <v>16</v>
      </c>
      <c r="D96" s="25">
        <f t="shared" si="7"/>
        <v>0</v>
      </c>
      <c r="E96" s="52">
        <f t="shared" si="7"/>
        <v>0</v>
      </c>
      <c r="F96" s="52">
        <f t="shared" si="7"/>
        <v>0</v>
      </c>
      <c r="G96" s="52">
        <f t="shared" si="7"/>
        <v>0</v>
      </c>
      <c r="H96" s="52">
        <f t="shared" si="7"/>
        <v>0</v>
      </c>
      <c r="I96" s="27">
        <f t="shared" si="7"/>
        <v>0</v>
      </c>
    </row>
    <row r="97" spans="2:9" x14ac:dyDescent="0.2">
      <c r="B97" s="11">
        <v>17</v>
      </c>
      <c r="C97" s="2" t="s">
        <v>17</v>
      </c>
      <c r="D97" s="25">
        <f t="shared" si="7"/>
        <v>0</v>
      </c>
      <c r="E97" s="52">
        <f t="shared" si="7"/>
        <v>0</v>
      </c>
      <c r="F97" s="52">
        <f t="shared" si="7"/>
        <v>0</v>
      </c>
      <c r="G97" s="52">
        <f t="shared" si="7"/>
        <v>0</v>
      </c>
      <c r="H97" s="52">
        <f t="shared" si="7"/>
        <v>0</v>
      </c>
      <c r="I97" s="27">
        <f t="shared" si="7"/>
        <v>4986.5304151126793</v>
      </c>
    </row>
    <row r="98" spans="2:9" x14ac:dyDescent="0.2">
      <c r="B98" s="11">
        <v>18</v>
      </c>
      <c r="C98" s="2" t="s">
        <v>18</v>
      </c>
      <c r="D98" s="25">
        <f t="shared" si="7"/>
        <v>0</v>
      </c>
      <c r="E98" s="52">
        <f t="shared" si="7"/>
        <v>0</v>
      </c>
      <c r="F98" s="52">
        <f t="shared" si="7"/>
        <v>0</v>
      </c>
      <c r="G98" s="52">
        <f t="shared" si="7"/>
        <v>0</v>
      </c>
      <c r="H98" s="52">
        <f t="shared" si="7"/>
        <v>0</v>
      </c>
      <c r="I98" s="27">
        <f t="shared" si="7"/>
        <v>0</v>
      </c>
    </row>
    <row r="99" spans="2:9" x14ac:dyDescent="0.2">
      <c r="B99" s="11">
        <v>19</v>
      </c>
      <c r="C99" s="2" t="s">
        <v>19</v>
      </c>
      <c r="D99" s="25">
        <f t="shared" si="7"/>
        <v>0</v>
      </c>
      <c r="E99" s="52">
        <f t="shared" si="7"/>
        <v>0</v>
      </c>
      <c r="F99" s="52">
        <f t="shared" si="7"/>
        <v>0</v>
      </c>
      <c r="G99" s="52">
        <f t="shared" si="7"/>
        <v>0</v>
      </c>
      <c r="H99" s="52">
        <f t="shared" si="7"/>
        <v>0</v>
      </c>
      <c r="I99" s="27">
        <f t="shared" si="7"/>
        <v>0</v>
      </c>
    </row>
    <row r="100" spans="2:9" x14ac:dyDescent="0.2">
      <c r="B100" s="11">
        <v>20</v>
      </c>
      <c r="C100" s="2" t="s">
        <v>20</v>
      </c>
      <c r="D100" s="25">
        <f t="shared" si="7"/>
        <v>0</v>
      </c>
      <c r="E100" s="52">
        <f t="shared" si="7"/>
        <v>0</v>
      </c>
      <c r="F100" s="52">
        <f t="shared" si="7"/>
        <v>0</v>
      </c>
      <c r="G100" s="52">
        <f t="shared" si="7"/>
        <v>0</v>
      </c>
      <c r="H100" s="52">
        <f t="shared" si="7"/>
        <v>0</v>
      </c>
      <c r="I100" s="27">
        <f t="shared" si="7"/>
        <v>0</v>
      </c>
    </row>
    <row r="101" spans="2:9" x14ac:dyDescent="0.2">
      <c r="B101" s="11">
        <v>21</v>
      </c>
      <c r="C101" s="2" t="s">
        <v>21</v>
      </c>
      <c r="D101" s="25">
        <f t="shared" si="7"/>
        <v>0</v>
      </c>
      <c r="E101" s="52">
        <f t="shared" si="7"/>
        <v>0</v>
      </c>
      <c r="F101" s="52">
        <f t="shared" si="7"/>
        <v>0</v>
      </c>
      <c r="G101" s="52">
        <f t="shared" si="7"/>
        <v>0</v>
      </c>
      <c r="H101" s="52">
        <f t="shared" si="7"/>
        <v>0</v>
      </c>
      <c r="I101" s="27">
        <f t="shared" si="7"/>
        <v>0</v>
      </c>
    </row>
    <row r="102" spans="2:9" x14ac:dyDescent="0.2">
      <c r="B102" s="11">
        <v>22</v>
      </c>
      <c r="C102" s="2" t="s">
        <v>22</v>
      </c>
      <c r="D102" s="25">
        <f t="shared" ref="D102:I111" si="8">IF(D64&lt;0,-D64,0)</f>
        <v>0</v>
      </c>
      <c r="E102" s="52">
        <f t="shared" si="8"/>
        <v>0</v>
      </c>
      <c r="F102" s="52">
        <f t="shared" si="8"/>
        <v>0</v>
      </c>
      <c r="G102" s="52">
        <f t="shared" si="8"/>
        <v>0</v>
      </c>
      <c r="H102" s="52">
        <f t="shared" si="8"/>
        <v>0</v>
      </c>
      <c r="I102" s="27">
        <f t="shared" si="8"/>
        <v>0</v>
      </c>
    </row>
    <row r="103" spans="2:9" x14ac:dyDescent="0.2">
      <c r="B103" s="11">
        <v>23</v>
      </c>
      <c r="C103" s="2" t="s">
        <v>23</v>
      </c>
      <c r="D103" s="25">
        <f t="shared" si="8"/>
        <v>0</v>
      </c>
      <c r="E103" s="52">
        <f t="shared" si="8"/>
        <v>0</v>
      </c>
      <c r="F103" s="52">
        <f t="shared" si="8"/>
        <v>0</v>
      </c>
      <c r="G103" s="52">
        <f t="shared" si="8"/>
        <v>0</v>
      </c>
      <c r="H103" s="52">
        <f t="shared" si="8"/>
        <v>0</v>
      </c>
      <c r="I103" s="27">
        <f t="shared" si="8"/>
        <v>0</v>
      </c>
    </row>
    <row r="104" spans="2:9" x14ac:dyDescent="0.2">
      <c r="B104" s="11">
        <v>24</v>
      </c>
      <c r="C104" s="2" t="s">
        <v>24</v>
      </c>
      <c r="D104" s="25">
        <f t="shared" si="8"/>
        <v>0</v>
      </c>
      <c r="E104" s="52">
        <f t="shared" si="8"/>
        <v>0</v>
      </c>
      <c r="F104" s="52">
        <f t="shared" si="8"/>
        <v>0</v>
      </c>
      <c r="G104" s="52">
        <f t="shared" si="8"/>
        <v>0</v>
      </c>
      <c r="H104" s="52">
        <f t="shared" si="8"/>
        <v>0</v>
      </c>
      <c r="I104" s="27">
        <f t="shared" si="8"/>
        <v>0</v>
      </c>
    </row>
    <row r="105" spans="2:9" x14ac:dyDescent="0.2">
      <c r="B105" s="11">
        <v>25</v>
      </c>
      <c r="C105" s="2" t="s">
        <v>25</v>
      </c>
      <c r="D105" s="25">
        <f t="shared" si="8"/>
        <v>0</v>
      </c>
      <c r="E105" s="52">
        <f t="shared" si="8"/>
        <v>0</v>
      </c>
      <c r="F105" s="52">
        <f t="shared" si="8"/>
        <v>0</v>
      </c>
      <c r="G105" s="52">
        <f t="shared" si="8"/>
        <v>0</v>
      </c>
      <c r="H105" s="52">
        <f t="shared" si="8"/>
        <v>0</v>
      </c>
      <c r="I105" s="27">
        <f t="shared" si="8"/>
        <v>69760.774636351154</v>
      </c>
    </row>
    <row r="106" spans="2:9" x14ac:dyDescent="0.2">
      <c r="B106" s="11">
        <v>26</v>
      </c>
      <c r="C106" s="2" t="s">
        <v>26</v>
      </c>
      <c r="D106" s="25">
        <f t="shared" si="8"/>
        <v>0</v>
      </c>
      <c r="E106" s="52">
        <f t="shared" si="8"/>
        <v>0</v>
      </c>
      <c r="F106" s="52">
        <f t="shared" si="8"/>
        <v>0</v>
      </c>
      <c r="G106" s="52">
        <f t="shared" si="8"/>
        <v>16.141193642666668</v>
      </c>
      <c r="H106" s="52">
        <f t="shared" si="8"/>
        <v>13.271736482989125</v>
      </c>
      <c r="I106" s="27">
        <f t="shared" si="8"/>
        <v>12.528426355561212</v>
      </c>
    </row>
    <row r="107" spans="2:9" x14ac:dyDescent="0.2">
      <c r="B107" s="11">
        <v>27</v>
      </c>
      <c r="C107" s="2" t="s">
        <v>27</v>
      </c>
      <c r="D107" s="25">
        <f t="shared" si="8"/>
        <v>0</v>
      </c>
      <c r="E107" s="52">
        <f t="shared" si="8"/>
        <v>0</v>
      </c>
      <c r="F107" s="52">
        <f t="shared" si="8"/>
        <v>0</v>
      </c>
      <c r="G107" s="52">
        <f t="shared" si="8"/>
        <v>0</v>
      </c>
      <c r="H107" s="52">
        <f t="shared" si="8"/>
        <v>397.29220751564702</v>
      </c>
      <c r="I107" s="27">
        <f t="shared" si="8"/>
        <v>0</v>
      </c>
    </row>
    <row r="108" spans="2:9" x14ac:dyDescent="0.2">
      <c r="B108" s="11">
        <v>28</v>
      </c>
      <c r="C108" s="2" t="s">
        <v>28</v>
      </c>
      <c r="D108" s="25">
        <f t="shared" si="8"/>
        <v>0</v>
      </c>
      <c r="E108" s="52">
        <f t="shared" si="8"/>
        <v>0</v>
      </c>
      <c r="F108" s="52">
        <f t="shared" si="8"/>
        <v>0</v>
      </c>
      <c r="G108" s="52">
        <f t="shared" si="8"/>
        <v>0</v>
      </c>
      <c r="H108" s="52">
        <f t="shared" si="8"/>
        <v>245.41736668945069</v>
      </c>
      <c r="I108" s="27">
        <f t="shared" si="8"/>
        <v>0</v>
      </c>
    </row>
    <row r="109" spans="2:9" x14ac:dyDescent="0.2">
      <c r="B109" s="11">
        <v>29</v>
      </c>
      <c r="C109" s="2" t="s">
        <v>29</v>
      </c>
      <c r="D109" s="25">
        <f t="shared" si="8"/>
        <v>0</v>
      </c>
      <c r="E109" s="52">
        <f t="shared" si="8"/>
        <v>0</v>
      </c>
      <c r="F109" s="52">
        <f t="shared" si="8"/>
        <v>33.36093293236199</v>
      </c>
      <c r="G109" s="52">
        <f t="shared" si="8"/>
        <v>0</v>
      </c>
      <c r="H109" s="52">
        <f t="shared" si="8"/>
        <v>0</v>
      </c>
      <c r="I109" s="27">
        <f t="shared" si="8"/>
        <v>0</v>
      </c>
    </row>
    <row r="110" spans="2:9" x14ac:dyDescent="0.2">
      <c r="B110" s="11">
        <v>30</v>
      </c>
      <c r="C110" s="2" t="s">
        <v>30</v>
      </c>
      <c r="D110" s="25">
        <f t="shared" si="8"/>
        <v>0</v>
      </c>
      <c r="E110" s="52">
        <f t="shared" si="8"/>
        <v>0</v>
      </c>
      <c r="F110" s="52">
        <f t="shared" si="8"/>
        <v>0</v>
      </c>
      <c r="G110" s="52">
        <f t="shared" si="8"/>
        <v>0</v>
      </c>
      <c r="H110" s="52">
        <f t="shared" si="8"/>
        <v>0</v>
      </c>
      <c r="I110" s="27">
        <f t="shared" si="8"/>
        <v>0</v>
      </c>
    </row>
    <row r="111" spans="2:9" x14ac:dyDescent="0.2">
      <c r="B111" s="11">
        <v>31</v>
      </c>
      <c r="C111" s="2" t="s">
        <v>31</v>
      </c>
      <c r="D111" s="25">
        <f t="shared" si="8"/>
        <v>16589.076436617514</v>
      </c>
      <c r="E111" s="52">
        <f t="shared" si="8"/>
        <v>0</v>
      </c>
      <c r="F111" s="52">
        <f t="shared" si="8"/>
        <v>580239.21376907185</v>
      </c>
      <c r="G111" s="52">
        <f t="shared" si="8"/>
        <v>541459.51631697745</v>
      </c>
      <c r="H111" s="52">
        <f t="shared" si="8"/>
        <v>446790.60399034928</v>
      </c>
      <c r="I111" s="27">
        <f t="shared" si="8"/>
        <v>421598.50422478403</v>
      </c>
    </row>
    <row r="112" spans="2:9" x14ac:dyDescent="0.2">
      <c r="B112" s="11">
        <v>32</v>
      </c>
      <c r="C112" s="2" t="s">
        <v>32</v>
      </c>
      <c r="D112" s="25">
        <f t="shared" ref="D112:I114" si="9">IF(D74&lt;0,-D74,0)</f>
        <v>87532.530044341169</v>
      </c>
      <c r="E112" s="52">
        <f t="shared" si="9"/>
        <v>0</v>
      </c>
      <c r="F112" s="52">
        <f t="shared" si="9"/>
        <v>0</v>
      </c>
      <c r="G112" s="52">
        <f t="shared" si="9"/>
        <v>0</v>
      </c>
      <c r="H112" s="52">
        <f t="shared" si="9"/>
        <v>0</v>
      </c>
      <c r="I112" s="27">
        <f t="shared" si="9"/>
        <v>0</v>
      </c>
    </row>
    <row r="113" spans="2:9" x14ac:dyDescent="0.2">
      <c r="B113" s="11">
        <v>33</v>
      </c>
      <c r="C113" s="2" t="s">
        <v>33</v>
      </c>
      <c r="D113" s="25">
        <f t="shared" si="9"/>
        <v>148709.19568992913</v>
      </c>
      <c r="E113" s="52">
        <f t="shared" si="9"/>
        <v>100323.11840941895</v>
      </c>
      <c r="F113" s="52">
        <f t="shared" si="9"/>
        <v>496675.01423025032</v>
      </c>
      <c r="G113" s="52">
        <f t="shared" si="9"/>
        <v>50291.288176955364</v>
      </c>
      <c r="H113" s="52">
        <f t="shared" si="9"/>
        <v>53424.596043141624</v>
      </c>
      <c r="I113" s="27">
        <f t="shared" si="9"/>
        <v>72011.597593394545</v>
      </c>
    </row>
    <row r="114" spans="2:9" x14ac:dyDescent="0.2">
      <c r="B114" s="13">
        <v>34</v>
      </c>
      <c r="C114" s="14" t="s">
        <v>34</v>
      </c>
      <c r="D114" s="25">
        <f t="shared" si="9"/>
        <v>0</v>
      </c>
      <c r="E114" s="52">
        <f t="shared" si="9"/>
        <v>0</v>
      </c>
      <c r="F114" s="52">
        <f t="shared" si="9"/>
        <v>0</v>
      </c>
      <c r="G114" s="52">
        <f t="shared" si="9"/>
        <v>0</v>
      </c>
      <c r="H114" s="52">
        <f t="shared" si="9"/>
        <v>0</v>
      </c>
      <c r="I114" s="27">
        <f t="shared" si="9"/>
        <v>0</v>
      </c>
    </row>
    <row r="115" spans="2:9" x14ac:dyDescent="0.2">
      <c r="B115" s="16" t="s">
        <v>35</v>
      </c>
      <c r="C115" s="17"/>
      <c r="D115" s="28">
        <f t="shared" ref="D115:I115" si="10">SUM(D82:D114)</f>
        <v>7861228.0317794215</v>
      </c>
      <c r="E115" s="29">
        <f t="shared" si="10"/>
        <v>6960951.5867791092</v>
      </c>
      <c r="F115" s="29">
        <f t="shared" si="10"/>
        <v>11755330.05265337</v>
      </c>
      <c r="G115" s="29">
        <f t="shared" si="10"/>
        <v>12825391.342777086</v>
      </c>
      <c r="H115" s="29">
        <f t="shared" si="10"/>
        <v>12720085.710611843</v>
      </c>
      <c r="I115" s="30">
        <f t="shared" si="10"/>
        <v>14320880.037147634</v>
      </c>
    </row>
    <row r="116" spans="2:9" x14ac:dyDescent="0.2">
      <c r="B116" s="34" t="s">
        <v>63</v>
      </c>
    </row>
    <row r="118" spans="2:9" x14ac:dyDescent="0.2">
      <c r="B118" s="3" t="s">
        <v>64</v>
      </c>
    </row>
    <row r="119" spans="2:9" x14ac:dyDescent="0.2">
      <c r="B119" s="21" t="s">
        <v>0</v>
      </c>
      <c r="C119" s="16"/>
      <c r="D119" s="22">
        <v>44197</v>
      </c>
      <c r="E119" s="23">
        <v>44228</v>
      </c>
      <c r="F119" s="23">
        <v>44256</v>
      </c>
      <c r="G119" s="23">
        <v>44287</v>
      </c>
      <c r="H119" s="23">
        <v>44317</v>
      </c>
      <c r="I119" s="24">
        <v>44348</v>
      </c>
    </row>
    <row r="120" spans="2:9" x14ac:dyDescent="0.2">
      <c r="B120" s="8">
        <v>1</v>
      </c>
      <c r="C120" s="9" t="s">
        <v>3</v>
      </c>
      <c r="D120" s="31">
        <f t="shared" ref="D120:I129" si="11">IF(D44&gt;0,D44,0)</f>
        <v>0</v>
      </c>
      <c r="E120" s="32">
        <f t="shared" si="11"/>
        <v>0</v>
      </c>
      <c r="F120" s="32">
        <f t="shared" si="11"/>
        <v>0</v>
      </c>
      <c r="G120" s="32">
        <f t="shared" si="11"/>
        <v>0</v>
      </c>
      <c r="H120" s="32">
        <f t="shared" si="11"/>
        <v>0</v>
      </c>
      <c r="I120" s="33">
        <f t="shared" si="11"/>
        <v>0</v>
      </c>
    </row>
    <row r="121" spans="2:9" x14ac:dyDescent="0.2">
      <c r="B121" s="11">
        <v>2</v>
      </c>
      <c r="C121" s="2" t="s">
        <v>4</v>
      </c>
      <c r="D121" s="25">
        <f t="shared" si="11"/>
        <v>0</v>
      </c>
      <c r="E121" s="52">
        <f t="shared" si="11"/>
        <v>0</v>
      </c>
      <c r="F121" s="52">
        <f t="shared" si="11"/>
        <v>0</v>
      </c>
      <c r="G121" s="52">
        <f t="shared" si="11"/>
        <v>0</v>
      </c>
      <c r="H121" s="52">
        <f t="shared" si="11"/>
        <v>0</v>
      </c>
      <c r="I121" s="27">
        <f t="shared" si="11"/>
        <v>0</v>
      </c>
    </row>
    <row r="122" spans="2:9" x14ac:dyDescent="0.2">
      <c r="B122" s="11">
        <v>3</v>
      </c>
      <c r="C122" s="2" t="s">
        <v>5</v>
      </c>
      <c r="D122" s="25">
        <f t="shared" si="11"/>
        <v>0</v>
      </c>
      <c r="E122" s="52">
        <f t="shared" si="11"/>
        <v>0</v>
      </c>
      <c r="F122" s="52">
        <f t="shared" si="11"/>
        <v>0</v>
      </c>
      <c r="G122" s="52">
        <f t="shared" si="11"/>
        <v>0</v>
      </c>
      <c r="H122" s="52">
        <f t="shared" si="11"/>
        <v>0</v>
      </c>
      <c r="I122" s="27">
        <f t="shared" si="11"/>
        <v>0</v>
      </c>
    </row>
    <row r="123" spans="2:9" x14ac:dyDescent="0.2">
      <c r="B123" s="11">
        <v>4</v>
      </c>
      <c r="C123" s="2" t="s">
        <v>6</v>
      </c>
      <c r="D123" s="25">
        <f t="shared" si="11"/>
        <v>0</v>
      </c>
      <c r="E123" s="52">
        <f t="shared" si="11"/>
        <v>0</v>
      </c>
      <c r="F123" s="52">
        <f t="shared" si="11"/>
        <v>0</v>
      </c>
      <c r="G123" s="52">
        <f t="shared" si="11"/>
        <v>0</v>
      </c>
      <c r="H123" s="52">
        <f t="shared" si="11"/>
        <v>0</v>
      </c>
      <c r="I123" s="27">
        <f t="shared" si="11"/>
        <v>0</v>
      </c>
    </row>
    <row r="124" spans="2:9" x14ac:dyDescent="0.2">
      <c r="B124" s="11">
        <v>5</v>
      </c>
      <c r="C124" s="2" t="s">
        <v>7</v>
      </c>
      <c r="D124" s="25">
        <f t="shared" si="11"/>
        <v>0</v>
      </c>
      <c r="E124" s="52">
        <f t="shared" si="11"/>
        <v>0</v>
      </c>
      <c r="F124" s="52">
        <f t="shared" si="11"/>
        <v>0</v>
      </c>
      <c r="G124" s="52">
        <f t="shared" si="11"/>
        <v>0</v>
      </c>
      <c r="H124" s="52">
        <f t="shared" si="11"/>
        <v>0</v>
      </c>
      <c r="I124" s="27">
        <f t="shared" si="11"/>
        <v>0</v>
      </c>
    </row>
    <row r="125" spans="2:9" x14ac:dyDescent="0.2">
      <c r="B125" s="11">
        <v>6</v>
      </c>
      <c r="C125" s="2" t="s">
        <v>8</v>
      </c>
      <c r="D125" s="25">
        <f t="shared" si="11"/>
        <v>0</v>
      </c>
      <c r="E125" s="52">
        <f t="shared" si="11"/>
        <v>0</v>
      </c>
      <c r="F125" s="52">
        <f t="shared" si="11"/>
        <v>0</v>
      </c>
      <c r="G125" s="52">
        <f t="shared" si="11"/>
        <v>0</v>
      </c>
      <c r="H125" s="52">
        <f t="shared" si="11"/>
        <v>1349.5730714263998</v>
      </c>
      <c r="I125" s="27">
        <f t="shared" si="11"/>
        <v>0</v>
      </c>
    </row>
    <row r="126" spans="2:9" x14ac:dyDescent="0.2">
      <c r="B126" s="11">
        <v>7</v>
      </c>
      <c r="C126" s="2" t="s">
        <v>9</v>
      </c>
      <c r="D126" s="25">
        <f t="shared" si="11"/>
        <v>0</v>
      </c>
      <c r="E126" s="52">
        <f t="shared" si="11"/>
        <v>0</v>
      </c>
      <c r="F126" s="52">
        <f t="shared" si="11"/>
        <v>0</v>
      </c>
      <c r="G126" s="52">
        <f t="shared" si="11"/>
        <v>1875921.3646784066</v>
      </c>
      <c r="H126" s="52">
        <f t="shared" si="11"/>
        <v>0</v>
      </c>
      <c r="I126" s="27">
        <f t="shared" si="11"/>
        <v>0</v>
      </c>
    </row>
    <row r="127" spans="2:9" x14ac:dyDescent="0.2">
      <c r="B127" s="11">
        <v>8</v>
      </c>
      <c r="C127" s="2" t="s">
        <v>10</v>
      </c>
      <c r="D127" s="25">
        <f t="shared" si="11"/>
        <v>0</v>
      </c>
      <c r="E127" s="52">
        <f t="shared" si="11"/>
        <v>0</v>
      </c>
      <c r="F127" s="52">
        <f t="shared" si="11"/>
        <v>0</v>
      </c>
      <c r="G127" s="52">
        <f t="shared" si="11"/>
        <v>0</v>
      </c>
      <c r="H127" s="52">
        <f t="shared" si="11"/>
        <v>0</v>
      </c>
      <c r="I127" s="27">
        <f t="shared" si="11"/>
        <v>201627.73734640412</v>
      </c>
    </row>
    <row r="128" spans="2:9" x14ac:dyDescent="0.2">
      <c r="B128" s="11">
        <v>9</v>
      </c>
      <c r="C128" s="2" t="s">
        <v>11</v>
      </c>
      <c r="D128" s="25">
        <f t="shared" si="11"/>
        <v>0</v>
      </c>
      <c r="E128" s="52">
        <f t="shared" si="11"/>
        <v>0</v>
      </c>
      <c r="F128" s="52">
        <f t="shared" si="11"/>
        <v>0</v>
      </c>
      <c r="G128" s="52">
        <f t="shared" si="11"/>
        <v>0</v>
      </c>
      <c r="H128" s="52">
        <f t="shared" si="11"/>
        <v>0</v>
      </c>
      <c r="I128" s="27">
        <f t="shared" si="11"/>
        <v>0</v>
      </c>
    </row>
    <row r="129" spans="2:9" x14ac:dyDescent="0.2">
      <c r="B129" s="11">
        <v>10</v>
      </c>
      <c r="C129" s="2" t="s">
        <v>60</v>
      </c>
      <c r="D129" s="25">
        <f t="shared" si="11"/>
        <v>0</v>
      </c>
      <c r="E129" s="52">
        <f t="shared" si="11"/>
        <v>0</v>
      </c>
      <c r="F129" s="52">
        <f t="shared" si="11"/>
        <v>0</v>
      </c>
      <c r="G129" s="52">
        <f t="shared" si="11"/>
        <v>0</v>
      </c>
      <c r="H129" s="52">
        <f t="shared" si="11"/>
        <v>0</v>
      </c>
      <c r="I129" s="27">
        <f t="shared" si="11"/>
        <v>0</v>
      </c>
    </row>
    <row r="130" spans="2:9" x14ac:dyDescent="0.2">
      <c r="B130" s="11">
        <v>11</v>
      </c>
      <c r="C130" s="2" t="s">
        <v>12</v>
      </c>
      <c r="D130" s="25">
        <f t="shared" ref="D130:I139" si="12">IF(D54&gt;0,D54,0)</f>
        <v>0</v>
      </c>
      <c r="E130" s="52">
        <f t="shared" si="12"/>
        <v>0</v>
      </c>
      <c r="F130" s="52">
        <f t="shared" si="12"/>
        <v>0</v>
      </c>
      <c r="G130" s="52">
        <f t="shared" si="12"/>
        <v>0</v>
      </c>
      <c r="H130" s="52">
        <f t="shared" si="12"/>
        <v>0</v>
      </c>
      <c r="I130" s="27">
        <f t="shared" si="12"/>
        <v>0</v>
      </c>
    </row>
    <row r="131" spans="2:9" x14ac:dyDescent="0.2">
      <c r="B131" s="11">
        <v>12</v>
      </c>
      <c r="C131" s="2" t="s">
        <v>13</v>
      </c>
      <c r="D131" s="25">
        <f t="shared" si="12"/>
        <v>0</v>
      </c>
      <c r="E131" s="52">
        <f t="shared" si="12"/>
        <v>0</v>
      </c>
      <c r="F131" s="52">
        <f t="shared" si="12"/>
        <v>0</v>
      </c>
      <c r="G131" s="52">
        <f t="shared" si="12"/>
        <v>0</v>
      </c>
      <c r="H131" s="52">
        <f t="shared" si="12"/>
        <v>0</v>
      </c>
      <c r="I131" s="27">
        <f t="shared" si="12"/>
        <v>0</v>
      </c>
    </row>
    <row r="132" spans="2:9" x14ac:dyDescent="0.2">
      <c r="B132" s="11">
        <v>13</v>
      </c>
      <c r="C132" s="2" t="s">
        <v>14</v>
      </c>
      <c r="D132" s="25">
        <f t="shared" si="12"/>
        <v>0</v>
      </c>
      <c r="E132" s="52">
        <f t="shared" si="12"/>
        <v>0</v>
      </c>
      <c r="F132" s="52">
        <f t="shared" si="12"/>
        <v>0</v>
      </c>
      <c r="G132" s="52">
        <f t="shared" si="12"/>
        <v>0</v>
      </c>
      <c r="H132" s="52">
        <f t="shared" si="12"/>
        <v>0</v>
      </c>
      <c r="I132" s="27">
        <f t="shared" si="12"/>
        <v>0</v>
      </c>
    </row>
    <row r="133" spans="2:9" x14ac:dyDescent="0.2">
      <c r="B133" s="11">
        <v>15</v>
      </c>
      <c r="C133" s="2" t="s">
        <v>15</v>
      </c>
      <c r="D133" s="25">
        <f t="shared" si="12"/>
        <v>0</v>
      </c>
      <c r="E133" s="52">
        <f t="shared" si="12"/>
        <v>0</v>
      </c>
      <c r="F133" s="52">
        <f t="shared" si="12"/>
        <v>0</v>
      </c>
      <c r="G133" s="52">
        <f t="shared" si="12"/>
        <v>0</v>
      </c>
      <c r="H133" s="52">
        <f t="shared" si="12"/>
        <v>0</v>
      </c>
      <c r="I133" s="27">
        <f t="shared" si="12"/>
        <v>0</v>
      </c>
    </row>
    <row r="134" spans="2:9" x14ac:dyDescent="0.2">
      <c r="B134" s="11">
        <v>16</v>
      </c>
      <c r="C134" s="2" t="s">
        <v>16</v>
      </c>
      <c r="D134" s="25">
        <f t="shared" si="12"/>
        <v>0</v>
      </c>
      <c r="E134" s="52">
        <f t="shared" si="12"/>
        <v>0</v>
      </c>
      <c r="F134" s="52">
        <f t="shared" si="12"/>
        <v>0</v>
      </c>
      <c r="G134" s="52">
        <f t="shared" si="12"/>
        <v>0</v>
      </c>
      <c r="H134" s="52">
        <f t="shared" si="12"/>
        <v>0</v>
      </c>
      <c r="I134" s="27">
        <f t="shared" si="12"/>
        <v>0</v>
      </c>
    </row>
    <row r="135" spans="2:9" x14ac:dyDescent="0.2">
      <c r="B135" s="11">
        <v>17</v>
      </c>
      <c r="C135" s="2" t="s">
        <v>17</v>
      </c>
      <c r="D135" s="25">
        <f t="shared" si="12"/>
        <v>0</v>
      </c>
      <c r="E135" s="52">
        <f t="shared" si="12"/>
        <v>0</v>
      </c>
      <c r="F135" s="52">
        <f t="shared" si="12"/>
        <v>0</v>
      </c>
      <c r="G135" s="52">
        <f t="shared" si="12"/>
        <v>0</v>
      </c>
      <c r="H135" s="52">
        <f t="shared" si="12"/>
        <v>0</v>
      </c>
      <c r="I135" s="27">
        <f t="shared" si="12"/>
        <v>0</v>
      </c>
    </row>
    <row r="136" spans="2:9" x14ac:dyDescent="0.2">
      <c r="B136" s="11">
        <v>18</v>
      </c>
      <c r="C136" s="2" t="s">
        <v>18</v>
      </c>
      <c r="D136" s="25">
        <f t="shared" si="12"/>
        <v>0</v>
      </c>
      <c r="E136" s="52">
        <f t="shared" si="12"/>
        <v>0</v>
      </c>
      <c r="F136" s="52">
        <f t="shared" si="12"/>
        <v>0</v>
      </c>
      <c r="G136" s="52">
        <f t="shared" si="12"/>
        <v>0</v>
      </c>
      <c r="H136" s="52">
        <f t="shared" si="12"/>
        <v>0</v>
      </c>
      <c r="I136" s="27">
        <f t="shared" si="12"/>
        <v>0</v>
      </c>
    </row>
    <row r="137" spans="2:9" x14ac:dyDescent="0.2">
      <c r="B137" s="11">
        <v>19</v>
      </c>
      <c r="C137" s="2" t="s">
        <v>19</v>
      </c>
      <c r="D137" s="25">
        <f t="shared" si="12"/>
        <v>0</v>
      </c>
      <c r="E137" s="52">
        <f t="shared" si="12"/>
        <v>0</v>
      </c>
      <c r="F137" s="52">
        <f t="shared" si="12"/>
        <v>0</v>
      </c>
      <c r="G137" s="52">
        <f t="shared" si="12"/>
        <v>0</v>
      </c>
      <c r="H137" s="52">
        <f t="shared" si="12"/>
        <v>0</v>
      </c>
      <c r="I137" s="27">
        <f t="shared" si="12"/>
        <v>0</v>
      </c>
    </row>
    <row r="138" spans="2:9" x14ac:dyDescent="0.2">
      <c r="B138" s="11">
        <v>20</v>
      </c>
      <c r="C138" s="2" t="s">
        <v>20</v>
      </c>
      <c r="D138" s="25">
        <f t="shared" si="12"/>
        <v>0</v>
      </c>
      <c r="E138" s="52">
        <f t="shared" si="12"/>
        <v>0</v>
      </c>
      <c r="F138" s="52">
        <f t="shared" si="12"/>
        <v>0</v>
      </c>
      <c r="G138" s="52">
        <f t="shared" si="12"/>
        <v>0</v>
      </c>
      <c r="H138" s="52">
        <f t="shared" si="12"/>
        <v>0</v>
      </c>
      <c r="I138" s="27">
        <f t="shared" si="12"/>
        <v>0</v>
      </c>
    </row>
    <row r="139" spans="2:9" x14ac:dyDescent="0.2">
      <c r="B139" s="11">
        <v>21</v>
      </c>
      <c r="C139" s="2" t="s">
        <v>21</v>
      </c>
      <c r="D139" s="25">
        <f t="shared" si="12"/>
        <v>0</v>
      </c>
      <c r="E139" s="52">
        <f t="shared" si="12"/>
        <v>0</v>
      </c>
      <c r="F139" s="52">
        <f t="shared" si="12"/>
        <v>0</v>
      </c>
      <c r="G139" s="52">
        <f t="shared" si="12"/>
        <v>0</v>
      </c>
      <c r="H139" s="52">
        <f t="shared" si="12"/>
        <v>0</v>
      </c>
      <c r="I139" s="27">
        <f t="shared" si="12"/>
        <v>0</v>
      </c>
    </row>
    <row r="140" spans="2:9" x14ac:dyDescent="0.2">
      <c r="B140" s="11">
        <v>22</v>
      </c>
      <c r="C140" s="2" t="s">
        <v>22</v>
      </c>
      <c r="D140" s="25">
        <f t="shared" ref="D140:I149" si="13">IF(D64&gt;0,D64,0)</f>
        <v>0</v>
      </c>
      <c r="E140" s="52">
        <f t="shared" si="13"/>
        <v>0</v>
      </c>
      <c r="F140" s="52">
        <f t="shared" si="13"/>
        <v>0</v>
      </c>
      <c r="G140" s="52">
        <f t="shared" si="13"/>
        <v>0</v>
      </c>
      <c r="H140" s="52">
        <f t="shared" si="13"/>
        <v>0</v>
      </c>
      <c r="I140" s="27">
        <f t="shared" si="13"/>
        <v>0</v>
      </c>
    </row>
    <row r="141" spans="2:9" x14ac:dyDescent="0.2">
      <c r="B141" s="11">
        <v>23</v>
      </c>
      <c r="C141" s="2" t="s">
        <v>23</v>
      </c>
      <c r="D141" s="25">
        <f t="shared" si="13"/>
        <v>0</v>
      </c>
      <c r="E141" s="52">
        <f t="shared" si="13"/>
        <v>0</v>
      </c>
      <c r="F141" s="52">
        <f t="shared" si="13"/>
        <v>0</v>
      </c>
      <c r="G141" s="52">
        <f t="shared" si="13"/>
        <v>0</v>
      </c>
      <c r="H141" s="52">
        <f t="shared" si="13"/>
        <v>0</v>
      </c>
      <c r="I141" s="27">
        <f t="shared" si="13"/>
        <v>0</v>
      </c>
    </row>
    <row r="142" spans="2:9" x14ac:dyDescent="0.2">
      <c r="B142" s="11">
        <v>24</v>
      </c>
      <c r="C142" s="2" t="s">
        <v>24</v>
      </c>
      <c r="D142" s="25">
        <f t="shared" si="13"/>
        <v>0</v>
      </c>
      <c r="E142" s="52">
        <f t="shared" si="13"/>
        <v>0</v>
      </c>
      <c r="F142" s="52">
        <f t="shared" si="13"/>
        <v>0</v>
      </c>
      <c r="G142" s="52">
        <f t="shared" si="13"/>
        <v>0</v>
      </c>
      <c r="H142" s="52">
        <f t="shared" si="13"/>
        <v>0</v>
      </c>
      <c r="I142" s="27">
        <f t="shared" si="13"/>
        <v>0</v>
      </c>
    </row>
    <row r="143" spans="2:9" x14ac:dyDescent="0.2">
      <c r="B143" s="11">
        <v>25</v>
      </c>
      <c r="C143" s="2" t="s">
        <v>25</v>
      </c>
      <c r="D143" s="25">
        <f t="shared" si="13"/>
        <v>3018188.5502706659</v>
      </c>
      <c r="E143" s="52">
        <f t="shared" si="13"/>
        <v>479590.92695512937</v>
      </c>
      <c r="F143" s="52">
        <f t="shared" si="13"/>
        <v>74121.470817373222</v>
      </c>
      <c r="G143" s="52">
        <f t="shared" si="13"/>
        <v>42720.090290976361</v>
      </c>
      <c r="H143" s="52">
        <f t="shared" si="13"/>
        <v>165371.60761443764</v>
      </c>
      <c r="I143" s="27">
        <f t="shared" si="13"/>
        <v>0</v>
      </c>
    </row>
    <row r="144" spans="2:9" x14ac:dyDescent="0.2">
      <c r="B144" s="11">
        <v>26</v>
      </c>
      <c r="C144" s="2" t="s">
        <v>26</v>
      </c>
      <c r="D144" s="25">
        <f t="shared" si="13"/>
        <v>0</v>
      </c>
      <c r="E144" s="52">
        <f t="shared" si="13"/>
        <v>0</v>
      </c>
      <c r="F144" s="52">
        <f t="shared" si="13"/>
        <v>0</v>
      </c>
      <c r="G144" s="52">
        <f t="shared" si="13"/>
        <v>0</v>
      </c>
      <c r="H144" s="52">
        <f t="shared" si="13"/>
        <v>0</v>
      </c>
      <c r="I144" s="27">
        <f t="shared" si="13"/>
        <v>0</v>
      </c>
    </row>
    <row r="145" spans="2:9" x14ac:dyDescent="0.2">
      <c r="B145" s="11">
        <v>27</v>
      </c>
      <c r="C145" s="2" t="s">
        <v>27</v>
      </c>
      <c r="D145" s="25">
        <f t="shared" si="13"/>
        <v>5020.1636443220677</v>
      </c>
      <c r="E145" s="52">
        <f t="shared" si="13"/>
        <v>47011.518349962869</v>
      </c>
      <c r="F145" s="52">
        <f t="shared" si="13"/>
        <v>29049.246689736949</v>
      </c>
      <c r="G145" s="52">
        <f t="shared" si="13"/>
        <v>56113.785265286358</v>
      </c>
      <c r="H145" s="52">
        <f t="shared" si="13"/>
        <v>0</v>
      </c>
      <c r="I145" s="27">
        <f t="shared" si="13"/>
        <v>4566.9870454798174</v>
      </c>
    </row>
    <row r="146" spans="2:9" x14ac:dyDescent="0.2">
      <c r="B146" s="11">
        <v>28</v>
      </c>
      <c r="C146" s="2" t="s">
        <v>28</v>
      </c>
      <c r="D146" s="25">
        <f t="shared" si="13"/>
        <v>2152.4826415731923</v>
      </c>
      <c r="E146" s="52">
        <f t="shared" si="13"/>
        <v>3163.9487248354048</v>
      </c>
      <c r="F146" s="52">
        <f t="shared" si="13"/>
        <v>1441.5005600289123</v>
      </c>
      <c r="G146" s="52">
        <f t="shared" si="13"/>
        <v>1554.8934159543217</v>
      </c>
      <c r="H146" s="52">
        <f t="shared" si="13"/>
        <v>0</v>
      </c>
      <c r="I146" s="27">
        <f t="shared" si="13"/>
        <v>25909.332316174761</v>
      </c>
    </row>
    <row r="147" spans="2:9" x14ac:dyDescent="0.2">
      <c r="B147" s="11">
        <v>29</v>
      </c>
      <c r="C147" s="2" t="s">
        <v>29</v>
      </c>
      <c r="D147" s="25">
        <f t="shared" si="13"/>
        <v>4913.901282077657</v>
      </c>
      <c r="E147" s="52">
        <f t="shared" si="13"/>
        <v>943.92145537704835</v>
      </c>
      <c r="F147" s="52">
        <f t="shared" si="13"/>
        <v>0</v>
      </c>
      <c r="G147" s="52">
        <f t="shared" si="13"/>
        <v>256942.02051124247</v>
      </c>
      <c r="H147" s="52">
        <f t="shared" si="13"/>
        <v>202.52216780130999</v>
      </c>
      <c r="I147" s="27">
        <f t="shared" si="13"/>
        <v>181534.97472185554</v>
      </c>
    </row>
    <row r="148" spans="2:9" x14ac:dyDescent="0.2">
      <c r="B148" s="11">
        <v>30</v>
      </c>
      <c r="C148" s="2" t="s">
        <v>30</v>
      </c>
      <c r="D148" s="25">
        <f t="shared" si="13"/>
        <v>0</v>
      </c>
      <c r="E148" s="52">
        <f t="shared" si="13"/>
        <v>0</v>
      </c>
      <c r="F148" s="52">
        <f t="shared" si="13"/>
        <v>0</v>
      </c>
      <c r="G148" s="52">
        <f t="shared" si="13"/>
        <v>0</v>
      </c>
      <c r="H148" s="52">
        <f t="shared" si="13"/>
        <v>0</v>
      </c>
      <c r="I148" s="27">
        <f t="shared" si="13"/>
        <v>0</v>
      </c>
    </row>
    <row r="149" spans="2:9" x14ac:dyDescent="0.2">
      <c r="B149" s="11">
        <v>31</v>
      </c>
      <c r="C149" s="2" t="s">
        <v>31</v>
      </c>
      <c r="D149" s="25">
        <f t="shared" si="13"/>
        <v>0</v>
      </c>
      <c r="E149" s="52">
        <f t="shared" si="13"/>
        <v>108296.64227568213</v>
      </c>
      <c r="F149" s="52">
        <f t="shared" si="13"/>
        <v>0</v>
      </c>
      <c r="G149" s="52">
        <f t="shared" si="13"/>
        <v>0</v>
      </c>
      <c r="H149" s="52">
        <f t="shared" si="13"/>
        <v>0</v>
      </c>
      <c r="I149" s="27">
        <f t="shared" si="13"/>
        <v>0</v>
      </c>
    </row>
    <row r="150" spans="2:9" x14ac:dyDescent="0.2">
      <c r="B150" s="11">
        <v>32</v>
      </c>
      <c r="C150" s="2" t="s">
        <v>32</v>
      </c>
      <c r="D150" s="25">
        <f t="shared" ref="D150:I152" si="14">IF(D74&gt;0,D74,0)</f>
        <v>0</v>
      </c>
      <c r="E150" s="52">
        <f t="shared" si="14"/>
        <v>121194.97065200031</v>
      </c>
      <c r="F150" s="52">
        <f t="shared" si="14"/>
        <v>507764.22436919715</v>
      </c>
      <c r="G150" s="52">
        <f t="shared" si="14"/>
        <v>74857.901625155107</v>
      </c>
      <c r="H150" s="52">
        <f t="shared" si="14"/>
        <v>555415.63914756652</v>
      </c>
      <c r="I150" s="27">
        <f t="shared" si="14"/>
        <v>6423.0734854876546</v>
      </c>
    </row>
    <row r="151" spans="2:9" x14ac:dyDescent="0.2">
      <c r="B151" s="11">
        <v>33</v>
      </c>
      <c r="C151" s="2" t="s">
        <v>33</v>
      </c>
      <c r="D151" s="25">
        <f t="shared" si="14"/>
        <v>0</v>
      </c>
      <c r="E151" s="52">
        <f t="shared" si="14"/>
        <v>0</v>
      </c>
      <c r="F151" s="52">
        <f t="shared" si="14"/>
        <v>0</v>
      </c>
      <c r="G151" s="52">
        <f t="shared" si="14"/>
        <v>0</v>
      </c>
      <c r="H151" s="52">
        <f t="shared" si="14"/>
        <v>0</v>
      </c>
      <c r="I151" s="27">
        <f t="shared" si="14"/>
        <v>0</v>
      </c>
    </row>
    <row r="152" spans="2:9" x14ac:dyDescent="0.2">
      <c r="B152" s="13">
        <v>34</v>
      </c>
      <c r="C152" s="14" t="s">
        <v>34</v>
      </c>
      <c r="D152" s="25">
        <f t="shared" si="14"/>
        <v>0</v>
      </c>
      <c r="E152" s="52">
        <f t="shared" si="14"/>
        <v>0</v>
      </c>
      <c r="F152" s="52">
        <f t="shared" si="14"/>
        <v>0</v>
      </c>
      <c r="G152" s="52">
        <f t="shared" si="14"/>
        <v>0</v>
      </c>
      <c r="H152" s="52">
        <f t="shared" si="14"/>
        <v>0</v>
      </c>
      <c r="I152" s="27">
        <f t="shared" si="14"/>
        <v>0</v>
      </c>
    </row>
    <row r="153" spans="2:9" x14ac:dyDescent="0.2">
      <c r="B153" s="16" t="s">
        <v>35</v>
      </c>
      <c r="C153" s="17"/>
      <c r="D153" s="28">
        <f t="shared" ref="D153:I153" si="15">SUM(D120:D152)</f>
        <v>3030275.0978386388</v>
      </c>
      <c r="E153" s="29">
        <f t="shared" si="15"/>
        <v>760201.92841298715</v>
      </c>
      <c r="F153" s="29">
        <f t="shared" si="15"/>
        <v>612376.44243633619</v>
      </c>
      <c r="G153" s="29">
        <f t="shared" si="15"/>
        <v>2308110.0557870213</v>
      </c>
      <c r="H153" s="29">
        <f t="shared" si="15"/>
        <v>722339.34200123185</v>
      </c>
      <c r="I153" s="30">
        <f t="shared" si="15"/>
        <v>420062.1049154019</v>
      </c>
    </row>
    <row r="154" spans="2:9" x14ac:dyDescent="0.2">
      <c r="B154" s="34" t="s">
        <v>65</v>
      </c>
    </row>
    <row r="156" spans="2:9" x14ac:dyDescent="0.2">
      <c r="B156" s="16" t="s">
        <v>42</v>
      </c>
      <c r="C156" s="17"/>
      <c r="D156" s="28">
        <f t="shared" ref="D156:I156" si="16">IF(D115&lt;D153,D115,D153)</f>
        <v>3030275.0978386388</v>
      </c>
      <c r="E156" s="29">
        <f t="shared" si="16"/>
        <v>760201.92841298715</v>
      </c>
      <c r="F156" s="29">
        <f t="shared" si="16"/>
        <v>612376.44243633619</v>
      </c>
      <c r="G156" s="29">
        <f t="shared" si="16"/>
        <v>2308110.0557870213</v>
      </c>
      <c r="H156" s="29">
        <f t="shared" si="16"/>
        <v>722339.34200123185</v>
      </c>
      <c r="I156" s="30">
        <f t="shared" si="16"/>
        <v>420062.1049154019</v>
      </c>
    </row>
    <row r="157" spans="2:9" x14ac:dyDescent="0.2">
      <c r="B157" s="34" t="s">
        <v>43</v>
      </c>
    </row>
    <row r="159" spans="2:9" x14ac:dyDescent="0.2">
      <c r="B159" s="3" t="s">
        <v>113</v>
      </c>
    </row>
    <row r="160" spans="2:9" x14ac:dyDescent="0.2">
      <c r="B160" s="21" t="s">
        <v>0</v>
      </c>
      <c r="C160" s="16"/>
      <c r="D160" s="22">
        <v>44197</v>
      </c>
      <c r="E160" s="23">
        <v>44228</v>
      </c>
      <c r="F160" s="23">
        <v>44256</v>
      </c>
      <c r="G160" s="23">
        <v>44287</v>
      </c>
      <c r="H160" s="23">
        <v>44317</v>
      </c>
      <c r="I160" s="24">
        <v>44348</v>
      </c>
    </row>
    <row r="161" spans="2:9" x14ac:dyDescent="0.2">
      <c r="B161" s="8">
        <v>1</v>
      </c>
      <c r="C161" s="9" t="s">
        <v>3</v>
      </c>
      <c r="D161" s="31">
        <f t="shared" ref="D161:I170" si="17">D120/D$153*D$156-D82/D$115*D$156</f>
        <v>0</v>
      </c>
      <c r="E161" s="32">
        <f t="shared" si="17"/>
        <v>0</v>
      </c>
      <c r="F161" s="32">
        <f t="shared" si="17"/>
        <v>0</v>
      </c>
      <c r="G161" s="32">
        <f t="shared" si="17"/>
        <v>0</v>
      </c>
      <c r="H161" s="32">
        <f t="shared" si="17"/>
        <v>0</v>
      </c>
      <c r="I161" s="33">
        <f t="shared" si="17"/>
        <v>0</v>
      </c>
    </row>
    <row r="162" spans="2:9" x14ac:dyDescent="0.2">
      <c r="B162" s="11">
        <v>2</v>
      </c>
      <c r="C162" s="2" t="s">
        <v>4</v>
      </c>
      <c r="D162" s="25">
        <f t="shared" si="17"/>
        <v>0</v>
      </c>
      <c r="E162" s="52">
        <f t="shared" si="17"/>
        <v>0</v>
      </c>
      <c r="F162" s="52">
        <f t="shared" si="17"/>
        <v>0</v>
      </c>
      <c r="G162" s="52">
        <f t="shared" si="17"/>
        <v>0</v>
      </c>
      <c r="H162" s="52">
        <f t="shared" si="17"/>
        <v>0</v>
      </c>
      <c r="I162" s="27">
        <f t="shared" si="17"/>
        <v>0</v>
      </c>
    </row>
    <row r="163" spans="2:9" x14ac:dyDescent="0.2">
      <c r="B163" s="11">
        <v>3</v>
      </c>
      <c r="C163" s="2" t="s">
        <v>5</v>
      </c>
      <c r="D163" s="25">
        <f t="shared" si="17"/>
        <v>0</v>
      </c>
      <c r="E163" s="52">
        <f t="shared" si="17"/>
        <v>0</v>
      </c>
      <c r="F163" s="52">
        <f t="shared" si="17"/>
        <v>0</v>
      </c>
      <c r="G163" s="52">
        <f t="shared" si="17"/>
        <v>0</v>
      </c>
      <c r="H163" s="52">
        <f t="shared" si="17"/>
        <v>0</v>
      </c>
      <c r="I163" s="27">
        <f t="shared" si="17"/>
        <v>0</v>
      </c>
    </row>
    <row r="164" spans="2:9" x14ac:dyDescent="0.2">
      <c r="B164" s="11">
        <v>4</v>
      </c>
      <c r="C164" s="2" t="s">
        <v>6</v>
      </c>
      <c r="D164" s="25">
        <f t="shared" si="17"/>
        <v>0</v>
      </c>
      <c r="E164" s="52">
        <f t="shared" si="17"/>
        <v>0</v>
      </c>
      <c r="F164" s="52">
        <f t="shared" si="17"/>
        <v>0</v>
      </c>
      <c r="G164" s="52">
        <f t="shared" si="17"/>
        <v>0</v>
      </c>
      <c r="H164" s="52">
        <f t="shared" si="17"/>
        <v>0</v>
      </c>
      <c r="I164" s="27">
        <f t="shared" si="17"/>
        <v>0</v>
      </c>
    </row>
    <row r="165" spans="2:9" x14ac:dyDescent="0.2">
      <c r="B165" s="11">
        <v>5</v>
      </c>
      <c r="C165" s="2" t="s">
        <v>7</v>
      </c>
      <c r="D165" s="25">
        <f t="shared" si="17"/>
        <v>-2201026.1795096421</v>
      </c>
      <c r="E165" s="52">
        <f t="shared" si="17"/>
        <v>-524616.20447369723</v>
      </c>
      <c r="F165" s="52">
        <f t="shared" si="17"/>
        <v>-401982.15919772885</v>
      </c>
      <c r="G165" s="52">
        <f t="shared" si="17"/>
        <v>-1648973.6539129091</v>
      </c>
      <c r="H165" s="52">
        <f t="shared" si="17"/>
        <v>-547636.85965733847</v>
      </c>
      <c r="I165" s="27">
        <f t="shared" si="17"/>
        <v>-323522.10934323486</v>
      </c>
    </row>
    <row r="166" spans="2:9" x14ac:dyDescent="0.2">
      <c r="B166" s="11">
        <v>6</v>
      </c>
      <c r="C166" s="2" t="s">
        <v>8</v>
      </c>
      <c r="D166" s="25">
        <f t="shared" si="17"/>
        <v>0</v>
      </c>
      <c r="E166" s="52">
        <f t="shared" si="17"/>
        <v>0</v>
      </c>
      <c r="F166" s="52">
        <f t="shared" si="17"/>
        <v>0</v>
      </c>
      <c r="G166" s="52">
        <f t="shared" si="17"/>
        <v>0</v>
      </c>
      <c r="H166" s="52">
        <f t="shared" si="17"/>
        <v>1349.5730714263998</v>
      </c>
      <c r="I166" s="27">
        <f t="shared" si="17"/>
        <v>0</v>
      </c>
    </row>
    <row r="167" spans="2:9" x14ac:dyDescent="0.2">
      <c r="B167" s="11">
        <v>7</v>
      </c>
      <c r="C167" s="2" t="s">
        <v>9</v>
      </c>
      <c r="D167" s="25">
        <f t="shared" si="17"/>
        <v>-100875.20954138048</v>
      </c>
      <c r="E167" s="52">
        <f t="shared" si="17"/>
        <v>-16848.602068735374</v>
      </c>
      <c r="F167" s="52">
        <f t="shared" si="17"/>
        <v>-12937.032214632856</v>
      </c>
      <c r="G167" s="52">
        <f t="shared" si="17"/>
        <v>1875921.3646784066</v>
      </c>
      <c r="H167" s="52">
        <f t="shared" si="17"/>
        <v>-930.69717430831065</v>
      </c>
      <c r="I167" s="27">
        <f t="shared" si="17"/>
        <v>-4692.2042237044652</v>
      </c>
    </row>
    <row r="168" spans="2:9" x14ac:dyDescent="0.2">
      <c r="B168" s="11">
        <v>8</v>
      </c>
      <c r="C168" s="2" t="s">
        <v>10</v>
      </c>
      <c r="D168" s="25">
        <f t="shared" si="17"/>
        <v>-379070.96243964648</v>
      </c>
      <c r="E168" s="52">
        <f t="shared" si="17"/>
        <v>-126422.28185699464</v>
      </c>
      <c r="F168" s="52">
        <f t="shared" si="17"/>
        <v>-92602.93485358778</v>
      </c>
      <c r="G168" s="52">
        <f t="shared" si="17"/>
        <v>-249888.15077889836</v>
      </c>
      <c r="H168" s="52">
        <f t="shared" si="17"/>
        <v>-30207.724977494294</v>
      </c>
      <c r="I168" s="27">
        <f t="shared" si="17"/>
        <v>201627.73734640412</v>
      </c>
    </row>
    <row r="169" spans="2:9" x14ac:dyDescent="0.2">
      <c r="B169" s="11">
        <v>9</v>
      </c>
      <c r="C169" s="2" t="s">
        <v>11</v>
      </c>
      <c r="D169" s="25">
        <f t="shared" si="17"/>
        <v>-60773.048780525023</v>
      </c>
      <c r="E169" s="52">
        <f t="shared" si="17"/>
        <v>-19247.981649261157</v>
      </c>
      <c r="F169" s="52">
        <f t="shared" si="17"/>
        <v>-8687.4435334570935</v>
      </c>
      <c r="G169" s="52">
        <f t="shared" si="17"/>
        <v>-32400.558797651833</v>
      </c>
      <c r="H169" s="52">
        <f t="shared" si="17"/>
        <v>-9143.6469343544813</v>
      </c>
      <c r="I169" s="27">
        <f t="shared" si="17"/>
        <v>-2713.3284797324354</v>
      </c>
    </row>
    <row r="170" spans="2:9" x14ac:dyDescent="0.2">
      <c r="B170" s="11">
        <v>10</v>
      </c>
      <c r="C170" s="2" t="s">
        <v>60</v>
      </c>
      <c r="D170" s="25">
        <f t="shared" si="17"/>
        <v>0</v>
      </c>
      <c r="E170" s="52">
        <f t="shared" si="17"/>
        <v>0</v>
      </c>
      <c r="F170" s="52">
        <f t="shared" si="17"/>
        <v>0</v>
      </c>
      <c r="G170" s="52">
        <f t="shared" si="17"/>
        <v>0</v>
      </c>
      <c r="H170" s="52">
        <f t="shared" si="17"/>
        <v>0</v>
      </c>
      <c r="I170" s="27">
        <f t="shared" si="17"/>
        <v>0</v>
      </c>
    </row>
    <row r="171" spans="2:9" x14ac:dyDescent="0.2">
      <c r="B171" s="11">
        <v>11</v>
      </c>
      <c r="C171" s="2" t="s">
        <v>12</v>
      </c>
      <c r="D171" s="25">
        <f t="shared" ref="D171:I180" si="18">D130/D$153*D$156-D92/D$115*D$156</f>
        <v>-183681.97476822985</v>
      </c>
      <c r="E171" s="52">
        <f t="shared" si="18"/>
        <v>-55968.693844052686</v>
      </c>
      <c r="F171" s="52">
        <f t="shared" si="18"/>
        <v>-38593.724627905955</v>
      </c>
      <c r="G171" s="52">
        <f t="shared" si="18"/>
        <v>-256363.93484625727</v>
      </c>
      <c r="H171" s="52">
        <f t="shared" si="18"/>
        <v>-100583.14797435912</v>
      </c>
      <c r="I171" s="27">
        <f t="shared" si="18"/>
        <v>-66988.567791709531</v>
      </c>
    </row>
    <row r="172" spans="2:9" x14ac:dyDescent="0.2">
      <c r="B172" s="11">
        <v>12</v>
      </c>
      <c r="C172" s="2" t="s">
        <v>13</v>
      </c>
      <c r="D172" s="25">
        <f t="shared" si="18"/>
        <v>-6920.494322568351</v>
      </c>
      <c r="E172" s="52">
        <f t="shared" si="18"/>
        <v>-5627.4036465955878</v>
      </c>
      <c r="F172" s="52">
        <f t="shared" si="18"/>
        <v>-1205.52886881624</v>
      </c>
      <c r="G172" s="52">
        <f t="shared" si="18"/>
        <v>-13133.352888045431</v>
      </c>
      <c r="H172" s="52">
        <f t="shared" si="18"/>
        <v>-4932.3131712405811</v>
      </c>
      <c r="I172" s="27">
        <f t="shared" si="18"/>
        <v>-5288.3534456321004</v>
      </c>
    </row>
    <row r="173" spans="2:9" x14ac:dyDescent="0.2">
      <c r="B173" s="11">
        <v>13</v>
      </c>
      <c r="C173" s="2" t="s">
        <v>14</v>
      </c>
      <c r="D173" s="25">
        <f t="shared" si="18"/>
        <v>-468.29703644182587</v>
      </c>
      <c r="E173" s="52">
        <f t="shared" si="18"/>
        <v>-514.52491532320198</v>
      </c>
      <c r="F173" s="52">
        <f t="shared" si="18"/>
        <v>-265.63559344477147</v>
      </c>
      <c r="G173" s="52">
        <f t="shared" si="18"/>
        <v>-853.59666717224729</v>
      </c>
      <c r="H173" s="52">
        <f t="shared" si="18"/>
        <v>-461.82933838837704</v>
      </c>
      <c r="I173" s="27">
        <f t="shared" si="18"/>
        <v>-186.03326236648766</v>
      </c>
    </row>
    <row r="174" spans="2:9" x14ac:dyDescent="0.2">
      <c r="B174" s="11">
        <v>15</v>
      </c>
      <c r="C174" s="2" t="s">
        <v>15</v>
      </c>
      <c r="D174" s="25">
        <f t="shared" si="18"/>
        <v>0</v>
      </c>
      <c r="E174" s="52">
        <f t="shared" si="18"/>
        <v>0</v>
      </c>
      <c r="F174" s="52">
        <f t="shared" si="18"/>
        <v>0</v>
      </c>
      <c r="G174" s="52">
        <f t="shared" si="18"/>
        <v>0</v>
      </c>
      <c r="H174" s="52">
        <f t="shared" si="18"/>
        <v>0</v>
      </c>
      <c r="I174" s="27">
        <f t="shared" si="18"/>
        <v>0</v>
      </c>
    </row>
    <row r="175" spans="2:9" x14ac:dyDescent="0.2">
      <c r="B175" s="11">
        <v>16</v>
      </c>
      <c r="C175" s="2" t="s">
        <v>16</v>
      </c>
      <c r="D175" s="25">
        <f t="shared" si="18"/>
        <v>0</v>
      </c>
      <c r="E175" s="52">
        <f t="shared" si="18"/>
        <v>0</v>
      </c>
      <c r="F175" s="52">
        <f t="shared" si="18"/>
        <v>0</v>
      </c>
      <c r="G175" s="52">
        <f t="shared" si="18"/>
        <v>0</v>
      </c>
      <c r="H175" s="52">
        <f t="shared" si="18"/>
        <v>0</v>
      </c>
      <c r="I175" s="27">
        <f t="shared" si="18"/>
        <v>0</v>
      </c>
    </row>
    <row r="176" spans="2:9" x14ac:dyDescent="0.2">
      <c r="B176" s="11">
        <v>17</v>
      </c>
      <c r="C176" s="2" t="s">
        <v>17</v>
      </c>
      <c r="D176" s="25">
        <f t="shared" si="18"/>
        <v>0</v>
      </c>
      <c r="E176" s="52">
        <f t="shared" si="18"/>
        <v>0</v>
      </c>
      <c r="F176" s="52">
        <f t="shared" si="18"/>
        <v>0</v>
      </c>
      <c r="G176" s="52">
        <f t="shared" si="18"/>
        <v>0</v>
      </c>
      <c r="H176" s="52">
        <f t="shared" si="18"/>
        <v>0</v>
      </c>
      <c r="I176" s="27">
        <f t="shared" si="18"/>
        <v>-146.26562452611034</v>
      </c>
    </row>
    <row r="177" spans="2:9" x14ac:dyDescent="0.2">
      <c r="B177" s="11">
        <v>18</v>
      </c>
      <c r="C177" s="2" t="s">
        <v>18</v>
      </c>
      <c r="D177" s="25">
        <f t="shared" si="18"/>
        <v>0</v>
      </c>
      <c r="E177" s="52">
        <f t="shared" si="18"/>
        <v>0</v>
      </c>
      <c r="F177" s="52">
        <f t="shared" si="18"/>
        <v>0</v>
      </c>
      <c r="G177" s="52">
        <f t="shared" si="18"/>
        <v>0</v>
      </c>
      <c r="H177" s="52">
        <f t="shared" si="18"/>
        <v>0</v>
      </c>
      <c r="I177" s="27">
        <f t="shared" si="18"/>
        <v>0</v>
      </c>
    </row>
    <row r="178" spans="2:9" x14ac:dyDescent="0.2">
      <c r="B178" s="11">
        <v>19</v>
      </c>
      <c r="C178" s="2" t="s">
        <v>19</v>
      </c>
      <c r="D178" s="25">
        <f t="shared" si="18"/>
        <v>0</v>
      </c>
      <c r="E178" s="52">
        <f t="shared" si="18"/>
        <v>0</v>
      </c>
      <c r="F178" s="52">
        <f t="shared" si="18"/>
        <v>0</v>
      </c>
      <c r="G178" s="52">
        <f t="shared" si="18"/>
        <v>0</v>
      </c>
      <c r="H178" s="52">
        <f t="shared" si="18"/>
        <v>0</v>
      </c>
      <c r="I178" s="27">
        <f t="shared" si="18"/>
        <v>0</v>
      </c>
    </row>
    <row r="179" spans="2:9" x14ac:dyDescent="0.2">
      <c r="B179" s="11">
        <v>20</v>
      </c>
      <c r="C179" s="2" t="s">
        <v>20</v>
      </c>
      <c r="D179" s="25">
        <f t="shared" si="18"/>
        <v>0</v>
      </c>
      <c r="E179" s="52">
        <f t="shared" si="18"/>
        <v>0</v>
      </c>
      <c r="F179" s="52">
        <f t="shared" si="18"/>
        <v>0</v>
      </c>
      <c r="G179" s="52">
        <f t="shared" si="18"/>
        <v>0</v>
      </c>
      <c r="H179" s="52">
        <f t="shared" si="18"/>
        <v>0</v>
      </c>
      <c r="I179" s="27">
        <f t="shared" si="18"/>
        <v>0</v>
      </c>
    </row>
    <row r="180" spans="2:9" x14ac:dyDescent="0.2">
      <c r="B180" s="11">
        <v>21</v>
      </c>
      <c r="C180" s="2" t="s">
        <v>21</v>
      </c>
      <c r="D180" s="25">
        <f t="shared" si="18"/>
        <v>0</v>
      </c>
      <c r="E180" s="52">
        <f t="shared" si="18"/>
        <v>0</v>
      </c>
      <c r="F180" s="52">
        <f t="shared" si="18"/>
        <v>0</v>
      </c>
      <c r="G180" s="52">
        <f t="shared" si="18"/>
        <v>0</v>
      </c>
      <c r="H180" s="52">
        <f t="shared" si="18"/>
        <v>0</v>
      </c>
      <c r="I180" s="27">
        <f t="shared" si="18"/>
        <v>0</v>
      </c>
    </row>
    <row r="181" spans="2:9" x14ac:dyDescent="0.2">
      <c r="B181" s="11">
        <v>22</v>
      </c>
      <c r="C181" s="2" t="s">
        <v>22</v>
      </c>
      <c r="D181" s="25">
        <f t="shared" ref="D181:I190" si="19">D140/D$153*D$156-D102/D$115*D$156</f>
        <v>0</v>
      </c>
      <c r="E181" s="52">
        <f t="shared" si="19"/>
        <v>0</v>
      </c>
      <c r="F181" s="52">
        <f t="shared" si="19"/>
        <v>0</v>
      </c>
      <c r="G181" s="52">
        <f t="shared" si="19"/>
        <v>0</v>
      </c>
      <c r="H181" s="52">
        <f t="shared" si="19"/>
        <v>0</v>
      </c>
      <c r="I181" s="27">
        <f t="shared" si="19"/>
        <v>0</v>
      </c>
    </row>
    <row r="182" spans="2:9" x14ac:dyDescent="0.2">
      <c r="B182" s="11">
        <v>23</v>
      </c>
      <c r="C182" s="2" t="s">
        <v>23</v>
      </c>
      <c r="D182" s="25">
        <f t="shared" si="19"/>
        <v>0</v>
      </c>
      <c r="E182" s="52">
        <f t="shared" si="19"/>
        <v>0</v>
      </c>
      <c r="F182" s="52">
        <f t="shared" si="19"/>
        <v>0</v>
      </c>
      <c r="G182" s="52">
        <f t="shared" si="19"/>
        <v>0</v>
      </c>
      <c r="H182" s="52">
        <f t="shared" si="19"/>
        <v>0</v>
      </c>
      <c r="I182" s="27">
        <f t="shared" si="19"/>
        <v>0</v>
      </c>
    </row>
    <row r="183" spans="2:9" x14ac:dyDescent="0.2">
      <c r="B183" s="11">
        <v>24</v>
      </c>
      <c r="C183" s="2" t="s">
        <v>24</v>
      </c>
      <c r="D183" s="25">
        <f t="shared" si="19"/>
        <v>0</v>
      </c>
      <c r="E183" s="52">
        <f t="shared" si="19"/>
        <v>0</v>
      </c>
      <c r="F183" s="52">
        <f t="shared" si="19"/>
        <v>0</v>
      </c>
      <c r="G183" s="52">
        <f t="shared" si="19"/>
        <v>0</v>
      </c>
      <c r="H183" s="52">
        <f t="shared" si="19"/>
        <v>0</v>
      </c>
      <c r="I183" s="27">
        <f t="shared" si="19"/>
        <v>0</v>
      </c>
    </row>
    <row r="184" spans="2:9" x14ac:dyDescent="0.2">
      <c r="B184" s="11">
        <v>25</v>
      </c>
      <c r="C184" s="2" t="s">
        <v>25</v>
      </c>
      <c r="D184" s="25">
        <f t="shared" si="19"/>
        <v>3018188.5502706659</v>
      </c>
      <c r="E184" s="52">
        <f t="shared" si="19"/>
        <v>479590.92695512931</v>
      </c>
      <c r="F184" s="52">
        <f t="shared" si="19"/>
        <v>74121.470817373222</v>
      </c>
      <c r="G184" s="52">
        <f t="shared" si="19"/>
        <v>42720.090290976361</v>
      </c>
      <c r="H184" s="52">
        <f t="shared" si="19"/>
        <v>165371.60761443764</v>
      </c>
      <c r="I184" s="27">
        <f t="shared" si="19"/>
        <v>-2046.2330358373179</v>
      </c>
    </row>
    <row r="185" spans="2:9" x14ac:dyDescent="0.2">
      <c r="B185" s="11">
        <v>26</v>
      </c>
      <c r="C185" s="2" t="s">
        <v>26</v>
      </c>
      <c r="D185" s="25">
        <f t="shared" si="19"/>
        <v>0</v>
      </c>
      <c r="E185" s="52">
        <f t="shared" si="19"/>
        <v>0</v>
      </c>
      <c r="F185" s="52">
        <f t="shared" si="19"/>
        <v>0</v>
      </c>
      <c r="G185" s="52">
        <f t="shared" si="19"/>
        <v>-2.9048354442631377</v>
      </c>
      <c r="H185" s="52">
        <f t="shared" si="19"/>
        <v>-0.75366610071961393</v>
      </c>
      <c r="I185" s="27">
        <f t="shared" si="19"/>
        <v>-0.36748559673312114</v>
      </c>
    </row>
    <row r="186" spans="2:9" x14ac:dyDescent="0.2">
      <c r="B186" s="11">
        <v>27</v>
      </c>
      <c r="C186" s="2" t="s">
        <v>27</v>
      </c>
      <c r="D186" s="25">
        <f t="shared" si="19"/>
        <v>5020.1636443220677</v>
      </c>
      <c r="E186" s="52">
        <f t="shared" si="19"/>
        <v>47011.518349962869</v>
      </c>
      <c r="F186" s="52">
        <f t="shared" si="19"/>
        <v>29049.246689736949</v>
      </c>
      <c r="G186" s="52">
        <f t="shared" si="19"/>
        <v>56113.785265286358</v>
      </c>
      <c r="H186" s="52">
        <f t="shared" si="19"/>
        <v>-22.561152360762314</v>
      </c>
      <c r="I186" s="27">
        <f t="shared" si="19"/>
        <v>4566.9870454798174</v>
      </c>
    </row>
    <row r="187" spans="2:9" x14ac:dyDescent="0.2">
      <c r="B187" s="11">
        <v>28</v>
      </c>
      <c r="C187" s="2" t="s">
        <v>28</v>
      </c>
      <c r="D187" s="25">
        <f t="shared" si="19"/>
        <v>2152.4826415731923</v>
      </c>
      <c r="E187" s="52">
        <f t="shared" si="19"/>
        <v>3163.9487248354044</v>
      </c>
      <c r="F187" s="52">
        <f t="shared" si="19"/>
        <v>1441.5005600289123</v>
      </c>
      <c r="G187" s="52">
        <f t="shared" si="19"/>
        <v>1554.8934159543219</v>
      </c>
      <c r="H187" s="52">
        <f t="shared" si="19"/>
        <v>-13.936589988716818</v>
      </c>
      <c r="I187" s="27">
        <f t="shared" si="19"/>
        <v>25909.332316174761</v>
      </c>
    </row>
    <row r="188" spans="2:9" x14ac:dyDescent="0.2">
      <c r="B188" s="11">
        <v>29</v>
      </c>
      <c r="C188" s="2" t="s">
        <v>29</v>
      </c>
      <c r="D188" s="25">
        <f t="shared" si="19"/>
        <v>4913.901282077657</v>
      </c>
      <c r="E188" s="52">
        <f t="shared" si="19"/>
        <v>943.92145537704835</v>
      </c>
      <c r="F188" s="52">
        <f t="shared" si="19"/>
        <v>-1.7378882033912593</v>
      </c>
      <c r="G188" s="52">
        <f t="shared" si="19"/>
        <v>256942.02051124247</v>
      </c>
      <c r="H188" s="52">
        <f t="shared" si="19"/>
        <v>202.52216780130999</v>
      </c>
      <c r="I188" s="27">
        <f t="shared" si="19"/>
        <v>181534.97472185554</v>
      </c>
    </row>
    <row r="189" spans="2:9" x14ac:dyDescent="0.2">
      <c r="B189" s="11">
        <v>30</v>
      </c>
      <c r="C189" s="2" t="s">
        <v>30</v>
      </c>
      <c r="D189" s="25">
        <f t="shared" si="19"/>
        <v>0</v>
      </c>
      <c r="E189" s="52">
        <f t="shared" si="19"/>
        <v>0</v>
      </c>
      <c r="F189" s="52">
        <f t="shared" si="19"/>
        <v>0</v>
      </c>
      <c r="G189" s="52">
        <f t="shared" si="19"/>
        <v>0</v>
      </c>
      <c r="H189" s="52">
        <f t="shared" si="19"/>
        <v>0</v>
      </c>
      <c r="I189" s="27">
        <f t="shared" si="19"/>
        <v>0</v>
      </c>
    </row>
    <row r="190" spans="2:9" x14ac:dyDescent="0.2">
      <c r="B190" s="11">
        <v>31</v>
      </c>
      <c r="C190" s="2" t="s">
        <v>31</v>
      </c>
      <c r="D190" s="25">
        <f t="shared" si="19"/>
        <v>-6394.6071808128299</v>
      </c>
      <c r="E190" s="52">
        <f t="shared" si="19"/>
        <v>108296.64227568213</v>
      </c>
      <c r="F190" s="52">
        <f t="shared" si="19"/>
        <v>-30226.699199292867</v>
      </c>
      <c r="G190" s="52">
        <f t="shared" si="19"/>
        <v>-97443.276467085481</v>
      </c>
      <c r="H190" s="52">
        <f t="shared" si="19"/>
        <v>-25372.032723763634</v>
      </c>
      <c r="I190" s="27">
        <f t="shared" si="19"/>
        <v>-12366.387725786801</v>
      </c>
    </row>
    <row r="191" spans="2:9" x14ac:dyDescent="0.2">
      <c r="B191" s="11">
        <v>32</v>
      </c>
      <c r="C191" s="2" t="s">
        <v>32</v>
      </c>
      <c r="D191" s="25">
        <f t="shared" ref="D191:I193" si="20">D150/D$153*D$156-D112/D$115*D$156</f>
        <v>-33741.24818309585</v>
      </c>
      <c r="E191" s="52">
        <f t="shared" si="20"/>
        <v>121194.97065200031</v>
      </c>
      <c r="F191" s="52">
        <f t="shared" si="20"/>
        <v>507764.22436919715</v>
      </c>
      <c r="G191" s="52">
        <f t="shared" si="20"/>
        <v>74857.901625155107</v>
      </c>
      <c r="H191" s="52">
        <f t="shared" si="20"/>
        <v>555415.63914756652</v>
      </c>
      <c r="I191" s="27">
        <f t="shared" si="20"/>
        <v>6423.0734854876546</v>
      </c>
    </row>
    <row r="192" spans="2:9" x14ac:dyDescent="0.2">
      <c r="B192" s="11">
        <v>33</v>
      </c>
      <c r="C192" s="2" t="s">
        <v>33</v>
      </c>
      <c r="D192" s="25">
        <f t="shared" si="20"/>
        <v>-57323.076076296355</v>
      </c>
      <c r="E192" s="52">
        <f t="shared" si="20"/>
        <v>-10956.235958327297</v>
      </c>
      <c r="F192" s="52">
        <f t="shared" si="20"/>
        <v>-25873.546459266385</v>
      </c>
      <c r="G192" s="52">
        <f t="shared" si="20"/>
        <v>-9050.6265935569681</v>
      </c>
      <c r="H192" s="52">
        <f t="shared" si="20"/>
        <v>-3033.8386415344603</v>
      </c>
      <c r="I192" s="27">
        <f t="shared" si="20"/>
        <v>-2112.2544972750939</v>
      </c>
    </row>
    <row r="193" spans="2:10" x14ac:dyDescent="0.2">
      <c r="B193" s="13">
        <v>34</v>
      </c>
      <c r="C193" s="14" t="s">
        <v>34</v>
      </c>
      <c r="D193" s="25">
        <f t="shared" si="20"/>
        <v>0</v>
      </c>
      <c r="E193" s="52">
        <f t="shared" si="20"/>
        <v>0</v>
      </c>
      <c r="F193" s="52">
        <f t="shared" si="20"/>
        <v>0</v>
      </c>
      <c r="G193" s="52">
        <f t="shared" si="20"/>
        <v>0</v>
      </c>
      <c r="H193" s="52">
        <f t="shared" si="20"/>
        <v>0</v>
      </c>
      <c r="I193" s="27">
        <f t="shared" si="20"/>
        <v>0</v>
      </c>
    </row>
    <row r="194" spans="2:10" x14ac:dyDescent="0.2">
      <c r="B194" s="16" t="s">
        <v>35</v>
      </c>
      <c r="C194" s="17"/>
      <c r="D194" s="28">
        <f t="shared" ref="D194:I194" si="21">SUM(D161:D193)</f>
        <v>-1.8917489796876907E-10</v>
      </c>
      <c r="E194" s="29">
        <f t="shared" si="21"/>
        <v>-1.9463186617940664E-10</v>
      </c>
      <c r="F194" s="29">
        <f t="shared" si="21"/>
        <v>7.2759576141834259E-12</v>
      </c>
      <c r="G194" s="29">
        <f t="shared" si="21"/>
        <v>3.0559021979570389E-10</v>
      </c>
      <c r="H194" s="29">
        <f t="shared" si="21"/>
        <v>-1.3369572116062045E-10</v>
      </c>
      <c r="I194" s="30">
        <f t="shared" si="21"/>
        <v>-2.7284841053187847E-11</v>
      </c>
    </row>
    <row r="197" spans="2:10" x14ac:dyDescent="0.2">
      <c r="B197" s="3" t="s">
        <v>66</v>
      </c>
    </row>
    <row r="198" spans="2:10" x14ac:dyDescent="0.2">
      <c r="B198" s="21" t="s">
        <v>0</v>
      </c>
      <c r="C198" s="16"/>
      <c r="D198" s="22">
        <v>44166</v>
      </c>
      <c r="E198" s="23">
        <v>44197</v>
      </c>
      <c r="F198" s="23">
        <v>44228</v>
      </c>
      <c r="G198" s="23">
        <v>44256</v>
      </c>
      <c r="H198" s="23">
        <v>44287</v>
      </c>
      <c r="I198" s="23">
        <v>44317</v>
      </c>
      <c r="J198" s="24">
        <v>44348</v>
      </c>
    </row>
    <row r="199" spans="2:10" x14ac:dyDescent="0.2">
      <c r="B199" s="8">
        <v>1</v>
      </c>
      <c r="C199" s="9" t="s">
        <v>3</v>
      </c>
      <c r="D199" s="25">
        <v>0</v>
      </c>
      <c r="E199" s="52">
        <f t="shared" ref="E199:J208" si="22">-D82+D120-D161</f>
        <v>0</v>
      </c>
      <c r="F199" s="52">
        <f t="shared" si="22"/>
        <v>0</v>
      </c>
      <c r="G199" s="52">
        <f t="shared" si="22"/>
        <v>0</v>
      </c>
      <c r="H199" s="52">
        <f t="shared" si="22"/>
        <v>0</v>
      </c>
      <c r="I199" s="52">
        <f t="shared" si="22"/>
        <v>0</v>
      </c>
      <c r="J199" s="113">
        <f t="shared" si="22"/>
        <v>0</v>
      </c>
    </row>
    <row r="200" spans="2:10" x14ac:dyDescent="0.2">
      <c r="B200" s="11">
        <v>2</v>
      </c>
      <c r="C200" s="2" t="s">
        <v>4</v>
      </c>
      <c r="D200" s="25">
        <v>0</v>
      </c>
      <c r="E200" s="52">
        <f t="shared" si="22"/>
        <v>0</v>
      </c>
      <c r="F200" s="52">
        <f t="shared" si="22"/>
        <v>0</v>
      </c>
      <c r="G200" s="52">
        <f t="shared" si="22"/>
        <v>0</v>
      </c>
      <c r="H200" s="52">
        <f t="shared" si="22"/>
        <v>0</v>
      </c>
      <c r="I200" s="52">
        <f t="shared" si="22"/>
        <v>0</v>
      </c>
      <c r="J200" s="113">
        <f t="shared" si="22"/>
        <v>0</v>
      </c>
    </row>
    <row r="201" spans="2:10" x14ac:dyDescent="0.2">
      <c r="B201" s="11">
        <v>3</v>
      </c>
      <c r="C201" s="2" t="s">
        <v>5</v>
      </c>
      <c r="D201" s="25">
        <v>0</v>
      </c>
      <c r="E201" s="52">
        <f t="shared" si="22"/>
        <v>0</v>
      </c>
      <c r="F201" s="52">
        <f t="shared" si="22"/>
        <v>0</v>
      </c>
      <c r="G201" s="52">
        <f t="shared" si="22"/>
        <v>0</v>
      </c>
      <c r="H201" s="52">
        <f t="shared" si="22"/>
        <v>0</v>
      </c>
      <c r="I201" s="52">
        <f t="shared" si="22"/>
        <v>0</v>
      </c>
      <c r="J201" s="113">
        <f t="shared" si="22"/>
        <v>0</v>
      </c>
    </row>
    <row r="202" spans="2:10" x14ac:dyDescent="0.2">
      <c r="B202" s="11">
        <v>4</v>
      </c>
      <c r="C202" s="2" t="s">
        <v>6</v>
      </c>
      <c r="D202" s="25">
        <v>0</v>
      </c>
      <c r="E202" s="52">
        <f t="shared" si="22"/>
        <v>0</v>
      </c>
      <c r="F202" s="52">
        <f t="shared" si="22"/>
        <v>0</v>
      </c>
      <c r="G202" s="52">
        <f t="shared" si="22"/>
        <v>0</v>
      </c>
      <c r="H202" s="52">
        <f t="shared" si="22"/>
        <v>0</v>
      </c>
      <c r="I202" s="52">
        <f t="shared" si="22"/>
        <v>0</v>
      </c>
      <c r="J202" s="113">
        <f t="shared" si="22"/>
        <v>0</v>
      </c>
    </row>
    <row r="203" spans="2:10" x14ac:dyDescent="0.2">
      <c r="B203" s="11">
        <v>5</v>
      </c>
      <c r="C203" s="2" t="s">
        <v>7</v>
      </c>
      <c r="D203" s="25">
        <v>0</v>
      </c>
      <c r="E203" s="52">
        <f t="shared" si="22"/>
        <v>-3508940.1246661288</v>
      </c>
      <c r="F203" s="52">
        <f t="shared" si="22"/>
        <v>-4279144.3024285221</v>
      </c>
      <c r="G203" s="52">
        <f t="shared" si="22"/>
        <v>-7314567.0565876551</v>
      </c>
      <c r="H203" s="52">
        <f t="shared" si="22"/>
        <v>-7513818.376881659</v>
      </c>
      <c r="I203" s="52">
        <f t="shared" si="22"/>
        <v>-9096013.1370775402</v>
      </c>
      <c r="J203" s="113">
        <f t="shared" si="22"/>
        <v>-10706088.186502209</v>
      </c>
    </row>
    <row r="204" spans="2:10" x14ac:dyDescent="0.2">
      <c r="B204" s="11">
        <v>6</v>
      </c>
      <c r="C204" s="2" t="s">
        <v>8</v>
      </c>
      <c r="D204" s="25">
        <v>0</v>
      </c>
      <c r="E204" s="52">
        <f t="shared" si="22"/>
        <v>0</v>
      </c>
      <c r="F204" s="52">
        <f t="shared" si="22"/>
        <v>0</v>
      </c>
      <c r="G204" s="52">
        <f t="shared" si="22"/>
        <v>0</v>
      </c>
      <c r="H204" s="52">
        <f t="shared" si="22"/>
        <v>0</v>
      </c>
      <c r="I204" s="52">
        <f t="shared" si="22"/>
        <v>0</v>
      </c>
      <c r="J204" s="113">
        <f t="shared" si="22"/>
        <v>0</v>
      </c>
    </row>
    <row r="205" spans="2:10" x14ac:dyDescent="0.2">
      <c r="B205" s="11">
        <v>7</v>
      </c>
      <c r="C205" s="2" t="s">
        <v>9</v>
      </c>
      <c r="D205" s="25">
        <v>0</v>
      </c>
      <c r="E205" s="52">
        <f t="shared" si="22"/>
        <v>-160818.20090968296</v>
      </c>
      <c r="F205" s="52">
        <f t="shared" si="22"/>
        <v>-137429.22717883598</v>
      </c>
      <c r="G205" s="52">
        <f t="shared" si="22"/>
        <v>-235405.44644077172</v>
      </c>
      <c r="H205" s="52">
        <f t="shared" si="22"/>
        <v>0</v>
      </c>
      <c r="I205" s="52">
        <f t="shared" si="22"/>
        <v>-15458.480514708901</v>
      </c>
      <c r="J205" s="113">
        <f t="shared" si="22"/>
        <v>-155275.79339179592</v>
      </c>
    </row>
    <row r="206" spans="2:10" x14ac:dyDescent="0.2">
      <c r="B206" s="11">
        <v>8</v>
      </c>
      <c r="C206" s="2" t="s">
        <v>10</v>
      </c>
      <c r="D206" s="25">
        <v>0</v>
      </c>
      <c r="E206" s="52">
        <f t="shared" si="22"/>
        <v>-604325.98329958005</v>
      </c>
      <c r="F206" s="52">
        <f t="shared" si="22"/>
        <v>-1031190.3873634436</v>
      </c>
      <c r="G206" s="52">
        <f t="shared" si="22"/>
        <v>-1685025.9672599246</v>
      </c>
      <c r="H206" s="52">
        <f t="shared" si="22"/>
        <v>-1138656.2635685555</v>
      </c>
      <c r="I206" s="52">
        <f t="shared" si="22"/>
        <v>-501737.34362664988</v>
      </c>
      <c r="J206" s="113">
        <f t="shared" si="22"/>
        <v>0</v>
      </c>
    </row>
    <row r="207" spans="2:10" x14ac:dyDescent="0.2">
      <c r="B207" s="11">
        <v>9</v>
      </c>
      <c r="C207" s="2" t="s">
        <v>11</v>
      </c>
      <c r="D207" s="25">
        <v>0</v>
      </c>
      <c r="E207" s="52">
        <f t="shared" si="22"/>
        <v>-96886.166711467784</v>
      </c>
      <c r="F207" s="52">
        <f t="shared" si="22"/>
        <v>-157000.28002435481</v>
      </c>
      <c r="G207" s="52">
        <f t="shared" si="22"/>
        <v>-158078.87693974489</v>
      </c>
      <c r="H207" s="52">
        <f t="shared" si="22"/>
        <v>-147638.44985475371</v>
      </c>
      <c r="I207" s="52">
        <f t="shared" si="22"/>
        <v>-151872.0501898427</v>
      </c>
      <c r="J207" s="113">
        <f t="shared" si="22"/>
        <v>-89790.25897776983</v>
      </c>
    </row>
    <row r="208" spans="2:10" x14ac:dyDescent="0.2">
      <c r="B208" s="11">
        <v>10</v>
      </c>
      <c r="C208" s="2" t="s">
        <v>60</v>
      </c>
      <c r="D208" s="25">
        <v>0</v>
      </c>
      <c r="E208" s="52">
        <f t="shared" si="22"/>
        <v>0</v>
      </c>
      <c r="F208" s="52">
        <f t="shared" si="22"/>
        <v>0</v>
      </c>
      <c r="G208" s="52">
        <f t="shared" si="22"/>
        <v>0</v>
      </c>
      <c r="H208" s="52">
        <f t="shared" si="22"/>
        <v>0</v>
      </c>
      <c r="I208" s="52">
        <f t="shared" si="22"/>
        <v>0</v>
      </c>
      <c r="J208" s="113">
        <f t="shared" si="22"/>
        <v>0</v>
      </c>
    </row>
    <row r="209" spans="2:10" x14ac:dyDescent="0.2">
      <c r="B209" s="11">
        <v>11</v>
      </c>
      <c r="C209" s="2" t="s">
        <v>12</v>
      </c>
      <c r="D209" s="25">
        <v>0</v>
      </c>
      <c r="E209" s="52">
        <f t="shared" ref="E209:J218" si="23">-D92+D130-D171</f>
        <v>-292831.1609568157</v>
      </c>
      <c r="F209" s="52">
        <f t="shared" si="23"/>
        <v>-456520.62466772727</v>
      </c>
      <c r="G209" s="52">
        <f t="shared" si="23"/>
        <v>-702260.98421308119</v>
      </c>
      <c r="H209" s="52">
        <f t="shared" si="23"/>
        <v>-1168164.2337017208</v>
      </c>
      <c r="I209" s="52">
        <f t="shared" si="23"/>
        <v>-1670642.9072649528</v>
      </c>
      <c r="J209" s="113">
        <f t="shared" si="23"/>
        <v>-2216805.2616912154</v>
      </c>
    </row>
    <row r="210" spans="2:10" x14ac:dyDescent="0.2">
      <c r="B210" s="11">
        <v>12</v>
      </c>
      <c r="C210" s="2" t="s">
        <v>13</v>
      </c>
      <c r="D210" s="25">
        <v>0</v>
      </c>
      <c r="E210" s="52">
        <f t="shared" si="23"/>
        <v>-11032.853873820923</v>
      </c>
      <c r="F210" s="52">
        <f t="shared" si="23"/>
        <v>-45901.121708493338</v>
      </c>
      <c r="G210" s="52">
        <f t="shared" si="23"/>
        <v>-21936.102256894566</v>
      </c>
      <c r="H210" s="52">
        <f t="shared" si="23"/>
        <v>-59844.272251471302</v>
      </c>
      <c r="I210" s="52">
        <f t="shared" si="23"/>
        <v>-81923.60432030994</v>
      </c>
      <c r="J210" s="113">
        <f t="shared" si="23"/>
        <v>-175003.73765881546</v>
      </c>
    </row>
    <row r="211" spans="2:10" x14ac:dyDescent="0.2">
      <c r="B211" s="11">
        <v>13</v>
      </c>
      <c r="C211" s="2" t="s">
        <v>14</v>
      </c>
      <c r="D211" s="25">
        <v>0</v>
      </c>
      <c r="E211" s="52">
        <f t="shared" si="23"/>
        <v>-746.5727926048778</v>
      </c>
      <c r="F211" s="52">
        <f t="shared" si="23"/>
        <v>-4196.8325436527502</v>
      </c>
      <c r="G211" s="52">
        <f t="shared" si="23"/>
        <v>-4833.5711334703801</v>
      </c>
      <c r="H211" s="52">
        <f t="shared" si="23"/>
        <v>-3889.5529404149675</v>
      </c>
      <c r="I211" s="52">
        <f t="shared" si="23"/>
        <v>-7670.7870461768944</v>
      </c>
      <c r="J211" s="113">
        <f t="shared" si="23"/>
        <v>-6156.2670834507762</v>
      </c>
    </row>
    <row r="212" spans="2:10" x14ac:dyDescent="0.2">
      <c r="B212" s="11">
        <v>15</v>
      </c>
      <c r="C212" s="2" t="s">
        <v>15</v>
      </c>
      <c r="D212" s="25">
        <v>0</v>
      </c>
      <c r="E212" s="52">
        <f t="shared" si="23"/>
        <v>0</v>
      </c>
      <c r="F212" s="52">
        <f t="shared" si="23"/>
        <v>0</v>
      </c>
      <c r="G212" s="52">
        <f t="shared" si="23"/>
        <v>0</v>
      </c>
      <c r="H212" s="52">
        <f t="shared" si="23"/>
        <v>0</v>
      </c>
      <c r="I212" s="52">
        <f t="shared" si="23"/>
        <v>0</v>
      </c>
      <c r="J212" s="113">
        <f t="shared" si="23"/>
        <v>0</v>
      </c>
    </row>
    <row r="213" spans="2:10" x14ac:dyDescent="0.2">
      <c r="B213" s="11">
        <v>16</v>
      </c>
      <c r="C213" s="2" t="s">
        <v>16</v>
      </c>
      <c r="D213" s="25">
        <v>0</v>
      </c>
      <c r="E213" s="52">
        <f t="shared" si="23"/>
        <v>0</v>
      </c>
      <c r="F213" s="52">
        <f t="shared" si="23"/>
        <v>0</v>
      </c>
      <c r="G213" s="52">
        <f t="shared" si="23"/>
        <v>0</v>
      </c>
      <c r="H213" s="52">
        <f t="shared" si="23"/>
        <v>0</v>
      </c>
      <c r="I213" s="52">
        <f t="shared" si="23"/>
        <v>0</v>
      </c>
      <c r="J213" s="113">
        <f t="shared" si="23"/>
        <v>0</v>
      </c>
    </row>
    <row r="214" spans="2:10" x14ac:dyDescent="0.2">
      <c r="B214" s="11">
        <v>17</v>
      </c>
      <c r="C214" s="2" t="s">
        <v>17</v>
      </c>
      <c r="D214" s="25">
        <v>0</v>
      </c>
      <c r="E214" s="52">
        <f t="shared" si="23"/>
        <v>0</v>
      </c>
      <c r="F214" s="52">
        <f t="shared" si="23"/>
        <v>0</v>
      </c>
      <c r="G214" s="52">
        <f t="shared" si="23"/>
        <v>0</v>
      </c>
      <c r="H214" s="52">
        <f t="shared" si="23"/>
        <v>0</v>
      </c>
      <c r="I214" s="52">
        <f t="shared" si="23"/>
        <v>0</v>
      </c>
      <c r="J214" s="113">
        <f t="shared" si="23"/>
        <v>-4840.2647905865688</v>
      </c>
    </row>
    <row r="215" spans="2:10" x14ac:dyDescent="0.2">
      <c r="B215" s="11">
        <v>18</v>
      </c>
      <c r="C215" s="2" t="s">
        <v>18</v>
      </c>
      <c r="D215" s="25">
        <v>0</v>
      </c>
      <c r="E215" s="52">
        <f t="shared" si="23"/>
        <v>0</v>
      </c>
      <c r="F215" s="52">
        <f t="shared" si="23"/>
        <v>0</v>
      </c>
      <c r="G215" s="52">
        <f t="shared" si="23"/>
        <v>0</v>
      </c>
      <c r="H215" s="52">
        <f t="shared" si="23"/>
        <v>0</v>
      </c>
      <c r="I215" s="52">
        <f t="shared" si="23"/>
        <v>0</v>
      </c>
      <c r="J215" s="113">
        <f t="shared" si="23"/>
        <v>0</v>
      </c>
    </row>
    <row r="216" spans="2:10" x14ac:dyDescent="0.2">
      <c r="B216" s="11">
        <v>19</v>
      </c>
      <c r="C216" s="2" t="s">
        <v>19</v>
      </c>
      <c r="D216" s="25">
        <v>0</v>
      </c>
      <c r="E216" s="52">
        <f t="shared" si="23"/>
        <v>0</v>
      </c>
      <c r="F216" s="52">
        <f t="shared" si="23"/>
        <v>0</v>
      </c>
      <c r="G216" s="52">
        <f t="shared" si="23"/>
        <v>0</v>
      </c>
      <c r="H216" s="52">
        <f t="shared" si="23"/>
        <v>0</v>
      </c>
      <c r="I216" s="52">
        <f t="shared" si="23"/>
        <v>0</v>
      </c>
      <c r="J216" s="113">
        <f t="shared" si="23"/>
        <v>0</v>
      </c>
    </row>
    <row r="217" spans="2:10" x14ac:dyDescent="0.2">
      <c r="B217" s="11">
        <v>20</v>
      </c>
      <c r="C217" s="2" t="s">
        <v>20</v>
      </c>
      <c r="D217" s="25">
        <v>0</v>
      </c>
      <c r="E217" s="52">
        <f t="shared" si="23"/>
        <v>0</v>
      </c>
      <c r="F217" s="52">
        <f t="shared" si="23"/>
        <v>0</v>
      </c>
      <c r="G217" s="52">
        <f t="shared" si="23"/>
        <v>0</v>
      </c>
      <c r="H217" s="52">
        <f t="shared" si="23"/>
        <v>0</v>
      </c>
      <c r="I217" s="52">
        <f t="shared" si="23"/>
        <v>0</v>
      </c>
      <c r="J217" s="113">
        <f t="shared" si="23"/>
        <v>0</v>
      </c>
    </row>
    <row r="218" spans="2:10" x14ac:dyDescent="0.2">
      <c r="B218" s="11">
        <v>21</v>
      </c>
      <c r="C218" s="2" t="s">
        <v>21</v>
      </c>
      <c r="D218" s="25">
        <v>0</v>
      </c>
      <c r="E218" s="52">
        <f t="shared" si="23"/>
        <v>0</v>
      </c>
      <c r="F218" s="52">
        <f t="shared" si="23"/>
        <v>0</v>
      </c>
      <c r="G218" s="52">
        <f t="shared" si="23"/>
        <v>0</v>
      </c>
      <c r="H218" s="52">
        <f t="shared" si="23"/>
        <v>0</v>
      </c>
      <c r="I218" s="52">
        <f t="shared" si="23"/>
        <v>0</v>
      </c>
      <c r="J218" s="113">
        <f t="shared" si="23"/>
        <v>0</v>
      </c>
    </row>
    <row r="219" spans="2:10" x14ac:dyDescent="0.2">
      <c r="B219" s="11">
        <v>22</v>
      </c>
      <c r="C219" s="2" t="s">
        <v>22</v>
      </c>
      <c r="D219" s="25">
        <v>0</v>
      </c>
      <c r="E219" s="52">
        <f t="shared" ref="E219:J228" si="24">-D102+D140-D181</f>
        <v>0</v>
      </c>
      <c r="F219" s="52">
        <f t="shared" si="24"/>
        <v>0</v>
      </c>
      <c r="G219" s="52">
        <f t="shared" si="24"/>
        <v>0</v>
      </c>
      <c r="H219" s="52">
        <f t="shared" si="24"/>
        <v>0</v>
      </c>
      <c r="I219" s="52">
        <f t="shared" si="24"/>
        <v>0</v>
      </c>
      <c r="J219" s="113">
        <f t="shared" si="24"/>
        <v>0</v>
      </c>
    </row>
    <row r="220" spans="2:10" x14ac:dyDescent="0.2">
      <c r="B220" s="11">
        <v>23</v>
      </c>
      <c r="C220" s="2" t="s">
        <v>23</v>
      </c>
      <c r="D220" s="25">
        <v>0</v>
      </c>
      <c r="E220" s="52">
        <f t="shared" si="24"/>
        <v>0</v>
      </c>
      <c r="F220" s="52">
        <f t="shared" si="24"/>
        <v>0</v>
      </c>
      <c r="G220" s="52">
        <f t="shared" si="24"/>
        <v>0</v>
      </c>
      <c r="H220" s="52">
        <f t="shared" si="24"/>
        <v>0</v>
      </c>
      <c r="I220" s="52">
        <f t="shared" si="24"/>
        <v>0</v>
      </c>
      <c r="J220" s="113">
        <f t="shared" si="24"/>
        <v>0</v>
      </c>
    </row>
    <row r="221" spans="2:10" x14ac:dyDescent="0.2">
      <c r="B221" s="11">
        <v>24</v>
      </c>
      <c r="C221" s="2" t="s">
        <v>24</v>
      </c>
      <c r="D221" s="25">
        <v>0</v>
      </c>
      <c r="E221" s="52">
        <f t="shared" si="24"/>
        <v>0</v>
      </c>
      <c r="F221" s="52">
        <f t="shared" si="24"/>
        <v>0</v>
      </c>
      <c r="G221" s="52">
        <f t="shared" si="24"/>
        <v>0</v>
      </c>
      <c r="H221" s="52">
        <f t="shared" si="24"/>
        <v>0</v>
      </c>
      <c r="I221" s="52">
        <f t="shared" si="24"/>
        <v>0</v>
      </c>
      <c r="J221" s="113">
        <f t="shared" si="24"/>
        <v>0</v>
      </c>
    </row>
    <row r="222" spans="2:10" x14ac:dyDescent="0.2">
      <c r="B222" s="11">
        <v>25</v>
      </c>
      <c r="C222" s="2" t="s">
        <v>25</v>
      </c>
      <c r="D222" s="25">
        <v>0</v>
      </c>
      <c r="E222" s="52">
        <f t="shared" si="24"/>
        <v>0</v>
      </c>
      <c r="F222" s="52">
        <f t="shared" si="24"/>
        <v>0</v>
      </c>
      <c r="G222" s="52">
        <f t="shared" si="24"/>
        <v>0</v>
      </c>
      <c r="H222" s="52">
        <f t="shared" si="24"/>
        <v>0</v>
      </c>
      <c r="I222" s="52">
        <f t="shared" si="24"/>
        <v>0</v>
      </c>
      <c r="J222" s="113">
        <f t="shared" si="24"/>
        <v>-67714.54160051384</v>
      </c>
    </row>
    <row r="223" spans="2:10" x14ac:dyDescent="0.2">
      <c r="B223" s="11">
        <v>26</v>
      </c>
      <c r="C223" s="2" t="s">
        <v>26</v>
      </c>
      <c r="D223" s="25">
        <v>0</v>
      </c>
      <c r="E223" s="52">
        <f t="shared" si="24"/>
        <v>0</v>
      </c>
      <c r="F223" s="52">
        <f t="shared" si="24"/>
        <v>0</v>
      </c>
      <c r="G223" s="52">
        <f t="shared" si="24"/>
        <v>0</v>
      </c>
      <c r="H223" s="52">
        <f t="shared" si="24"/>
        <v>-13.236358198403529</v>
      </c>
      <c r="I223" s="52">
        <f t="shared" si="24"/>
        <v>-12.51807038226951</v>
      </c>
      <c r="J223" s="113">
        <f t="shared" si="24"/>
        <v>-12.16094075882809</v>
      </c>
    </row>
    <row r="224" spans="2:10" x14ac:dyDescent="0.2">
      <c r="B224" s="11">
        <v>27</v>
      </c>
      <c r="C224" s="2" t="s">
        <v>27</v>
      </c>
      <c r="D224" s="25">
        <v>0</v>
      </c>
      <c r="E224" s="52">
        <f t="shared" si="24"/>
        <v>0</v>
      </c>
      <c r="F224" s="52">
        <f t="shared" si="24"/>
        <v>0</v>
      </c>
      <c r="G224" s="52">
        <f t="shared" si="24"/>
        <v>0</v>
      </c>
      <c r="H224" s="52">
        <f t="shared" si="24"/>
        <v>0</v>
      </c>
      <c r="I224" s="52">
        <f t="shared" si="24"/>
        <v>-374.7310551548847</v>
      </c>
      <c r="J224" s="113">
        <f t="shared" si="24"/>
        <v>0</v>
      </c>
    </row>
    <row r="225" spans="2:11" x14ac:dyDescent="0.2">
      <c r="B225" s="11">
        <v>28</v>
      </c>
      <c r="C225" s="2" t="s">
        <v>28</v>
      </c>
      <c r="D225" s="25">
        <v>0</v>
      </c>
      <c r="E225" s="52">
        <f t="shared" si="24"/>
        <v>0</v>
      </c>
      <c r="F225" s="52">
        <f t="shared" si="24"/>
        <v>0</v>
      </c>
      <c r="G225" s="52">
        <f t="shared" si="24"/>
        <v>0</v>
      </c>
      <c r="H225" s="52">
        <f t="shared" si="24"/>
        <v>0</v>
      </c>
      <c r="I225" s="52">
        <f t="shared" si="24"/>
        <v>-231.48077670073388</v>
      </c>
      <c r="J225" s="113">
        <f t="shared" si="24"/>
        <v>0</v>
      </c>
    </row>
    <row r="226" spans="2:11" x14ac:dyDescent="0.2">
      <c r="B226" s="11">
        <v>29</v>
      </c>
      <c r="C226" s="2" t="s">
        <v>29</v>
      </c>
      <c r="D226" s="25">
        <v>0</v>
      </c>
      <c r="E226" s="52">
        <f t="shared" si="24"/>
        <v>0</v>
      </c>
      <c r="F226" s="52">
        <f t="shared" si="24"/>
        <v>0</v>
      </c>
      <c r="G226" s="52">
        <f t="shared" si="24"/>
        <v>-31.623044728970733</v>
      </c>
      <c r="H226" s="52">
        <f t="shared" si="24"/>
        <v>0</v>
      </c>
      <c r="I226" s="52">
        <f t="shared" si="24"/>
        <v>0</v>
      </c>
      <c r="J226" s="113">
        <f t="shared" si="24"/>
        <v>0</v>
      </c>
    </row>
    <row r="227" spans="2:11" x14ac:dyDescent="0.2">
      <c r="B227" s="11">
        <v>30</v>
      </c>
      <c r="C227" s="2" t="s">
        <v>30</v>
      </c>
      <c r="D227" s="25">
        <v>0</v>
      </c>
      <c r="E227" s="52">
        <f t="shared" si="24"/>
        <v>0</v>
      </c>
      <c r="F227" s="52">
        <f t="shared" si="24"/>
        <v>0</v>
      </c>
      <c r="G227" s="52">
        <f t="shared" si="24"/>
        <v>0</v>
      </c>
      <c r="H227" s="52">
        <f t="shared" si="24"/>
        <v>0</v>
      </c>
      <c r="I227" s="52">
        <f t="shared" si="24"/>
        <v>0</v>
      </c>
      <c r="J227" s="113">
        <f t="shared" si="24"/>
        <v>0</v>
      </c>
    </row>
    <row r="228" spans="2:11" x14ac:dyDescent="0.2">
      <c r="B228" s="11">
        <v>31</v>
      </c>
      <c r="C228" s="2" t="s">
        <v>31</v>
      </c>
      <c r="D228" s="25">
        <v>0</v>
      </c>
      <c r="E228" s="52">
        <f t="shared" si="24"/>
        <v>-10194.469255804685</v>
      </c>
      <c r="F228" s="52">
        <f t="shared" si="24"/>
        <v>0</v>
      </c>
      <c r="G228" s="52">
        <f t="shared" si="24"/>
        <v>-550012.51456977893</v>
      </c>
      <c r="H228" s="52">
        <f t="shared" si="24"/>
        <v>-444016.23984989198</v>
      </c>
      <c r="I228" s="52">
        <f t="shared" si="24"/>
        <v>-421418.57126658567</v>
      </c>
      <c r="J228" s="113">
        <f t="shared" si="24"/>
        <v>-409232.1164989972</v>
      </c>
    </row>
    <row r="229" spans="2:11" x14ac:dyDescent="0.2">
      <c r="B229" s="11">
        <v>32</v>
      </c>
      <c r="C229" s="2" t="s">
        <v>32</v>
      </c>
      <c r="D229" s="25">
        <v>0</v>
      </c>
      <c r="E229" s="52">
        <f t="shared" ref="E229:J231" si="25">-D112+D150-D191</f>
        <v>-53791.281861245319</v>
      </c>
      <c r="F229" s="52">
        <f t="shared" si="25"/>
        <v>0</v>
      </c>
      <c r="G229" s="52">
        <f t="shared" si="25"/>
        <v>0</v>
      </c>
      <c r="H229" s="52">
        <f t="shared" si="25"/>
        <v>0</v>
      </c>
      <c r="I229" s="52">
        <f t="shared" si="25"/>
        <v>0</v>
      </c>
      <c r="J229" s="113">
        <f t="shared" si="25"/>
        <v>0</v>
      </c>
    </row>
    <row r="230" spans="2:11" x14ac:dyDescent="0.2">
      <c r="B230" s="11">
        <v>33</v>
      </c>
      <c r="C230" s="2" t="s">
        <v>33</v>
      </c>
      <c r="D230" s="25">
        <v>0</v>
      </c>
      <c r="E230" s="52">
        <f t="shared" si="25"/>
        <v>-91386.119613632764</v>
      </c>
      <c r="F230" s="52">
        <f t="shared" si="25"/>
        <v>-89366.88245109166</v>
      </c>
      <c r="G230" s="52">
        <f t="shared" si="25"/>
        <v>-470801.46777098393</v>
      </c>
      <c r="H230" s="52">
        <f t="shared" si="25"/>
        <v>-41240.661583398396</v>
      </c>
      <c r="I230" s="52">
        <f t="shared" si="25"/>
        <v>-50390.757401607167</v>
      </c>
      <c r="J230" s="113">
        <f t="shared" si="25"/>
        <v>-69899.343096119454</v>
      </c>
    </row>
    <row r="231" spans="2:11" x14ac:dyDescent="0.2">
      <c r="B231" s="13">
        <v>34</v>
      </c>
      <c r="C231" s="14" t="s">
        <v>34</v>
      </c>
      <c r="D231" s="25">
        <v>0</v>
      </c>
      <c r="E231" s="52">
        <f t="shared" si="25"/>
        <v>0</v>
      </c>
      <c r="F231" s="52">
        <f t="shared" si="25"/>
        <v>0</v>
      </c>
      <c r="G231" s="52">
        <f t="shared" si="25"/>
        <v>0</v>
      </c>
      <c r="H231" s="52">
        <f t="shared" si="25"/>
        <v>0</v>
      </c>
      <c r="I231" s="52">
        <f t="shared" si="25"/>
        <v>0</v>
      </c>
      <c r="J231" s="113">
        <f t="shared" si="25"/>
        <v>0</v>
      </c>
    </row>
    <row r="232" spans="2:11" x14ac:dyDescent="0.2">
      <c r="B232" s="16" t="s">
        <v>35</v>
      </c>
      <c r="C232" s="17"/>
      <c r="D232" s="28">
        <f t="shared" ref="D232:J232" si="26">SUM(D199:D231)</f>
        <v>0</v>
      </c>
      <c r="E232" s="29">
        <f t="shared" si="26"/>
        <v>-4830952.9339407841</v>
      </c>
      <c r="F232" s="29">
        <f t="shared" si="26"/>
        <v>-6200749.6583661232</v>
      </c>
      <c r="G232" s="29">
        <f t="shared" si="26"/>
        <v>-11142953.610217037</v>
      </c>
      <c r="H232" s="29">
        <f t="shared" si="26"/>
        <v>-10517281.286990065</v>
      </c>
      <c r="I232" s="29">
        <f t="shared" si="26"/>
        <v>-11997746.368610617</v>
      </c>
      <c r="J232" s="114">
        <f t="shared" si="26"/>
        <v>-13900817.932232233</v>
      </c>
    </row>
    <row r="235" spans="2:11" x14ac:dyDescent="0.2">
      <c r="B235" s="20" t="s">
        <v>67</v>
      </c>
    </row>
    <row r="236" spans="2:11" x14ac:dyDescent="0.2">
      <c r="B236" s="38" t="s">
        <v>0</v>
      </c>
      <c r="C236" s="39"/>
      <c r="D236" s="22">
        <v>44166</v>
      </c>
      <c r="E236" s="23">
        <v>44197</v>
      </c>
      <c r="F236" s="23">
        <v>44228</v>
      </c>
      <c r="G236" s="23">
        <v>44256</v>
      </c>
      <c r="H236" s="23">
        <v>44287</v>
      </c>
      <c r="I236" s="23">
        <v>44317</v>
      </c>
      <c r="J236" s="23">
        <v>44348</v>
      </c>
      <c r="K236" s="24">
        <v>44348</v>
      </c>
    </row>
    <row r="237" spans="2:11" x14ac:dyDescent="0.2">
      <c r="B237" s="16" t="s">
        <v>47</v>
      </c>
      <c r="C237" s="17"/>
      <c r="D237" s="40">
        <v>106.74</v>
      </c>
      <c r="E237" s="41">
        <v>107.49</v>
      </c>
      <c r="F237" s="41">
        <v>107.69</v>
      </c>
      <c r="G237" s="41">
        <v>108.09</v>
      </c>
      <c r="H237" s="41">
        <v>108.5</v>
      </c>
      <c r="I237" s="14">
        <v>108.79</v>
      </c>
      <c r="J237" s="14">
        <v>108.88</v>
      </c>
      <c r="K237" s="46">
        <v>108.88</v>
      </c>
    </row>
    <row r="238" spans="2:11" x14ac:dyDescent="0.2">
      <c r="B238" s="16" t="s">
        <v>49</v>
      </c>
      <c r="C238" s="17"/>
      <c r="D238" s="43">
        <v>7.0264193367060024E-3</v>
      </c>
      <c r="E238" s="44">
        <v>1.8606381989021425E-3</v>
      </c>
      <c r="F238" s="44">
        <v>3.7143653078279826E-3</v>
      </c>
      <c r="G238" s="44">
        <v>3.7931353501712284E-3</v>
      </c>
      <c r="H238" s="44">
        <v>2.6728110599079091E-3</v>
      </c>
      <c r="I238" s="44">
        <v>8.2728191929404282E-4</v>
      </c>
      <c r="J238" s="44">
        <v>0</v>
      </c>
      <c r="K238" s="47"/>
    </row>
    <row r="241" spans="2:10" x14ac:dyDescent="0.2">
      <c r="B241" s="3" t="s">
        <v>68</v>
      </c>
    </row>
    <row r="242" spans="2:10" x14ac:dyDescent="0.2">
      <c r="B242" s="21" t="s">
        <v>0</v>
      </c>
      <c r="C242" s="16"/>
      <c r="D242" s="22">
        <v>44166</v>
      </c>
      <c r="E242" s="23">
        <v>44197</v>
      </c>
      <c r="F242" s="23">
        <v>44228</v>
      </c>
      <c r="G242" s="23">
        <v>44256</v>
      </c>
      <c r="H242" s="23">
        <v>44287</v>
      </c>
      <c r="I242" s="23">
        <v>44317</v>
      </c>
      <c r="J242" s="24">
        <v>44348</v>
      </c>
    </row>
    <row r="243" spans="2:10" x14ac:dyDescent="0.2">
      <c r="B243" s="8">
        <v>1</v>
      </c>
      <c r="C243" s="9" t="s">
        <v>3</v>
      </c>
      <c r="D243" s="31">
        <f t="shared" ref="D243:J252" si="27">D199*(1+D$238)</f>
        <v>0</v>
      </c>
      <c r="E243" s="32">
        <f t="shared" si="27"/>
        <v>0</v>
      </c>
      <c r="F243" s="32">
        <f t="shared" si="27"/>
        <v>0</v>
      </c>
      <c r="G243" s="32">
        <f t="shared" si="27"/>
        <v>0</v>
      </c>
      <c r="H243" s="32">
        <f t="shared" si="27"/>
        <v>0</v>
      </c>
      <c r="I243" s="32">
        <f t="shared" si="27"/>
        <v>0</v>
      </c>
      <c r="J243" s="33">
        <f t="shared" si="27"/>
        <v>0</v>
      </c>
    </row>
    <row r="244" spans="2:10" x14ac:dyDescent="0.2">
      <c r="B244" s="11">
        <v>2</v>
      </c>
      <c r="C244" s="2" t="s">
        <v>4</v>
      </c>
      <c r="D244" s="25">
        <f t="shared" si="27"/>
        <v>0</v>
      </c>
      <c r="E244" s="52">
        <f t="shared" si="27"/>
        <v>0</v>
      </c>
      <c r="F244" s="52">
        <f t="shared" si="27"/>
        <v>0</v>
      </c>
      <c r="G244" s="52">
        <f t="shared" si="27"/>
        <v>0</v>
      </c>
      <c r="H244" s="52">
        <f t="shared" si="27"/>
        <v>0</v>
      </c>
      <c r="I244" s="52">
        <f t="shared" si="27"/>
        <v>0</v>
      </c>
      <c r="J244" s="27">
        <f t="shared" si="27"/>
        <v>0</v>
      </c>
    </row>
    <row r="245" spans="2:10" x14ac:dyDescent="0.2">
      <c r="B245" s="11">
        <v>3</v>
      </c>
      <c r="C245" s="2" t="s">
        <v>5</v>
      </c>
      <c r="D245" s="25">
        <f t="shared" si="27"/>
        <v>0</v>
      </c>
      <c r="E245" s="52">
        <f t="shared" si="27"/>
        <v>0</v>
      </c>
      <c r="F245" s="52">
        <f t="shared" si="27"/>
        <v>0</v>
      </c>
      <c r="G245" s="52">
        <f t="shared" si="27"/>
        <v>0</v>
      </c>
      <c r="H245" s="52">
        <f t="shared" si="27"/>
        <v>0</v>
      </c>
      <c r="I245" s="52">
        <f t="shared" si="27"/>
        <v>0</v>
      </c>
      <c r="J245" s="27">
        <f t="shared" si="27"/>
        <v>0</v>
      </c>
    </row>
    <row r="246" spans="2:10" x14ac:dyDescent="0.2">
      <c r="B246" s="11">
        <v>4</v>
      </c>
      <c r="C246" s="2" t="s">
        <v>6</v>
      </c>
      <c r="D246" s="25">
        <f t="shared" si="27"/>
        <v>0</v>
      </c>
      <c r="E246" s="52">
        <f t="shared" si="27"/>
        <v>0</v>
      </c>
      <c r="F246" s="52">
        <f t="shared" si="27"/>
        <v>0</v>
      </c>
      <c r="G246" s="52">
        <f t="shared" si="27"/>
        <v>0</v>
      </c>
      <c r="H246" s="52">
        <f t="shared" si="27"/>
        <v>0</v>
      </c>
      <c r="I246" s="52">
        <f t="shared" si="27"/>
        <v>0</v>
      </c>
      <c r="J246" s="27">
        <f t="shared" si="27"/>
        <v>0</v>
      </c>
    </row>
    <row r="247" spans="2:10" x14ac:dyDescent="0.2">
      <c r="B247" s="11">
        <v>5</v>
      </c>
      <c r="C247" s="2" t="s">
        <v>7</v>
      </c>
      <c r="D247" s="25">
        <f t="shared" si="27"/>
        <v>0</v>
      </c>
      <c r="E247" s="52">
        <f t="shared" si="27"/>
        <v>-3515468.9926997432</v>
      </c>
      <c r="F247" s="52">
        <f t="shared" si="27"/>
        <v>-4295038.6075726524</v>
      </c>
      <c r="G247" s="52">
        <f t="shared" si="27"/>
        <v>-7342312.1994611956</v>
      </c>
      <c r="H247" s="52">
        <f t="shared" si="27"/>
        <v>-7533901.3937415276</v>
      </c>
      <c r="I247" s="52">
        <f t="shared" si="27"/>
        <v>-9103538.1042835061</v>
      </c>
      <c r="J247" s="27">
        <f t="shared" si="27"/>
        <v>-10706088.186502209</v>
      </c>
    </row>
    <row r="248" spans="2:10" x14ac:dyDescent="0.2">
      <c r="B248" s="11">
        <v>6</v>
      </c>
      <c r="C248" s="2" t="s">
        <v>8</v>
      </c>
      <c r="D248" s="25">
        <f t="shared" si="27"/>
        <v>0</v>
      </c>
      <c r="E248" s="52">
        <f t="shared" si="27"/>
        <v>0</v>
      </c>
      <c r="F248" s="52">
        <f t="shared" si="27"/>
        <v>0</v>
      </c>
      <c r="G248" s="52">
        <f t="shared" si="27"/>
        <v>0</v>
      </c>
      <c r="H248" s="52">
        <f t="shared" si="27"/>
        <v>0</v>
      </c>
      <c r="I248" s="52">
        <f t="shared" si="27"/>
        <v>0</v>
      </c>
      <c r="J248" s="27">
        <f t="shared" si="27"/>
        <v>0</v>
      </c>
    </row>
    <row r="249" spans="2:10" x14ac:dyDescent="0.2">
      <c r="B249" s="11">
        <v>7</v>
      </c>
      <c r="C249" s="2" t="s">
        <v>9</v>
      </c>
      <c r="D249" s="25">
        <f t="shared" si="27"/>
        <v>0</v>
      </c>
      <c r="E249" s="52">
        <f t="shared" si="27"/>
        <v>-161117.42539737423</v>
      </c>
      <c r="F249" s="52">
        <f t="shared" si="27"/>
        <v>-137939.68953255066</v>
      </c>
      <c r="G249" s="52">
        <f t="shared" si="27"/>
        <v>-236298.37116128905</v>
      </c>
      <c r="H249" s="52">
        <f t="shared" si="27"/>
        <v>0</v>
      </c>
      <c r="I249" s="52">
        <f t="shared" si="27"/>
        <v>-15471.269036138479</v>
      </c>
      <c r="J249" s="27">
        <f t="shared" si="27"/>
        <v>-155275.79339179592</v>
      </c>
    </row>
    <row r="250" spans="2:10" x14ac:dyDescent="0.2">
      <c r="B250" s="11">
        <v>8</v>
      </c>
      <c r="C250" s="2" t="s">
        <v>10</v>
      </c>
      <c r="D250" s="25">
        <f t="shared" si="27"/>
        <v>0</v>
      </c>
      <c r="E250" s="52">
        <f t="shared" si="27"/>
        <v>-605450.41530869633</v>
      </c>
      <c r="F250" s="52">
        <f t="shared" si="27"/>
        <v>-1035020.6051640321</v>
      </c>
      <c r="G250" s="52">
        <f t="shared" si="27"/>
        <v>-1691417.4988222946</v>
      </c>
      <c r="H250" s="52">
        <f t="shared" si="27"/>
        <v>-1141699.676623255</v>
      </c>
      <c r="I250" s="52">
        <f t="shared" si="27"/>
        <v>-502152.42185926682</v>
      </c>
      <c r="J250" s="27">
        <f t="shared" si="27"/>
        <v>0</v>
      </c>
    </row>
    <row r="251" spans="2:10" x14ac:dyDescent="0.2">
      <c r="B251" s="11">
        <v>9</v>
      </c>
      <c r="C251" s="2" t="s">
        <v>11</v>
      </c>
      <c r="D251" s="25">
        <f t="shared" si="27"/>
        <v>0</v>
      </c>
      <c r="E251" s="52">
        <f t="shared" si="27"/>
        <v>-97066.436814196335</v>
      </c>
      <c r="F251" s="52">
        <f t="shared" si="27"/>
        <v>-157583.43641779656</v>
      </c>
      <c r="G251" s="52">
        <f t="shared" si="27"/>
        <v>-158678.49151598039</v>
      </c>
      <c r="H251" s="52">
        <f t="shared" si="27"/>
        <v>-148033.05953639315</v>
      </c>
      <c r="I251" s="52">
        <f t="shared" si="27"/>
        <v>-151997.69119101088</v>
      </c>
      <c r="J251" s="27">
        <f t="shared" si="27"/>
        <v>-89790.25897776983</v>
      </c>
    </row>
    <row r="252" spans="2:10" x14ac:dyDescent="0.2">
      <c r="B252" s="11">
        <v>10</v>
      </c>
      <c r="C252" s="2" t="s">
        <v>60</v>
      </c>
      <c r="D252" s="25">
        <f t="shared" si="27"/>
        <v>0</v>
      </c>
      <c r="E252" s="52">
        <f t="shared" si="27"/>
        <v>0</v>
      </c>
      <c r="F252" s="52">
        <f t="shared" si="27"/>
        <v>0</v>
      </c>
      <c r="G252" s="52">
        <f t="shared" si="27"/>
        <v>0</v>
      </c>
      <c r="H252" s="52">
        <f t="shared" si="27"/>
        <v>0</v>
      </c>
      <c r="I252" s="52">
        <f t="shared" si="27"/>
        <v>0</v>
      </c>
      <c r="J252" s="27">
        <f t="shared" si="27"/>
        <v>0</v>
      </c>
    </row>
    <row r="253" spans="2:10" x14ac:dyDescent="0.2">
      <c r="B253" s="11">
        <v>11</v>
      </c>
      <c r="C253" s="2" t="s">
        <v>12</v>
      </c>
      <c r="D253" s="25">
        <f t="shared" ref="D253:J262" si="28">D209*(1+D$238)</f>
        <v>0</v>
      </c>
      <c r="E253" s="52">
        <f t="shared" si="28"/>
        <v>-293376.0138007208</v>
      </c>
      <c r="F253" s="52">
        <f t="shared" si="28"/>
        <v>-458216.30903830106</v>
      </c>
      <c r="G253" s="52">
        <f t="shared" si="28"/>
        <v>-704924.75517734583</v>
      </c>
      <c r="H253" s="52">
        <f t="shared" si="28"/>
        <v>-1171286.5159853476</v>
      </c>
      <c r="I253" s="52">
        <f t="shared" si="28"/>
        <v>-1672024.9999357299</v>
      </c>
      <c r="J253" s="27">
        <f t="shared" si="28"/>
        <v>-2216805.2616912154</v>
      </c>
    </row>
    <row r="254" spans="2:10" x14ac:dyDescent="0.2">
      <c r="B254" s="11">
        <v>12</v>
      </c>
      <c r="C254" s="2" t="s">
        <v>13</v>
      </c>
      <c r="D254" s="25">
        <f t="shared" si="28"/>
        <v>0</v>
      </c>
      <c r="E254" s="52">
        <f t="shared" si="28"/>
        <v>-11053.382023181459</v>
      </c>
      <c r="F254" s="52">
        <f t="shared" si="28"/>
        <v>-46071.615242557753</v>
      </c>
      <c r="G254" s="52">
        <f t="shared" si="28"/>
        <v>-22019.308861810165</v>
      </c>
      <c r="H254" s="52">
        <f t="shared" si="28"/>
        <v>-60004.224684217173</v>
      </c>
      <c r="I254" s="52">
        <f t="shared" si="28"/>
        <v>-81991.378236927529</v>
      </c>
      <c r="J254" s="27">
        <f t="shared" si="28"/>
        <v>-175003.73765881546</v>
      </c>
    </row>
    <row r="255" spans="2:10" x14ac:dyDescent="0.2">
      <c r="B255" s="11">
        <v>13</v>
      </c>
      <c r="C255" s="2" t="s">
        <v>14</v>
      </c>
      <c r="D255" s="25">
        <f t="shared" si="28"/>
        <v>0</v>
      </c>
      <c r="E255" s="52">
        <f t="shared" si="28"/>
        <v>-747.9618944610595</v>
      </c>
      <c r="F255" s="52">
        <f t="shared" si="28"/>
        <v>-4212.4211128556572</v>
      </c>
      <c r="G255" s="52">
        <f t="shared" si="28"/>
        <v>-4851.9055230043141</v>
      </c>
      <c r="H255" s="52">
        <f t="shared" si="28"/>
        <v>-3899.948980532206</v>
      </c>
      <c r="I255" s="52">
        <f t="shared" si="28"/>
        <v>-7677.1329496069511</v>
      </c>
      <c r="J255" s="27">
        <f t="shared" si="28"/>
        <v>-6156.2670834507762</v>
      </c>
    </row>
    <row r="256" spans="2:10" x14ac:dyDescent="0.2">
      <c r="B256" s="11">
        <v>15</v>
      </c>
      <c r="C256" s="2" t="s">
        <v>15</v>
      </c>
      <c r="D256" s="25">
        <f t="shared" si="28"/>
        <v>0</v>
      </c>
      <c r="E256" s="52">
        <f t="shared" si="28"/>
        <v>0</v>
      </c>
      <c r="F256" s="52">
        <f t="shared" si="28"/>
        <v>0</v>
      </c>
      <c r="G256" s="52">
        <f t="shared" si="28"/>
        <v>0</v>
      </c>
      <c r="H256" s="52">
        <f t="shared" si="28"/>
        <v>0</v>
      </c>
      <c r="I256" s="52">
        <f t="shared" si="28"/>
        <v>0</v>
      </c>
      <c r="J256" s="27">
        <f t="shared" si="28"/>
        <v>0</v>
      </c>
    </row>
    <row r="257" spans="2:10" x14ac:dyDescent="0.2">
      <c r="B257" s="11">
        <v>16</v>
      </c>
      <c r="C257" s="2" t="s">
        <v>16</v>
      </c>
      <c r="D257" s="25">
        <f t="shared" si="28"/>
        <v>0</v>
      </c>
      <c r="E257" s="52">
        <f t="shared" si="28"/>
        <v>0</v>
      </c>
      <c r="F257" s="52">
        <f t="shared" si="28"/>
        <v>0</v>
      </c>
      <c r="G257" s="52">
        <f t="shared" si="28"/>
        <v>0</v>
      </c>
      <c r="H257" s="52">
        <f t="shared" si="28"/>
        <v>0</v>
      </c>
      <c r="I257" s="52">
        <f t="shared" si="28"/>
        <v>0</v>
      </c>
      <c r="J257" s="27">
        <f t="shared" si="28"/>
        <v>0</v>
      </c>
    </row>
    <row r="258" spans="2:10" x14ac:dyDescent="0.2">
      <c r="B258" s="11">
        <v>17</v>
      </c>
      <c r="C258" s="2" t="s">
        <v>17</v>
      </c>
      <c r="D258" s="25">
        <f t="shared" si="28"/>
        <v>0</v>
      </c>
      <c r="E258" s="52">
        <f t="shared" si="28"/>
        <v>0</v>
      </c>
      <c r="F258" s="52">
        <f t="shared" si="28"/>
        <v>0</v>
      </c>
      <c r="G258" s="52">
        <f t="shared" si="28"/>
        <v>0</v>
      </c>
      <c r="H258" s="52">
        <f t="shared" si="28"/>
        <v>0</v>
      </c>
      <c r="I258" s="52">
        <f t="shared" si="28"/>
        <v>0</v>
      </c>
      <c r="J258" s="27">
        <f t="shared" si="28"/>
        <v>-4840.2647905865688</v>
      </c>
    </row>
    <row r="259" spans="2:10" x14ac:dyDescent="0.2">
      <c r="B259" s="11">
        <v>18</v>
      </c>
      <c r="C259" s="2" t="s">
        <v>18</v>
      </c>
      <c r="D259" s="25">
        <f t="shared" si="28"/>
        <v>0</v>
      </c>
      <c r="E259" s="52">
        <f t="shared" si="28"/>
        <v>0</v>
      </c>
      <c r="F259" s="52">
        <f t="shared" si="28"/>
        <v>0</v>
      </c>
      <c r="G259" s="52">
        <f t="shared" si="28"/>
        <v>0</v>
      </c>
      <c r="H259" s="52">
        <f t="shared" si="28"/>
        <v>0</v>
      </c>
      <c r="I259" s="52">
        <f t="shared" si="28"/>
        <v>0</v>
      </c>
      <c r="J259" s="27">
        <f t="shared" si="28"/>
        <v>0</v>
      </c>
    </row>
    <row r="260" spans="2:10" x14ac:dyDescent="0.2">
      <c r="B260" s="11">
        <v>19</v>
      </c>
      <c r="C260" s="2" t="s">
        <v>19</v>
      </c>
      <c r="D260" s="25">
        <f t="shared" si="28"/>
        <v>0</v>
      </c>
      <c r="E260" s="52">
        <f t="shared" si="28"/>
        <v>0</v>
      </c>
      <c r="F260" s="52">
        <f t="shared" si="28"/>
        <v>0</v>
      </c>
      <c r="G260" s="52">
        <f t="shared" si="28"/>
        <v>0</v>
      </c>
      <c r="H260" s="52">
        <f t="shared" si="28"/>
        <v>0</v>
      </c>
      <c r="I260" s="52">
        <f t="shared" si="28"/>
        <v>0</v>
      </c>
      <c r="J260" s="27">
        <f t="shared" si="28"/>
        <v>0</v>
      </c>
    </row>
    <row r="261" spans="2:10" x14ac:dyDescent="0.2">
      <c r="B261" s="11">
        <v>20</v>
      </c>
      <c r="C261" s="2" t="s">
        <v>20</v>
      </c>
      <c r="D261" s="25">
        <f t="shared" si="28"/>
        <v>0</v>
      </c>
      <c r="E261" s="52">
        <f t="shared" si="28"/>
        <v>0</v>
      </c>
      <c r="F261" s="52">
        <f t="shared" si="28"/>
        <v>0</v>
      </c>
      <c r="G261" s="52">
        <f t="shared" si="28"/>
        <v>0</v>
      </c>
      <c r="H261" s="52">
        <f t="shared" si="28"/>
        <v>0</v>
      </c>
      <c r="I261" s="52">
        <f t="shared" si="28"/>
        <v>0</v>
      </c>
      <c r="J261" s="27">
        <f t="shared" si="28"/>
        <v>0</v>
      </c>
    </row>
    <row r="262" spans="2:10" x14ac:dyDescent="0.2">
      <c r="B262" s="11">
        <v>21</v>
      </c>
      <c r="C262" s="2" t="s">
        <v>21</v>
      </c>
      <c r="D262" s="25">
        <f t="shared" si="28"/>
        <v>0</v>
      </c>
      <c r="E262" s="52">
        <f t="shared" si="28"/>
        <v>0</v>
      </c>
      <c r="F262" s="52">
        <f t="shared" si="28"/>
        <v>0</v>
      </c>
      <c r="G262" s="52">
        <f t="shared" si="28"/>
        <v>0</v>
      </c>
      <c r="H262" s="52">
        <f t="shared" si="28"/>
        <v>0</v>
      </c>
      <c r="I262" s="52">
        <f t="shared" si="28"/>
        <v>0</v>
      </c>
      <c r="J262" s="27">
        <f t="shared" si="28"/>
        <v>0</v>
      </c>
    </row>
    <row r="263" spans="2:10" x14ac:dyDescent="0.2">
      <c r="B263" s="11">
        <v>22</v>
      </c>
      <c r="C263" s="2" t="s">
        <v>22</v>
      </c>
      <c r="D263" s="25">
        <f t="shared" ref="D263:J272" si="29">D219*(1+D$238)</f>
        <v>0</v>
      </c>
      <c r="E263" s="52">
        <f t="shared" si="29"/>
        <v>0</v>
      </c>
      <c r="F263" s="52">
        <f t="shared" si="29"/>
        <v>0</v>
      </c>
      <c r="G263" s="52">
        <f t="shared" si="29"/>
        <v>0</v>
      </c>
      <c r="H263" s="52">
        <f t="shared" si="29"/>
        <v>0</v>
      </c>
      <c r="I263" s="52">
        <f t="shared" si="29"/>
        <v>0</v>
      </c>
      <c r="J263" s="27">
        <f t="shared" si="29"/>
        <v>0</v>
      </c>
    </row>
    <row r="264" spans="2:10" x14ac:dyDescent="0.2">
      <c r="B264" s="11">
        <v>23</v>
      </c>
      <c r="C264" s="2" t="s">
        <v>23</v>
      </c>
      <c r="D264" s="25">
        <f t="shared" si="29"/>
        <v>0</v>
      </c>
      <c r="E264" s="52">
        <f t="shared" si="29"/>
        <v>0</v>
      </c>
      <c r="F264" s="52">
        <f t="shared" si="29"/>
        <v>0</v>
      </c>
      <c r="G264" s="52">
        <f t="shared" si="29"/>
        <v>0</v>
      </c>
      <c r="H264" s="52">
        <f t="shared" si="29"/>
        <v>0</v>
      </c>
      <c r="I264" s="52">
        <f t="shared" si="29"/>
        <v>0</v>
      </c>
      <c r="J264" s="27">
        <f t="shared" si="29"/>
        <v>0</v>
      </c>
    </row>
    <row r="265" spans="2:10" x14ac:dyDescent="0.2">
      <c r="B265" s="11">
        <v>24</v>
      </c>
      <c r="C265" s="2" t="s">
        <v>24</v>
      </c>
      <c r="D265" s="25">
        <f t="shared" si="29"/>
        <v>0</v>
      </c>
      <c r="E265" s="52">
        <f t="shared" si="29"/>
        <v>0</v>
      </c>
      <c r="F265" s="52">
        <f t="shared" si="29"/>
        <v>0</v>
      </c>
      <c r="G265" s="52">
        <f t="shared" si="29"/>
        <v>0</v>
      </c>
      <c r="H265" s="52">
        <f t="shared" si="29"/>
        <v>0</v>
      </c>
      <c r="I265" s="52">
        <f t="shared" si="29"/>
        <v>0</v>
      </c>
      <c r="J265" s="27">
        <f t="shared" si="29"/>
        <v>0</v>
      </c>
    </row>
    <row r="266" spans="2:10" x14ac:dyDescent="0.2">
      <c r="B266" s="11">
        <v>25</v>
      </c>
      <c r="C266" s="2" t="s">
        <v>25</v>
      </c>
      <c r="D266" s="25">
        <f t="shared" si="29"/>
        <v>0</v>
      </c>
      <c r="E266" s="52">
        <f t="shared" si="29"/>
        <v>0</v>
      </c>
      <c r="F266" s="52">
        <f t="shared" si="29"/>
        <v>0</v>
      </c>
      <c r="G266" s="52">
        <f t="shared" si="29"/>
        <v>0</v>
      </c>
      <c r="H266" s="52">
        <f t="shared" si="29"/>
        <v>0</v>
      </c>
      <c r="I266" s="52">
        <f t="shared" si="29"/>
        <v>0</v>
      </c>
      <c r="J266" s="27">
        <f t="shared" si="29"/>
        <v>-67714.54160051384</v>
      </c>
    </row>
    <row r="267" spans="2:10" x14ac:dyDescent="0.2">
      <c r="B267" s="11">
        <v>26</v>
      </c>
      <c r="C267" s="2" t="s">
        <v>26</v>
      </c>
      <c r="D267" s="25">
        <f t="shared" si="29"/>
        <v>0</v>
      </c>
      <c r="E267" s="52">
        <f t="shared" si="29"/>
        <v>0</v>
      </c>
      <c r="F267" s="52">
        <f t="shared" si="29"/>
        <v>0</v>
      </c>
      <c r="G267" s="52">
        <f t="shared" si="29"/>
        <v>0</v>
      </c>
      <c r="H267" s="52">
        <f t="shared" si="29"/>
        <v>-13.271736482989125</v>
      </c>
      <c r="I267" s="52">
        <f t="shared" si="29"/>
        <v>-12.528426355561212</v>
      </c>
      <c r="J267" s="27">
        <f t="shared" si="29"/>
        <v>-12.16094075882809</v>
      </c>
    </row>
    <row r="268" spans="2:10" x14ac:dyDescent="0.2">
      <c r="B268" s="11">
        <v>27</v>
      </c>
      <c r="C268" s="2" t="s">
        <v>27</v>
      </c>
      <c r="D268" s="25">
        <f t="shared" si="29"/>
        <v>0</v>
      </c>
      <c r="E268" s="52">
        <f t="shared" si="29"/>
        <v>0</v>
      </c>
      <c r="F268" s="52">
        <f t="shared" si="29"/>
        <v>0</v>
      </c>
      <c r="G268" s="52">
        <f t="shared" si="29"/>
        <v>0</v>
      </c>
      <c r="H268" s="52">
        <f t="shared" si="29"/>
        <v>0</v>
      </c>
      <c r="I268" s="52">
        <f t="shared" si="29"/>
        <v>-375.0410633814123</v>
      </c>
      <c r="J268" s="27">
        <f t="shared" si="29"/>
        <v>0</v>
      </c>
    </row>
    <row r="269" spans="2:10" x14ac:dyDescent="0.2">
      <c r="B269" s="11">
        <v>28</v>
      </c>
      <c r="C269" s="2" t="s">
        <v>28</v>
      </c>
      <c r="D269" s="25">
        <f t="shared" si="29"/>
        <v>0</v>
      </c>
      <c r="E269" s="52">
        <f t="shared" si="29"/>
        <v>0</v>
      </c>
      <c r="F269" s="52">
        <f t="shared" si="29"/>
        <v>0</v>
      </c>
      <c r="G269" s="52">
        <f t="shared" si="29"/>
        <v>0</v>
      </c>
      <c r="H269" s="52">
        <f t="shared" si="29"/>
        <v>0</v>
      </c>
      <c r="I269" s="52">
        <f t="shared" si="29"/>
        <v>-231.67227656196255</v>
      </c>
      <c r="J269" s="27">
        <f t="shared" si="29"/>
        <v>0</v>
      </c>
    </row>
    <row r="270" spans="2:10" x14ac:dyDescent="0.2">
      <c r="B270" s="11">
        <v>29</v>
      </c>
      <c r="C270" s="2" t="s">
        <v>29</v>
      </c>
      <c r="D270" s="25">
        <f t="shared" si="29"/>
        <v>0</v>
      </c>
      <c r="E270" s="52">
        <f t="shared" si="29"/>
        <v>0</v>
      </c>
      <c r="F270" s="52">
        <f t="shared" si="29"/>
        <v>0</v>
      </c>
      <c r="G270" s="52">
        <f t="shared" si="29"/>
        <v>-31.742995217812236</v>
      </c>
      <c r="H270" s="52">
        <f t="shared" si="29"/>
        <v>0</v>
      </c>
      <c r="I270" s="52">
        <f t="shared" si="29"/>
        <v>0</v>
      </c>
      <c r="J270" s="27">
        <f t="shared" si="29"/>
        <v>0</v>
      </c>
    </row>
    <row r="271" spans="2:10" x14ac:dyDescent="0.2">
      <c r="B271" s="11">
        <v>30</v>
      </c>
      <c r="C271" s="2" t="s">
        <v>30</v>
      </c>
      <c r="D271" s="25">
        <f t="shared" si="29"/>
        <v>0</v>
      </c>
      <c r="E271" s="52">
        <f t="shared" si="29"/>
        <v>0</v>
      </c>
      <c r="F271" s="52">
        <f t="shared" si="29"/>
        <v>0</v>
      </c>
      <c r="G271" s="52">
        <f t="shared" si="29"/>
        <v>0</v>
      </c>
      <c r="H271" s="52">
        <f t="shared" si="29"/>
        <v>0</v>
      </c>
      <c r="I271" s="52">
        <f t="shared" si="29"/>
        <v>0</v>
      </c>
      <c r="J271" s="27">
        <f t="shared" si="29"/>
        <v>0</v>
      </c>
    </row>
    <row r="272" spans="2:10" x14ac:dyDescent="0.2">
      <c r="B272" s="11">
        <v>31</v>
      </c>
      <c r="C272" s="2" t="s">
        <v>31</v>
      </c>
      <c r="D272" s="25">
        <f t="shared" si="29"/>
        <v>0</v>
      </c>
      <c r="E272" s="52">
        <f t="shared" si="29"/>
        <v>-10213.437474719569</v>
      </c>
      <c r="F272" s="52">
        <f t="shared" si="29"/>
        <v>0</v>
      </c>
      <c r="G272" s="52">
        <f t="shared" si="29"/>
        <v>-552098.78648183018</v>
      </c>
      <c r="H272" s="52">
        <f t="shared" si="29"/>
        <v>-445203.0113665415</v>
      </c>
      <c r="I272" s="52">
        <f t="shared" si="29"/>
        <v>-421767.20323104924</v>
      </c>
      <c r="J272" s="27">
        <f t="shared" si="29"/>
        <v>-409232.1164989972</v>
      </c>
    </row>
    <row r="273" spans="2:10" x14ac:dyDescent="0.2">
      <c r="B273" s="11">
        <v>32</v>
      </c>
      <c r="C273" s="2" t="s">
        <v>32</v>
      </c>
      <c r="D273" s="25">
        <f t="shared" ref="D273:J275" si="30">D229*(1+D$238)</f>
        <v>0</v>
      </c>
      <c r="E273" s="52">
        <f t="shared" si="30"/>
        <v>-53891.367975044261</v>
      </c>
      <c r="F273" s="52">
        <f t="shared" si="30"/>
        <v>0</v>
      </c>
      <c r="G273" s="52">
        <f t="shared" si="30"/>
        <v>0</v>
      </c>
      <c r="H273" s="52">
        <f t="shared" si="30"/>
        <v>0</v>
      </c>
      <c r="I273" s="52">
        <f t="shared" si="30"/>
        <v>0</v>
      </c>
      <c r="J273" s="27">
        <f t="shared" si="30"/>
        <v>0</v>
      </c>
    </row>
    <row r="274" spans="2:10" x14ac:dyDescent="0.2">
      <c r="B274" s="11">
        <v>33</v>
      </c>
      <c r="C274" s="2" t="s">
        <v>33</v>
      </c>
      <c r="D274" s="25">
        <f t="shared" si="30"/>
        <v>0</v>
      </c>
      <c r="E274" s="52">
        <f t="shared" si="30"/>
        <v>-91556.156118635336</v>
      </c>
      <c r="F274" s="52">
        <f t="shared" si="30"/>
        <v>-89698.823698936743</v>
      </c>
      <c r="G274" s="52">
        <f t="shared" si="30"/>
        <v>-472587.28146129852</v>
      </c>
      <c r="H274" s="52">
        <f t="shared" si="30"/>
        <v>-41350.890079796423</v>
      </c>
      <c r="I274" s="52">
        <f t="shared" si="30"/>
        <v>-50432.44476410505</v>
      </c>
      <c r="J274" s="27">
        <f t="shared" si="30"/>
        <v>-69899.343096119454</v>
      </c>
    </row>
    <row r="275" spans="2:10" x14ac:dyDescent="0.2">
      <c r="B275" s="13">
        <v>34</v>
      </c>
      <c r="C275" s="14" t="s">
        <v>34</v>
      </c>
      <c r="D275" s="25">
        <f t="shared" si="30"/>
        <v>0</v>
      </c>
      <c r="E275" s="52">
        <f t="shared" si="30"/>
        <v>0</v>
      </c>
      <c r="F275" s="52">
        <f t="shared" si="30"/>
        <v>0</v>
      </c>
      <c r="G275" s="52">
        <f t="shared" si="30"/>
        <v>0</v>
      </c>
      <c r="H275" s="52">
        <f t="shared" si="30"/>
        <v>0</v>
      </c>
      <c r="I275" s="52">
        <f t="shared" si="30"/>
        <v>0</v>
      </c>
      <c r="J275" s="27">
        <f t="shared" si="30"/>
        <v>0</v>
      </c>
    </row>
    <row r="276" spans="2:10" x14ac:dyDescent="0.2">
      <c r="B276" s="16" t="s">
        <v>35</v>
      </c>
      <c r="C276" s="17"/>
      <c r="D276" s="28">
        <f t="shared" ref="D276:J276" si="31">SUM(D243:D275)</f>
        <v>0</v>
      </c>
      <c r="E276" s="29">
        <f t="shared" si="31"/>
        <v>-4839941.5895067723</v>
      </c>
      <c r="F276" s="29">
        <f t="shared" si="31"/>
        <v>-6223781.5077796839</v>
      </c>
      <c r="G276" s="29">
        <f t="shared" si="31"/>
        <v>-11185220.341461265</v>
      </c>
      <c r="H276" s="29">
        <f t="shared" si="31"/>
        <v>-10545391.992734093</v>
      </c>
      <c r="I276" s="29">
        <f t="shared" si="31"/>
        <v>-12007671.887253638</v>
      </c>
      <c r="J276" s="30">
        <f t="shared" si="31"/>
        <v>-13900817.932232233</v>
      </c>
    </row>
  </sheetData>
  <pageMargins left="0.75" right="0.75" top="1" bottom="1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D6F7-1CC7-410D-866C-E92E1A3663CF}">
  <sheetPr codeName="Hoja7">
    <tabColor theme="8" tint="0.59999389629810485"/>
  </sheetPr>
  <dimension ref="B2:J120"/>
  <sheetViews>
    <sheetView showGridLines="0" zoomScale="85" zoomScaleNormal="85" workbookViewId="0"/>
  </sheetViews>
  <sheetFormatPr baseColWidth="10" defaultRowHeight="12.75" x14ac:dyDescent="0.2"/>
  <cols>
    <col min="1" max="2" width="3.7109375" style="2" customWidth="1"/>
    <col min="3" max="3" width="26" style="2" customWidth="1"/>
    <col min="4" max="4" width="15.140625" style="2" bestFit="1" customWidth="1"/>
    <col min="5" max="9" width="14.140625" style="2" bestFit="1" customWidth="1"/>
    <col min="10" max="250" width="11.42578125" style="2"/>
    <col min="251" max="252" width="3.7109375" style="2" customWidth="1"/>
    <col min="253" max="253" width="26" style="2" customWidth="1"/>
    <col min="254" max="254" width="14.28515625" style="2" bestFit="1" customWidth="1"/>
    <col min="255" max="260" width="12.85546875" style="2" bestFit="1" customWidth="1"/>
    <col min="261" max="262" width="13.28515625" style="2" bestFit="1" customWidth="1"/>
    <col min="263" max="265" width="12.85546875" style="2" bestFit="1" customWidth="1"/>
    <col min="266" max="506" width="11.42578125" style="2"/>
    <col min="507" max="508" width="3.7109375" style="2" customWidth="1"/>
    <col min="509" max="509" width="26" style="2" customWidth="1"/>
    <col min="510" max="510" width="14.28515625" style="2" bestFit="1" customWidth="1"/>
    <col min="511" max="516" width="12.85546875" style="2" bestFit="1" customWidth="1"/>
    <col min="517" max="518" width="13.28515625" style="2" bestFit="1" customWidth="1"/>
    <col min="519" max="521" width="12.85546875" style="2" bestFit="1" customWidth="1"/>
    <col min="522" max="762" width="11.42578125" style="2"/>
    <col min="763" max="764" width="3.7109375" style="2" customWidth="1"/>
    <col min="765" max="765" width="26" style="2" customWidth="1"/>
    <col min="766" max="766" width="14.28515625" style="2" bestFit="1" customWidth="1"/>
    <col min="767" max="772" width="12.85546875" style="2" bestFit="1" customWidth="1"/>
    <col min="773" max="774" width="13.28515625" style="2" bestFit="1" customWidth="1"/>
    <col min="775" max="777" width="12.85546875" style="2" bestFit="1" customWidth="1"/>
    <col min="778" max="1018" width="11.42578125" style="2"/>
    <col min="1019" max="1020" width="3.7109375" style="2" customWidth="1"/>
    <col min="1021" max="1021" width="26" style="2" customWidth="1"/>
    <col min="1022" max="1022" width="14.28515625" style="2" bestFit="1" customWidth="1"/>
    <col min="1023" max="1028" width="12.85546875" style="2" bestFit="1" customWidth="1"/>
    <col min="1029" max="1030" width="13.28515625" style="2" bestFit="1" customWidth="1"/>
    <col min="1031" max="1033" width="12.85546875" style="2" bestFit="1" customWidth="1"/>
    <col min="1034" max="1274" width="11.42578125" style="2"/>
    <col min="1275" max="1276" width="3.7109375" style="2" customWidth="1"/>
    <col min="1277" max="1277" width="26" style="2" customWidth="1"/>
    <col min="1278" max="1278" width="14.28515625" style="2" bestFit="1" customWidth="1"/>
    <col min="1279" max="1284" width="12.85546875" style="2" bestFit="1" customWidth="1"/>
    <col min="1285" max="1286" width="13.28515625" style="2" bestFit="1" customWidth="1"/>
    <col min="1287" max="1289" width="12.85546875" style="2" bestFit="1" customWidth="1"/>
    <col min="1290" max="1530" width="11.42578125" style="2"/>
    <col min="1531" max="1532" width="3.7109375" style="2" customWidth="1"/>
    <col min="1533" max="1533" width="26" style="2" customWidth="1"/>
    <col min="1534" max="1534" width="14.28515625" style="2" bestFit="1" customWidth="1"/>
    <col min="1535" max="1540" width="12.85546875" style="2" bestFit="1" customWidth="1"/>
    <col min="1541" max="1542" width="13.28515625" style="2" bestFit="1" customWidth="1"/>
    <col min="1543" max="1545" width="12.85546875" style="2" bestFit="1" customWidth="1"/>
    <col min="1546" max="1786" width="11.42578125" style="2"/>
    <col min="1787" max="1788" width="3.7109375" style="2" customWidth="1"/>
    <col min="1789" max="1789" width="26" style="2" customWidth="1"/>
    <col min="1790" max="1790" width="14.28515625" style="2" bestFit="1" customWidth="1"/>
    <col min="1791" max="1796" width="12.85546875" style="2" bestFit="1" customWidth="1"/>
    <col min="1797" max="1798" width="13.28515625" style="2" bestFit="1" customWidth="1"/>
    <col min="1799" max="1801" width="12.85546875" style="2" bestFit="1" customWidth="1"/>
    <col min="1802" max="2042" width="11.42578125" style="2"/>
    <col min="2043" max="2044" width="3.7109375" style="2" customWidth="1"/>
    <col min="2045" max="2045" width="26" style="2" customWidth="1"/>
    <col min="2046" max="2046" width="14.28515625" style="2" bestFit="1" customWidth="1"/>
    <col min="2047" max="2052" width="12.85546875" style="2" bestFit="1" customWidth="1"/>
    <col min="2053" max="2054" width="13.28515625" style="2" bestFit="1" customWidth="1"/>
    <col min="2055" max="2057" width="12.85546875" style="2" bestFit="1" customWidth="1"/>
    <col min="2058" max="2298" width="11.42578125" style="2"/>
    <col min="2299" max="2300" width="3.7109375" style="2" customWidth="1"/>
    <col min="2301" max="2301" width="26" style="2" customWidth="1"/>
    <col min="2302" max="2302" width="14.28515625" style="2" bestFit="1" customWidth="1"/>
    <col min="2303" max="2308" width="12.85546875" style="2" bestFit="1" customWidth="1"/>
    <col min="2309" max="2310" width="13.28515625" style="2" bestFit="1" customWidth="1"/>
    <col min="2311" max="2313" width="12.85546875" style="2" bestFit="1" customWidth="1"/>
    <col min="2314" max="2554" width="11.42578125" style="2"/>
    <col min="2555" max="2556" width="3.7109375" style="2" customWidth="1"/>
    <col min="2557" max="2557" width="26" style="2" customWidth="1"/>
    <col min="2558" max="2558" width="14.28515625" style="2" bestFit="1" customWidth="1"/>
    <col min="2559" max="2564" width="12.85546875" style="2" bestFit="1" customWidth="1"/>
    <col min="2565" max="2566" width="13.28515625" style="2" bestFit="1" customWidth="1"/>
    <col min="2567" max="2569" width="12.85546875" style="2" bestFit="1" customWidth="1"/>
    <col min="2570" max="2810" width="11.42578125" style="2"/>
    <col min="2811" max="2812" width="3.7109375" style="2" customWidth="1"/>
    <col min="2813" max="2813" width="26" style="2" customWidth="1"/>
    <col min="2814" max="2814" width="14.28515625" style="2" bestFit="1" customWidth="1"/>
    <col min="2815" max="2820" width="12.85546875" style="2" bestFit="1" customWidth="1"/>
    <col min="2821" max="2822" width="13.28515625" style="2" bestFit="1" customWidth="1"/>
    <col min="2823" max="2825" width="12.85546875" style="2" bestFit="1" customWidth="1"/>
    <col min="2826" max="3066" width="11.42578125" style="2"/>
    <col min="3067" max="3068" width="3.7109375" style="2" customWidth="1"/>
    <col min="3069" max="3069" width="26" style="2" customWidth="1"/>
    <col min="3070" max="3070" width="14.28515625" style="2" bestFit="1" customWidth="1"/>
    <col min="3071" max="3076" width="12.85546875" style="2" bestFit="1" customWidth="1"/>
    <col min="3077" max="3078" width="13.28515625" style="2" bestFit="1" customWidth="1"/>
    <col min="3079" max="3081" width="12.85546875" style="2" bestFit="1" customWidth="1"/>
    <col min="3082" max="3322" width="11.42578125" style="2"/>
    <col min="3323" max="3324" width="3.7109375" style="2" customWidth="1"/>
    <col min="3325" max="3325" width="26" style="2" customWidth="1"/>
    <col min="3326" max="3326" width="14.28515625" style="2" bestFit="1" customWidth="1"/>
    <col min="3327" max="3332" width="12.85546875" style="2" bestFit="1" customWidth="1"/>
    <col min="3333" max="3334" width="13.28515625" style="2" bestFit="1" customWidth="1"/>
    <col min="3335" max="3337" width="12.85546875" style="2" bestFit="1" customWidth="1"/>
    <col min="3338" max="3578" width="11.42578125" style="2"/>
    <col min="3579" max="3580" width="3.7109375" style="2" customWidth="1"/>
    <col min="3581" max="3581" width="26" style="2" customWidth="1"/>
    <col min="3582" max="3582" width="14.28515625" style="2" bestFit="1" customWidth="1"/>
    <col min="3583" max="3588" width="12.85546875" style="2" bestFit="1" customWidth="1"/>
    <col min="3589" max="3590" width="13.28515625" style="2" bestFit="1" customWidth="1"/>
    <col min="3591" max="3593" width="12.85546875" style="2" bestFit="1" customWidth="1"/>
    <col min="3594" max="3834" width="11.42578125" style="2"/>
    <col min="3835" max="3836" width="3.7109375" style="2" customWidth="1"/>
    <col min="3837" max="3837" width="26" style="2" customWidth="1"/>
    <col min="3838" max="3838" width="14.28515625" style="2" bestFit="1" customWidth="1"/>
    <col min="3839" max="3844" width="12.85546875" style="2" bestFit="1" customWidth="1"/>
    <col min="3845" max="3846" width="13.28515625" style="2" bestFit="1" customWidth="1"/>
    <col min="3847" max="3849" width="12.85546875" style="2" bestFit="1" customWidth="1"/>
    <col min="3850" max="4090" width="11.42578125" style="2"/>
    <col min="4091" max="4092" width="3.7109375" style="2" customWidth="1"/>
    <col min="4093" max="4093" width="26" style="2" customWidth="1"/>
    <col min="4094" max="4094" width="14.28515625" style="2" bestFit="1" customWidth="1"/>
    <col min="4095" max="4100" width="12.85546875" style="2" bestFit="1" customWidth="1"/>
    <col min="4101" max="4102" width="13.28515625" style="2" bestFit="1" customWidth="1"/>
    <col min="4103" max="4105" width="12.85546875" style="2" bestFit="1" customWidth="1"/>
    <col min="4106" max="4346" width="11.42578125" style="2"/>
    <col min="4347" max="4348" width="3.7109375" style="2" customWidth="1"/>
    <col min="4349" max="4349" width="26" style="2" customWidth="1"/>
    <col min="4350" max="4350" width="14.28515625" style="2" bestFit="1" customWidth="1"/>
    <col min="4351" max="4356" width="12.85546875" style="2" bestFit="1" customWidth="1"/>
    <col min="4357" max="4358" width="13.28515625" style="2" bestFit="1" customWidth="1"/>
    <col min="4359" max="4361" width="12.85546875" style="2" bestFit="1" customWidth="1"/>
    <col min="4362" max="4602" width="11.42578125" style="2"/>
    <col min="4603" max="4604" width="3.7109375" style="2" customWidth="1"/>
    <col min="4605" max="4605" width="26" style="2" customWidth="1"/>
    <col min="4606" max="4606" width="14.28515625" style="2" bestFit="1" customWidth="1"/>
    <col min="4607" max="4612" width="12.85546875" style="2" bestFit="1" customWidth="1"/>
    <col min="4613" max="4614" width="13.28515625" style="2" bestFit="1" customWidth="1"/>
    <col min="4615" max="4617" width="12.85546875" style="2" bestFit="1" customWidth="1"/>
    <col min="4618" max="4858" width="11.42578125" style="2"/>
    <col min="4859" max="4860" width="3.7109375" style="2" customWidth="1"/>
    <col min="4861" max="4861" width="26" style="2" customWidth="1"/>
    <col min="4862" max="4862" width="14.28515625" style="2" bestFit="1" customWidth="1"/>
    <col min="4863" max="4868" width="12.85546875" style="2" bestFit="1" customWidth="1"/>
    <col min="4869" max="4870" width="13.28515625" style="2" bestFit="1" customWidth="1"/>
    <col min="4871" max="4873" width="12.85546875" style="2" bestFit="1" customWidth="1"/>
    <col min="4874" max="5114" width="11.42578125" style="2"/>
    <col min="5115" max="5116" width="3.7109375" style="2" customWidth="1"/>
    <col min="5117" max="5117" width="26" style="2" customWidth="1"/>
    <col min="5118" max="5118" width="14.28515625" style="2" bestFit="1" customWidth="1"/>
    <col min="5119" max="5124" width="12.85546875" style="2" bestFit="1" customWidth="1"/>
    <col min="5125" max="5126" width="13.28515625" style="2" bestFit="1" customWidth="1"/>
    <col min="5127" max="5129" width="12.85546875" style="2" bestFit="1" customWidth="1"/>
    <col min="5130" max="5370" width="11.42578125" style="2"/>
    <col min="5371" max="5372" width="3.7109375" style="2" customWidth="1"/>
    <col min="5373" max="5373" width="26" style="2" customWidth="1"/>
    <col min="5374" max="5374" width="14.28515625" style="2" bestFit="1" customWidth="1"/>
    <col min="5375" max="5380" width="12.85546875" style="2" bestFit="1" customWidth="1"/>
    <col min="5381" max="5382" width="13.28515625" style="2" bestFit="1" customWidth="1"/>
    <col min="5383" max="5385" width="12.85546875" style="2" bestFit="1" customWidth="1"/>
    <col min="5386" max="5626" width="11.42578125" style="2"/>
    <col min="5627" max="5628" width="3.7109375" style="2" customWidth="1"/>
    <col min="5629" max="5629" width="26" style="2" customWidth="1"/>
    <col min="5630" max="5630" width="14.28515625" style="2" bestFit="1" customWidth="1"/>
    <col min="5631" max="5636" width="12.85546875" style="2" bestFit="1" customWidth="1"/>
    <col min="5637" max="5638" width="13.28515625" style="2" bestFit="1" customWidth="1"/>
    <col min="5639" max="5641" width="12.85546875" style="2" bestFit="1" customWidth="1"/>
    <col min="5642" max="5882" width="11.42578125" style="2"/>
    <col min="5883" max="5884" width="3.7109375" style="2" customWidth="1"/>
    <col min="5885" max="5885" width="26" style="2" customWidth="1"/>
    <col min="5886" max="5886" width="14.28515625" style="2" bestFit="1" customWidth="1"/>
    <col min="5887" max="5892" width="12.85546875" style="2" bestFit="1" customWidth="1"/>
    <col min="5893" max="5894" width="13.28515625" style="2" bestFit="1" customWidth="1"/>
    <col min="5895" max="5897" width="12.85546875" style="2" bestFit="1" customWidth="1"/>
    <col min="5898" max="6138" width="11.42578125" style="2"/>
    <col min="6139" max="6140" width="3.7109375" style="2" customWidth="1"/>
    <col min="6141" max="6141" width="26" style="2" customWidth="1"/>
    <col min="6142" max="6142" width="14.28515625" style="2" bestFit="1" customWidth="1"/>
    <col min="6143" max="6148" width="12.85546875" style="2" bestFit="1" customWidth="1"/>
    <col min="6149" max="6150" width="13.28515625" style="2" bestFit="1" customWidth="1"/>
    <col min="6151" max="6153" width="12.85546875" style="2" bestFit="1" customWidth="1"/>
    <col min="6154" max="6394" width="11.42578125" style="2"/>
    <col min="6395" max="6396" width="3.7109375" style="2" customWidth="1"/>
    <col min="6397" max="6397" width="26" style="2" customWidth="1"/>
    <col min="6398" max="6398" width="14.28515625" style="2" bestFit="1" customWidth="1"/>
    <col min="6399" max="6404" width="12.85546875" style="2" bestFit="1" customWidth="1"/>
    <col min="6405" max="6406" width="13.28515625" style="2" bestFit="1" customWidth="1"/>
    <col min="6407" max="6409" width="12.85546875" style="2" bestFit="1" customWidth="1"/>
    <col min="6410" max="6650" width="11.42578125" style="2"/>
    <col min="6651" max="6652" width="3.7109375" style="2" customWidth="1"/>
    <col min="6653" max="6653" width="26" style="2" customWidth="1"/>
    <col min="6654" max="6654" width="14.28515625" style="2" bestFit="1" customWidth="1"/>
    <col min="6655" max="6660" width="12.85546875" style="2" bestFit="1" customWidth="1"/>
    <col min="6661" max="6662" width="13.28515625" style="2" bestFit="1" customWidth="1"/>
    <col min="6663" max="6665" width="12.85546875" style="2" bestFit="1" customWidth="1"/>
    <col min="6666" max="6906" width="11.42578125" style="2"/>
    <col min="6907" max="6908" width="3.7109375" style="2" customWidth="1"/>
    <col min="6909" max="6909" width="26" style="2" customWidth="1"/>
    <col min="6910" max="6910" width="14.28515625" style="2" bestFit="1" customWidth="1"/>
    <col min="6911" max="6916" width="12.85546875" style="2" bestFit="1" customWidth="1"/>
    <col min="6917" max="6918" width="13.28515625" style="2" bestFit="1" customWidth="1"/>
    <col min="6919" max="6921" width="12.85546875" style="2" bestFit="1" customWidth="1"/>
    <col min="6922" max="7162" width="11.42578125" style="2"/>
    <col min="7163" max="7164" width="3.7109375" style="2" customWidth="1"/>
    <col min="7165" max="7165" width="26" style="2" customWidth="1"/>
    <col min="7166" max="7166" width="14.28515625" style="2" bestFit="1" customWidth="1"/>
    <col min="7167" max="7172" width="12.85546875" style="2" bestFit="1" customWidth="1"/>
    <col min="7173" max="7174" width="13.28515625" style="2" bestFit="1" customWidth="1"/>
    <col min="7175" max="7177" width="12.85546875" style="2" bestFit="1" customWidth="1"/>
    <col min="7178" max="7418" width="11.42578125" style="2"/>
    <col min="7419" max="7420" width="3.7109375" style="2" customWidth="1"/>
    <col min="7421" max="7421" width="26" style="2" customWidth="1"/>
    <col min="7422" max="7422" width="14.28515625" style="2" bestFit="1" customWidth="1"/>
    <col min="7423" max="7428" width="12.85546875" style="2" bestFit="1" customWidth="1"/>
    <col min="7429" max="7430" width="13.28515625" style="2" bestFit="1" customWidth="1"/>
    <col min="7431" max="7433" width="12.85546875" style="2" bestFit="1" customWidth="1"/>
    <col min="7434" max="7674" width="11.42578125" style="2"/>
    <col min="7675" max="7676" width="3.7109375" style="2" customWidth="1"/>
    <col min="7677" max="7677" width="26" style="2" customWidth="1"/>
    <col min="7678" max="7678" width="14.28515625" style="2" bestFit="1" customWidth="1"/>
    <col min="7679" max="7684" width="12.85546875" style="2" bestFit="1" customWidth="1"/>
    <col min="7685" max="7686" width="13.28515625" style="2" bestFit="1" customWidth="1"/>
    <col min="7687" max="7689" width="12.85546875" style="2" bestFit="1" customWidth="1"/>
    <col min="7690" max="7930" width="11.42578125" style="2"/>
    <col min="7931" max="7932" width="3.7109375" style="2" customWidth="1"/>
    <col min="7933" max="7933" width="26" style="2" customWidth="1"/>
    <col min="7934" max="7934" width="14.28515625" style="2" bestFit="1" customWidth="1"/>
    <col min="7935" max="7940" width="12.85546875" style="2" bestFit="1" customWidth="1"/>
    <col min="7941" max="7942" width="13.28515625" style="2" bestFit="1" customWidth="1"/>
    <col min="7943" max="7945" width="12.85546875" style="2" bestFit="1" customWidth="1"/>
    <col min="7946" max="8186" width="11.42578125" style="2"/>
    <col min="8187" max="8188" width="3.7109375" style="2" customWidth="1"/>
    <col min="8189" max="8189" width="26" style="2" customWidth="1"/>
    <col min="8190" max="8190" width="14.28515625" style="2" bestFit="1" customWidth="1"/>
    <col min="8191" max="8196" width="12.85546875" style="2" bestFit="1" customWidth="1"/>
    <col min="8197" max="8198" width="13.28515625" style="2" bestFit="1" customWidth="1"/>
    <col min="8199" max="8201" width="12.85546875" style="2" bestFit="1" customWidth="1"/>
    <col min="8202" max="8442" width="11.42578125" style="2"/>
    <col min="8443" max="8444" width="3.7109375" style="2" customWidth="1"/>
    <col min="8445" max="8445" width="26" style="2" customWidth="1"/>
    <col min="8446" max="8446" width="14.28515625" style="2" bestFit="1" customWidth="1"/>
    <col min="8447" max="8452" width="12.85546875" style="2" bestFit="1" customWidth="1"/>
    <col min="8453" max="8454" width="13.28515625" style="2" bestFit="1" customWidth="1"/>
    <col min="8455" max="8457" width="12.85546875" style="2" bestFit="1" customWidth="1"/>
    <col min="8458" max="8698" width="11.42578125" style="2"/>
    <col min="8699" max="8700" width="3.7109375" style="2" customWidth="1"/>
    <col min="8701" max="8701" width="26" style="2" customWidth="1"/>
    <col min="8702" max="8702" width="14.28515625" style="2" bestFit="1" customWidth="1"/>
    <col min="8703" max="8708" width="12.85546875" style="2" bestFit="1" customWidth="1"/>
    <col min="8709" max="8710" width="13.28515625" style="2" bestFit="1" customWidth="1"/>
    <col min="8711" max="8713" width="12.85546875" style="2" bestFit="1" customWidth="1"/>
    <col min="8714" max="8954" width="11.42578125" style="2"/>
    <col min="8955" max="8956" width="3.7109375" style="2" customWidth="1"/>
    <col min="8957" max="8957" width="26" style="2" customWidth="1"/>
    <col min="8958" max="8958" width="14.28515625" style="2" bestFit="1" customWidth="1"/>
    <col min="8959" max="8964" width="12.85546875" style="2" bestFit="1" customWidth="1"/>
    <col min="8965" max="8966" width="13.28515625" style="2" bestFit="1" customWidth="1"/>
    <col min="8967" max="8969" width="12.85546875" style="2" bestFit="1" customWidth="1"/>
    <col min="8970" max="9210" width="11.42578125" style="2"/>
    <col min="9211" max="9212" width="3.7109375" style="2" customWidth="1"/>
    <col min="9213" max="9213" width="26" style="2" customWidth="1"/>
    <col min="9214" max="9214" width="14.28515625" style="2" bestFit="1" customWidth="1"/>
    <col min="9215" max="9220" width="12.85546875" style="2" bestFit="1" customWidth="1"/>
    <col min="9221" max="9222" width="13.28515625" style="2" bestFit="1" customWidth="1"/>
    <col min="9223" max="9225" width="12.85546875" style="2" bestFit="1" customWidth="1"/>
    <col min="9226" max="9466" width="11.42578125" style="2"/>
    <col min="9467" max="9468" width="3.7109375" style="2" customWidth="1"/>
    <col min="9469" max="9469" width="26" style="2" customWidth="1"/>
    <col min="9470" max="9470" width="14.28515625" style="2" bestFit="1" customWidth="1"/>
    <col min="9471" max="9476" width="12.85546875" style="2" bestFit="1" customWidth="1"/>
    <col min="9477" max="9478" width="13.28515625" style="2" bestFit="1" customWidth="1"/>
    <col min="9479" max="9481" width="12.85546875" style="2" bestFit="1" customWidth="1"/>
    <col min="9482" max="9722" width="11.42578125" style="2"/>
    <col min="9723" max="9724" width="3.7109375" style="2" customWidth="1"/>
    <col min="9725" max="9725" width="26" style="2" customWidth="1"/>
    <col min="9726" max="9726" width="14.28515625" style="2" bestFit="1" customWidth="1"/>
    <col min="9727" max="9732" width="12.85546875" style="2" bestFit="1" customWidth="1"/>
    <col min="9733" max="9734" width="13.28515625" style="2" bestFit="1" customWidth="1"/>
    <col min="9735" max="9737" width="12.85546875" style="2" bestFit="1" customWidth="1"/>
    <col min="9738" max="9978" width="11.42578125" style="2"/>
    <col min="9979" max="9980" width="3.7109375" style="2" customWidth="1"/>
    <col min="9981" max="9981" width="26" style="2" customWidth="1"/>
    <col min="9982" max="9982" width="14.28515625" style="2" bestFit="1" customWidth="1"/>
    <col min="9983" max="9988" width="12.85546875" style="2" bestFit="1" customWidth="1"/>
    <col min="9989" max="9990" width="13.28515625" style="2" bestFit="1" customWidth="1"/>
    <col min="9991" max="9993" width="12.85546875" style="2" bestFit="1" customWidth="1"/>
    <col min="9994" max="10234" width="11.42578125" style="2"/>
    <col min="10235" max="10236" width="3.7109375" style="2" customWidth="1"/>
    <col min="10237" max="10237" width="26" style="2" customWidth="1"/>
    <col min="10238" max="10238" width="14.28515625" style="2" bestFit="1" customWidth="1"/>
    <col min="10239" max="10244" width="12.85546875" style="2" bestFit="1" customWidth="1"/>
    <col min="10245" max="10246" width="13.28515625" style="2" bestFit="1" customWidth="1"/>
    <col min="10247" max="10249" width="12.85546875" style="2" bestFit="1" customWidth="1"/>
    <col min="10250" max="10490" width="11.42578125" style="2"/>
    <col min="10491" max="10492" width="3.7109375" style="2" customWidth="1"/>
    <col min="10493" max="10493" width="26" style="2" customWidth="1"/>
    <col min="10494" max="10494" width="14.28515625" style="2" bestFit="1" customWidth="1"/>
    <col min="10495" max="10500" width="12.85546875" style="2" bestFit="1" customWidth="1"/>
    <col min="10501" max="10502" width="13.28515625" style="2" bestFit="1" customWidth="1"/>
    <col min="10503" max="10505" width="12.85546875" style="2" bestFit="1" customWidth="1"/>
    <col min="10506" max="10746" width="11.42578125" style="2"/>
    <col min="10747" max="10748" width="3.7109375" style="2" customWidth="1"/>
    <col min="10749" max="10749" width="26" style="2" customWidth="1"/>
    <col min="10750" max="10750" width="14.28515625" style="2" bestFit="1" customWidth="1"/>
    <col min="10751" max="10756" width="12.85546875" style="2" bestFit="1" customWidth="1"/>
    <col min="10757" max="10758" width="13.28515625" style="2" bestFit="1" customWidth="1"/>
    <col min="10759" max="10761" width="12.85546875" style="2" bestFit="1" customWidth="1"/>
    <col min="10762" max="11002" width="11.42578125" style="2"/>
    <col min="11003" max="11004" width="3.7109375" style="2" customWidth="1"/>
    <col min="11005" max="11005" width="26" style="2" customWidth="1"/>
    <col min="11006" max="11006" width="14.28515625" style="2" bestFit="1" customWidth="1"/>
    <col min="11007" max="11012" width="12.85546875" style="2" bestFit="1" customWidth="1"/>
    <col min="11013" max="11014" width="13.28515625" style="2" bestFit="1" customWidth="1"/>
    <col min="11015" max="11017" width="12.85546875" style="2" bestFit="1" customWidth="1"/>
    <col min="11018" max="11258" width="11.42578125" style="2"/>
    <col min="11259" max="11260" width="3.7109375" style="2" customWidth="1"/>
    <col min="11261" max="11261" width="26" style="2" customWidth="1"/>
    <col min="11262" max="11262" width="14.28515625" style="2" bestFit="1" customWidth="1"/>
    <col min="11263" max="11268" width="12.85546875" style="2" bestFit="1" customWidth="1"/>
    <col min="11269" max="11270" width="13.28515625" style="2" bestFit="1" customWidth="1"/>
    <col min="11271" max="11273" width="12.85546875" style="2" bestFit="1" customWidth="1"/>
    <col min="11274" max="11514" width="11.42578125" style="2"/>
    <col min="11515" max="11516" width="3.7109375" style="2" customWidth="1"/>
    <col min="11517" max="11517" width="26" style="2" customWidth="1"/>
    <col min="11518" max="11518" width="14.28515625" style="2" bestFit="1" customWidth="1"/>
    <col min="11519" max="11524" width="12.85546875" style="2" bestFit="1" customWidth="1"/>
    <col min="11525" max="11526" width="13.28515625" style="2" bestFit="1" customWidth="1"/>
    <col min="11527" max="11529" width="12.85546875" style="2" bestFit="1" customWidth="1"/>
    <col min="11530" max="11770" width="11.42578125" style="2"/>
    <col min="11771" max="11772" width="3.7109375" style="2" customWidth="1"/>
    <col min="11773" max="11773" width="26" style="2" customWidth="1"/>
    <col min="11774" max="11774" width="14.28515625" style="2" bestFit="1" customWidth="1"/>
    <col min="11775" max="11780" width="12.85546875" style="2" bestFit="1" customWidth="1"/>
    <col min="11781" max="11782" width="13.28515625" style="2" bestFit="1" customWidth="1"/>
    <col min="11783" max="11785" width="12.85546875" style="2" bestFit="1" customWidth="1"/>
    <col min="11786" max="12026" width="11.42578125" style="2"/>
    <col min="12027" max="12028" width="3.7109375" style="2" customWidth="1"/>
    <col min="12029" max="12029" width="26" style="2" customWidth="1"/>
    <col min="12030" max="12030" width="14.28515625" style="2" bestFit="1" customWidth="1"/>
    <col min="12031" max="12036" width="12.85546875" style="2" bestFit="1" customWidth="1"/>
    <col min="12037" max="12038" width="13.28515625" style="2" bestFit="1" customWidth="1"/>
    <col min="12039" max="12041" width="12.85546875" style="2" bestFit="1" customWidth="1"/>
    <col min="12042" max="12282" width="11.42578125" style="2"/>
    <col min="12283" max="12284" width="3.7109375" style="2" customWidth="1"/>
    <col min="12285" max="12285" width="26" style="2" customWidth="1"/>
    <col min="12286" max="12286" width="14.28515625" style="2" bestFit="1" customWidth="1"/>
    <col min="12287" max="12292" width="12.85546875" style="2" bestFit="1" customWidth="1"/>
    <col min="12293" max="12294" width="13.28515625" style="2" bestFit="1" customWidth="1"/>
    <col min="12295" max="12297" width="12.85546875" style="2" bestFit="1" customWidth="1"/>
    <col min="12298" max="12538" width="11.42578125" style="2"/>
    <col min="12539" max="12540" width="3.7109375" style="2" customWidth="1"/>
    <col min="12541" max="12541" width="26" style="2" customWidth="1"/>
    <col min="12542" max="12542" width="14.28515625" style="2" bestFit="1" customWidth="1"/>
    <col min="12543" max="12548" width="12.85546875" style="2" bestFit="1" customWidth="1"/>
    <col min="12549" max="12550" width="13.28515625" style="2" bestFit="1" customWidth="1"/>
    <col min="12551" max="12553" width="12.85546875" style="2" bestFit="1" customWidth="1"/>
    <col min="12554" max="12794" width="11.42578125" style="2"/>
    <col min="12795" max="12796" width="3.7109375" style="2" customWidth="1"/>
    <col min="12797" max="12797" width="26" style="2" customWidth="1"/>
    <col min="12798" max="12798" width="14.28515625" style="2" bestFit="1" customWidth="1"/>
    <col min="12799" max="12804" width="12.85546875" style="2" bestFit="1" customWidth="1"/>
    <col min="12805" max="12806" width="13.28515625" style="2" bestFit="1" customWidth="1"/>
    <col min="12807" max="12809" width="12.85546875" style="2" bestFit="1" customWidth="1"/>
    <col min="12810" max="13050" width="11.42578125" style="2"/>
    <col min="13051" max="13052" width="3.7109375" style="2" customWidth="1"/>
    <col min="13053" max="13053" width="26" style="2" customWidth="1"/>
    <col min="13054" max="13054" width="14.28515625" style="2" bestFit="1" customWidth="1"/>
    <col min="13055" max="13060" width="12.85546875" style="2" bestFit="1" customWidth="1"/>
    <col min="13061" max="13062" width="13.28515625" style="2" bestFit="1" customWidth="1"/>
    <col min="13063" max="13065" width="12.85546875" style="2" bestFit="1" customWidth="1"/>
    <col min="13066" max="13306" width="11.42578125" style="2"/>
    <col min="13307" max="13308" width="3.7109375" style="2" customWidth="1"/>
    <col min="13309" max="13309" width="26" style="2" customWidth="1"/>
    <col min="13310" max="13310" width="14.28515625" style="2" bestFit="1" customWidth="1"/>
    <col min="13311" max="13316" width="12.85546875" style="2" bestFit="1" customWidth="1"/>
    <col min="13317" max="13318" width="13.28515625" style="2" bestFit="1" customWidth="1"/>
    <col min="13319" max="13321" width="12.85546875" style="2" bestFit="1" customWidth="1"/>
    <col min="13322" max="13562" width="11.42578125" style="2"/>
    <col min="13563" max="13564" width="3.7109375" style="2" customWidth="1"/>
    <col min="13565" max="13565" width="26" style="2" customWidth="1"/>
    <col min="13566" max="13566" width="14.28515625" style="2" bestFit="1" customWidth="1"/>
    <col min="13567" max="13572" width="12.85546875" style="2" bestFit="1" customWidth="1"/>
    <col min="13573" max="13574" width="13.28515625" style="2" bestFit="1" customWidth="1"/>
    <col min="13575" max="13577" width="12.85546875" style="2" bestFit="1" customWidth="1"/>
    <col min="13578" max="13818" width="11.42578125" style="2"/>
    <col min="13819" max="13820" width="3.7109375" style="2" customWidth="1"/>
    <col min="13821" max="13821" width="26" style="2" customWidth="1"/>
    <col min="13822" max="13822" width="14.28515625" style="2" bestFit="1" customWidth="1"/>
    <col min="13823" max="13828" width="12.85546875" style="2" bestFit="1" customWidth="1"/>
    <col min="13829" max="13830" width="13.28515625" style="2" bestFit="1" customWidth="1"/>
    <col min="13831" max="13833" width="12.85546875" style="2" bestFit="1" customWidth="1"/>
    <col min="13834" max="14074" width="11.42578125" style="2"/>
    <col min="14075" max="14076" width="3.7109375" style="2" customWidth="1"/>
    <col min="14077" max="14077" width="26" style="2" customWidth="1"/>
    <col min="14078" max="14078" width="14.28515625" style="2" bestFit="1" customWidth="1"/>
    <col min="14079" max="14084" width="12.85546875" style="2" bestFit="1" customWidth="1"/>
    <col min="14085" max="14086" width="13.28515625" style="2" bestFit="1" customWidth="1"/>
    <col min="14087" max="14089" width="12.85546875" style="2" bestFit="1" customWidth="1"/>
    <col min="14090" max="14330" width="11.42578125" style="2"/>
    <col min="14331" max="14332" width="3.7109375" style="2" customWidth="1"/>
    <col min="14333" max="14333" width="26" style="2" customWidth="1"/>
    <col min="14334" max="14334" width="14.28515625" style="2" bestFit="1" customWidth="1"/>
    <col min="14335" max="14340" width="12.85546875" style="2" bestFit="1" customWidth="1"/>
    <col min="14341" max="14342" width="13.28515625" style="2" bestFit="1" customWidth="1"/>
    <col min="14343" max="14345" width="12.85546875" style="2" bestFit="1" customWidth="1"/>
    <col min="14346" max="14586" width="11.42578125" style="2"/>
    <col min="14587" max="14588" width="3.7109375" style="2" customWidth="1"/>
    <col min="14589" max="14589" width="26" style="2" customWidth="1"/>
    <col min="14590" max="14590" width="14.28515625" style="2" bestFit="1" customWidth="1"/>
    <col min="14591" max="14596" width="12.85546875" style="2" bestFit="1" customWidth="1"/>
    <col min="14597" max="14598" width="13.28515625" style="2" bestFit="1" customWidth="1"/>
    <col min="14599" max="14601" width="12.85546875" style="2" bestFit="1" customWidth="1"/>
    <col min="14602" max="14842" width="11.42578125" style="2"/>
    <col min="14843" max="14844" width="3.7109375" style="2" customWidth="1"/>
    <col min="14845" max="14845" width="26" style="2" customWidth="1"/>
    <col min="14846" max="14846" width="14.28515625" style="2" bestFit="1" customWidth="1"/>
    <col min="14847" max="14852" width="12.85546875" style="2" bestFit="1" customWidth="1"/>
    <col min="14853" max="14854" width="13.28515625" style="2" bestFit="1" customWidth="1"/>
    <col min="14855" max="14857" width="12.85546875" style="2" bestFit="1" customWidth="1"/>
    <col min="14858" max="15098" width="11.42578125" style="2"/>
    <col min="15099" max="15100" width="3.7109375" style="2" customWidth="1"/>
    <col min="15101" max="15101" width="26" style="2" customWidth="1"/>
    <col min="15102" max="15102" width="14.28515625" style="2" bestFit="1" customWidth="1"/>
    <col min="15103" max="15108" width="12.85546875" style="2" bestFit="1" customWidth="1"/>
    <col min="15109" max="15110" width="13.28515625" style="2" bestFit="1" customWidth="1"/>
    <col min="15111" max="15113" width="12.85546875" style="2" bestFit="1" customWidth="1"/>
    <col min="15114" max="15354" width="11.42578125" style="2"/>
    <col min="15355" max="15356" width="3.7109375" style="2" customWidth="1"/>
    <col min="15357" max="15357" width="26" style="2" customWidth="1"/>
    <col min="15358" max="15358" width="14.28515625" style="2" bestFit="1" customWidth="1"/>
    <col min="15359" max="15364" width="12.85546875" style="2" bestFit="1" customWidth="1"/>
    <col min="15365" max="15366" width="13.28515625" style="2" bestFit="1" customWidth="1"/>
    <col min="15367" max="15369" width="12.85546875" style="2" bestFit="1" customWidth="1"/>
    <col min="15370" max="15610" width="11.42578125" style="2"/>
    <col min="15611" max="15612" width="3.7109375" style="2" customWidth="1"/>
    <col min="15613" max="15613" width="26" style="2" customWidth="1"/>
    <col min="15614" max="15614" width="14.28515625" style="2" bestFit="1" customWidth="1"/>
    <col min="15615" max="15620" width="12.85546875" style="2" bestFit="1" customWidth="1"/>
    <col min="15621" max="15622" width="13.28515625" style="2" bestFit="1" customWidth="1"/>
    <col min="15623" max="15625" width="12.85546875" style="2" bestFit="1" customWidth="1"/>
    <col min="15626" max="15866" width="11.42578125" style="2"/>
    <col min="15867" max="15868" width="3.7109375" style="2" customWidth="1"/>
    <col min="15869" max="15869" width="26" style="2" customWidth="1"/>
    <col min="15870" max="15870" width="14.28515625" style="2" bestFit="1" customWidth="1"/>
    <col min="15871" max="15876" width="12.85546875" style="2" bestFit="1" customWidth="1"/>
    <col min="15877" max="15878" width="13.28515625" style="2" bestFit="1" customWidth="1"/>
    <col min="15879" max="15881" width="12.85546875" style="2" bestFit="1" customWidth="1"/>
    <col min="15882" max="16122" width="11.42578125" style="2"/>
    <col min="16123" max="16124" width="3.7109375" style="2" customWidth="1"/>
    <col min="16125" max="16125" width="26" style="2" customWidth="1"/>
    <col min="16126" max="16126" width="14.28515625" style="2" bestFit="1" customWidth="1"/>
    <col min="16127" max="16132" width="12.85546875" style="2" bestFit="1" customWidth="1"/>
    <col min="16133" max="16134" width="13.28515625" style="2" bestFit="1" customWidth="1"/>
    <col min="16135" max="16137" width="12.85546875" style="2" bestFit="1" customWidth="1"/>
    <col min="16138" max="16384" width="11.42578125" style="2"/>
  </cols>
  <sheetData>
    <row r="2" spans="2:9" x14ac:dyDescent="0.2">
      <c r="B2" s="3" t="s">
        <v>115</v>
      </c>
    </row>
    <row r="4" spans="2:9" x14ac:dyDescent="0.2">
      <c r="B4" s="3" t="s">
        <v>116</v>
      </c>
    </row>
    <row r="5" spans="2:9" x14ac:dyDescent="0.2">
      <c r="B5" s="21" t="s">
        <v>0</v>
      </c>
      <c r="C5" s="16"/>
      <c r="D5" s="22">
        <v>44197</v>
      </c>
      <c r="E5" s="23">
        <v>44228</v>
      </c>
      <c r="F5" s="23">
        <v>44256</v>
      </c>
      <c r="G5" s="23">
        <v>44287</v>
      </c>
      <c r="H5" s="23">
        <v>44317</v>
      </c>
      <c r="I5" s="24">
        <v>44348</v>
      </c>
    </row>
    <row r="6" spans="2:9" x14ac:dyDescent="0.2">
      <c r="B6" s="8">
        <v>1</v>
      </c>
      <c r="C6" s="9" t="s">
        <v>3</v>
      </c>
      <c r="D6" s="31">
        <f>+'Reliquidacion AR SIC-SING'!D161-'Cálculo Orig. AR SIC-SING'!D161</f>
        <v>-29573.601645338811</v>
      </c>
      <c r="E6" s="32">
        <f>+'Reliquidacion AR SIC-SING'!E161-'Cálculo Orig. AR SIC-SING'!E161</f>
        <v>-8484.3472002597482</v>
      </c>
      <c r="F6" s="32">
        <f>+'Reliquidacion AR SIC-SING'!F161-'Cálculo Orig. AR SIC-SING'!F161</f>
        <v>-17724.079700354505</v>
      </c>
      <c r="G6" s="32">
        <f>+'Reliquidacion AR SIC-SING'!G161-'Cálculo Orig. AR SIC-SING'!G161</f>
        <v>-10056.296567545922</v>
      </c>
      <c r="H6" s="32">
        <f>+'Reliquidacion AR SIC-SING'!H161-'Cálculo Orig. AR SIC-SING'!H161</f>
        <v>-10690.833894362897</v>
      </c>
      <c r="I6" s="33">
        <f>+'Reliquidacion AR SIC-SING'!I161-'Cálculo Orig. AR SIC-SING'!I161</f>
        <v>-10232.86746537376</v>
      </c>
    </row>
    <row r="7" spans="2:9" x14ac:dyDescent="0.2">
      <c r="B7" s="11">
        <v>2</v>
      </c>
      <c r="C7" s="2" t="s">
        <v>4</v>
      </c>
      <c r="D7" s="25">
        <f>+'Reliquidacion AR SIC-SING'!D162-'Cálculo Orig. AR SIC-SING'!D162</f>
        <v>0</v>
      </c>
      <c r="E7" s="52">
        <f>+'Reliquidacion AR SIC-SING'!E162-'Cálculo Orig. AR SIC-SING'!E162</f>
        <v>0</v>
      </c>
      <c r="F7" s="52">
        <f>+'Reliquidacion AR SIC-SING'!F162-'Cálculo Orig. AR SIC-SING'!F162</f>
        <v>0</v>
      </c>
      <c r="G7" s="52">
        <f>+'Reliquidacion AR SIC-SING'!G162-'Cálculo Orig. AR SIC-SING'!G162</f>
        <v>0</v>
      </c>
      <c r="H7" s="52">
        <f>+'Reliquidacion AR SIC-SING'!H162-'Cálculo Orig. AR SIC-SING'!H162</f>
        <v>0</v>
      </c>
      <c r="I7" s="27">
        <f>+'Reliquidacion AR SIC-SING'!I162-'Cálculo Orig. AR SIC-SING'!I162</f>
        <v>0</v>
      </c>
    </row>
    <row r="8" spans="2:9" x14ac:dyDescent="0.2">
      <c r="B8" s="11">
        <v>3</v>
      </c>
      <c r="C8" s="2" t="s">
        <v>5</v>
      </c>
      <c r="D8" s="25">
        <f>+'Reliquidacion AR SIC-SING'!D163-'Cálculo Orig. AR SIC-SING'!D163</f>
        <v>-56020.209858819508</v>
      </c>
      <c r="E8" s="52">
        <f>+'Reliquidacion AR SIC-SING'!E163-'Cálculo Orig. AR SIC-SING'!E163</f>
        <v>-16071.593726513578</v>
      </c>
      <c r="F8" s="52">
        <f>+'Reliquidacion AR SIC-SING'!F163-'Cálculo Orig. AR SIC-SING'!F163</f>
        <v>-33574.08665592131</v>
      </c>
      <c r="G8" s="52">
        <f>+'Reliquidacion AR SIC-SING'!G163-'Cálculo Orig. AR SIC-SING'!G163</f>
        <v>-19049.280871247589</v>
      </c>
      <c r="H8" s="52">
        <f>+'Reliquidacion AR SIC-SING'!H163-'Cálculo Orig. AR SIC-SING'!H163</f>
        <v>-20251.262105655132</v>
      </c>
      <c r="I8" s="27">
        <f>+'Reliquidacion AR SIC-SING'!I163-'Cálculo Orig. AR SIC-SING'!I163</f>
        <v>-19383.752771893982</v>
      </c>
    </row>
    <row r="9" spans="2:9" x14ac:dyDescent="0.2">
      <c r="B9" s="11">
        <v>4</v>
      </c>
      <c r="C9" s="2" t="s">
        <v>6</v>
      </c>
      <c r="D9" s="25">
        <f>+'Reliquidacion AR SIC-SING'!D164-'Cálculo Orig. AR SIC-SING'!D164</f>
        <v>0</v>
      </c>
      <c r="E9" s="52">
        <f>+'Reliquidacion AR SIC-SING'!E164-'Cálculo Orig. AR SIC-SING'!E164</f>
        <v>0</v>
      </c>
      <c r="F9" s="52">
        <f>+'Reliquidacion AR SIC-SING'!F164-'Cálculo Orig. AR SIC-SING'!F164</f>
        <v>0</v>
      </c>
      <c r="G9" s="52">
        <f>+'Reliquidacion AR SIC-SING'!G164-'Cálculo Orig. AR SIC-SING'!G164</f>
        <v>0</v>
      </c>
      <c r="H9" s="52">
        <f>+'Reliquidacion AR SIC-SING'!H164-'Cálculo Orig. AR SIC-SING'!H164</f>
        <v>0</v>
      </c>
      <c r="I9" s="27">
        <f>+'Reliquidacion AR SIC-SING'!I164-'Cálculo Orig. AR SIC-SING'!I164</f>
        <v>0</v>
      </c>
    </row>
    <row r="10" spans="2:9" x14ac:dyDescent="0.2">
      <c r="B10" s="11">
        <v>5</v>
      </c>
      <c r="C10" s="2" t="s">
        <v>7</v>
      </c>
      <c r="D10" s="25">
        <f>+'Reliquidacion AR SIC-SING'!D165-'Cálculo Orig. AR SIC-SING'!D165</f>
        <v>3508940.1246661288</v>
      </c>
      <c r="E10" s="52">
        <f>+'Reliquidacion AR SIC-SING'!E165-'Cálculo Orig. AR SIC-SING'!E165</f>
        <v>763675.30972877925</v>
      </c>
      <c r="F10" s="52">
        <f>+'Reliquidacion AR SIC-SING'!F165-'Cálculo Orig. AR SIC-SING'!F165</f>
        <v>3019528.4490150027</v>
      </c>
      <c r="G10" s="52">
        <f>+'Reliquidacion AR SIC-SING'!G165-'Cálculo Orig. AR SIC-SING'!G165</f>
        <v>171506.17742046458</v>
      </c>
      <c r="H10" s="52">
        <f>+'Reliquidacion AR SIC-SING'!H165-'Cálculo Orig. AR SIC-SING'!H165</f>
        <v>1562111.7433360126</v>
      </c>
      <c r="I10" s="27">
        <f>+'Reliquidacion AR SIC-SING'!I165-'Cálculo Orig. AR SIC-SING'!I165</f>
        <v>1602550.0822187029</v>
      </c>
    </row>
    <row r="11" spans="2:9" x14ac:dyDescent="0.2">
      <c r="B11" s="11">
        <v>6</v>
      </c>
      <c r="C11" s="2" t="s">
        <v>8</v>
      </c>
      <c r="D11" s="25">
        <f>+'Reliquidacion AR SIC-SING'!D166-'Cálculo Orig. AR SIC-SING'!D166</f>
        <v>-6608.4688511405475</v>
      </c>
      <c r="E11" s="52">
        <f>+'Reliquidacion AR SIC-SING'!E166-'Cálculo Orig. AR SIC-SING'!E166</f>
        <v>-1895.8984051918885</v>
      </c>
      <c r="F11" s="52">
        <f>+'Reliquidacion AR SIC-SING'!F166-'Cálculo Orig. AR SIC-SING'!F166</f>
        <v>-3960.5939790355669</v>
      </c>
      <c r="G11" s="52">
        <f>+'Reliquidacion AR SIC-SING'!G166-'Cálculo Orig. AR SIC-SING'!G166</f>
        <v>-2247.1636502527003</v>
      </c>
      <c r="H11" s="52">
        <f>+'Reliquidacion AR SIC-SING'!H166-'Cálculo Orig. AR SIC-SING'!H166</f>
        <v>-1040.245601025995</v>
      </c>
      <c r="I11" s="27">
        <f>+'Reliquidacion AR SIC-SING'!I166-'Cálculo Orig. AR SIC-SING'!I166</f>
        <v>-2287.4452996950395</v>
      </c>
    </row>
    <row r="12" spans="2:9" x14ac:dyDescent="0.2">
      <c r="B12" s="11">
        <v>7</v>
      </c>
      <c r="C12" s="2" t="s">
        <v>9</v>
      </c>
      <c r="D12" s="25">
        <f>+'Reliquidacion AR SIC-SING'!D167-'Cálculo Orig. AR SIC-SING'!D167</f>
        <v>160818.20090968296</v>
      </c>
      <c r="E12" s="52">
        <f>+'Reliquidacion AR SIC-SING'!E167-'Cálculo Orig. AR SIC-SING'!E167</f>
        <v>-16852.0982118672</v>
      </c>
      <c r="F12" s="52">
        <f>+'Reliquidacion AR SIC-SING'!F167-'Cálculo Orig. AR SIC-SING'!F167</f>
        <v>90604.265128844374</v>
      </c>
      <c r="G12" s="52">
        <f>+'Reliquidacion AR SIC-SING'!G167-'Cálculo Orig. AR SIC-SING'!G167</f>
        <v>1874649.1872297653</v>
      </c>
      <c r="H12" s="52">
        <f>+'Reliquidacion AR SIC-SING'!H167-'Cálculo Orig. AR SIC-SING'!H167</f>
        <v>-2272.6748335239045</v>
      </c>
      <c r="I12" s="27">
        <f>+'Reliquidacion AR SIC-SING'!I167-'Cálculo Orig. AR SIC-SING'!I167</f>
        <v>-5888.3370077875761</v>
      </c>
    </row>
    <row r="13" spans="2:9" x14ac:dyDescent="0.2">
      <c r="B13" s="11">
        <v>8</v>
      </c>
      <c r="C13" s="2" t="s">
        <v>10</v>
      </c>
      <c r="D13" s="25">
        <f>+'Reliquidacion AR SIC-SING'!D168-'Cálculo Orig. AR SIC-SING'!D168</f>
        <v>604325.98329958005</v>
      </c>
      <c r="E13" s="52">
        <f>+'Reliquidacion AR SIC-SING'!E168-'Cálculo Orig. AR SIC-SING'!E168</f>
        <v>425739.9720547474</v>
      </c>
      <c r="F13" s="52">
        <f>+'Reliquidacion AR SIC-SING'!F168-'Cálculo Orig. AR SIC-SING'!F168</f>
        <v>650005.36209589255</v>
      </c>
      <c r="G13" s="52">
        <f>+'Reliquidacion AR SIC-SING'!G168-'Cálculo Orig. AR SIC-SING'!G168</f>
        <v>-250070.56944554157</v>
      </c>
      <c r="H13" s="52">
        <f>+'Reliquidacion AR SIC-SING'!H168-'Cálculo Orig. AR SIC-SING'!H168</f>
        <v>-30791.272526168508</v>
      </c>
      <c r="I13" s="27">
        <f>+'Reliquidacion AR SIC-SING'!I168-'Cálculo Orig. AR SIC-SING'!I168</f>
        <v>200638.83347808188</v>
      </c>
    </row>
    <row r="14" spans="2:9" x14ac:dyDescent="0.2">
      <c r="B14" s="11">
        <v>9</v>
      </c>
      <c r="C14" s="2" t="s">
        <v>11</v>
      </c>
      <c r="D14" s="25">
        <f>+'Reliquidacion AR SIC-SING'!D169-'Cálculo Orig. AR SIC-SING'!D169</f>
        <v>96886.166711467784</v>
      </c>
      <c r="E14" s="52">
        <f>+'Reliquidacion AR SIC-SING'!E169-'Cálculo Orig. AR SIC-SING'!E169</f>
        <v>59933.843210158462</v>
      </c>
      <c r="F14" s="52">
        <f>+'Reliquidacion AR SIC-SING'!F169-'Cálculo Orig. AR SIC-SING'!F169</f>
        <v>495.44052194833421</v>
      </c>
      <c r="G14" s="52">
        <f>+'Reliquidacion AR SIC-SING'!G169-'Cálculo Orig. AR SIC-SING'!G169</f>
        <v>-11040.041661226674</v>
      </c>
      <c r="H14" s="52">
        <f>+'Reliquidacion AR SIC-SING'!H169-'Cálculo Orig. AR SIC-SING'!H169</f>
        <v>3838.9906534495331</v>
      </c>
      <c r="I14" s="27">
        <f>+'Reliquidacion AR SIC-SING'!I169-'Cálculo Orig. AR SIC-SING'!I169</f>
        <v>-2749.7084776475549</v>
      </c>
    </row>
    <row r="15" spans="2:9" x14ac:dyDescent="0.2">
      <c r="B15" s="11">
        <v>10</v>
      </c>
      <c r="C15" s="2" t="s">
        <v>60</v>
      </c>
      <c r="D15" s="25">
        <f>+'Reliquidacion AR SIC-SING'!D170-'Cálculo Orig. AR SIC-SING'!D170</f>
        <v>-4867017.7736554509</v>
      </c>
      <c r="E15" s="52">
        <f>+'Reliquidacion AR SIC-SING'!E170-'Cálculo Orig. AR SIC-SING'!E170</f>
        <v>-1396294.8820620386</v>
      </c>
      <c r="F15" s="52">
        <f>+'Reliquidacion AR SIC-SING'!F170-'Cálculo Orig. AR SIC-SING'!F170</f>
        <v>-2916905.8256016453</v>
      </c>
      <c r="G15" s="52">
        <f>+'Reliquidacion AR SIC-SING'!G170-'Cálculo Orig. AR SIC-SING'!G170</f>
        <v>-1654995.3812984615</v>
      </c>
      <c r="H15" s="52">
        <f>+'Reliquidacion AR SIC-SING'!H170-'Cálculo Orig. AR SIC-SING'!H170</f>
        <v>-1759423.123468742</v>
      </c>
      <c r="I15" s="27">
        <f>+'Reliquidacion AR SIC-SING'!I170-'Cálculo Orig. AR SIC-SING'!I170</f>
        <v>-1684054.1922050402</v>
      </c>
    </row>
    <row r="16" spans="2:9" x14ac:dyDescent="0.2">
      <c r="B16" s="11">
        <v>11</v>
      </c>
      <c r="C16" s="2" t="s">
        <v>12</v>
      </c>
      <c r="D16" s="25">
        <f>+'Reliquidacion AR SIC-SING'!D171-'Cálculo Orig. AR SIC-SING'!D171</f>
        <v>292831.16095681558</v>
      </c>
      <c r="E16" s="52">
        <f>+'Reliquidacion AR SIC-SING'!E171-'Cálculo Orig. AR SIC-SING'!E171</f>
        <v>163144.61086700647</v>
      </c>
      <c r="F16" s="52">
        <f>+'Reliquidacion AR SIC-SING'!F171-'Cálculo Orig. AR SIC-SING'!F171</f>
        <v>244044.67517478022</v>
      </c>
      <c r="G16" s="52">
        <f>+'Reliquidacion AR SIC-SING'!G171-'Cálculo Orig. AR SIC-SING'!G171</f>
        <v>463239.4785243753</v>
      </c>
      <c r="H16" s="52">
        <f>+'Reliquidacion AR SIC-SING'!H171-'Cálculo Orig. AR SIC-SING'!H171</f>
        <v>499356.3912796051</v>
      </c>
      <c r="I16" s="27">
        <f>+'Reliquidacion AR SIC-SING'!I171-'Cálculo Orig. AR SIC-SING'!I171</f>
        <v>544780.2617554859</v>
      </c>
    </row>
    <row r="17" spans="2:9" x14ac:dyDescent="0.2">
      <c r="B17" s="11">
        <v>12</v>
      </c>
      <c r="C17" s="2" t="s">
        <v>13</v>
      </c>
      <c r="D17" s="25">
        <f>+'Reliquidacion AR SIC-SING'!D172-'Cálculo Orig. AR SIC-SING'!D172</f>
        <v>11032.853873820923</v>
      </c>
      <c r="E17" s="52">
        <f>+'Reliquidacion AR SIC-SING'!E172-'Cálculo Orig. AR SIC-SING'!E172</f>
        <v>34847.739685311877</v>
      </c>
      <c r="F17" s="52">
        <f>+'Reliquidacion AR SIC-SING'!F172-'Cálculo Orig. AR SIC-SING'!F172</f>
        <v>-1229.9361650648539</v>
      </c>
      <c r="G17" s="52">
        <f>+'Reliquidacion AR SIC-SING'!G172-'Cálculo Orig. AR SIC-SING'!G172</f>
        <v>14832.50261590853</v>
      </c>
      <c r="H17" s="52">
        <f>+'Reliquidacion AR SIC-SING'!H172-'Cálculo Orig. AR SIC-SING'!H172</f>
        <v>21919.37963609277</v>
      </c>
      <c r="I17" s="27">
        <f>+'Reliquidacion AR SIC-SING'!I172-'Cálculo Orig. AR SIC-SING'!I172</f>
        <v>93012.359421887915</v>
      </c>
    </row>
    <row r="18" spans="2:9" x14ac:dyDescent="0.2">
      <c r="B18" s="11">
        <v>13</v>
      </c>
      <c r="C18" s="2" t="s">
        <v>14</v>
      </c>
      <c r="D18" s="25">
        <f>+'Reliquidacion AR SIC-SING'!D173-'Cálculo Orig. AR SIC-SING'!D173</f>
        <v>746.5727926048778</v>
      </c>
      <c r="E18" s="52">
        <f>+'Reliquidacion AR SIC-SING'!E173-'Cálculo Orig. AR SIC-SING'!E173</f>
        <v>3448.8706491916905</v>
      </c>
      <c r="F18" s="52">
        <f>+'Reliquidacion AR SIC-SING'!F173-'Cálculo Orig. AR SIC-SING'!F173</f>
        <v>621.15002061472296</v>
      </c>
      <c r="G18" s="52">
        <f>+'Reliquidacion AR SIC-SING'!G173-'Cálculo Orig. AR SIC-SING'!G173</f>
        <v>-853.66217021658133</v>
      </c>
      <c r="H18" s="52">
        <f>+'Reliquidacion AR SIC-SING'!H173-'Cálculo Orig. AR SIC-SING'!H173</f>
        <v>3661.8571443356273</v>
      </c>
      <c r="I18" s="27">
        <f>+'Reliquidacion AR SIC-SING'!I173-'Cálculo Orig. AR SIC-SING'!I173</f>
        <v>-186.8494979981802</v>
      </c>
    </row>
    <row r="19" spans="2:9" x14ac:dyDescent="0.2">
      <c r="B19" s="11">
        <v>15</v>
      </c>
      <c r="C19" s="2" t="s">
        <v>15</v>
      </c>
      <c r="D19" s="25">
        <f>+'Reliquidacion AR SIC-SING'!D174-'Cálculo Orig. AR SIC-SING'!D174</f>
        <v>-11901.59668289924</v>
      </c>
      <c r="E19" s="52">
        <f>+'Reliquidacion AR SIC-SING'!E174-'Cálculo Orig. AR SIC-SING'!E174</f>
        <v>-3414.4396650142958</v>
      </c>
      <c r="F19" s="52">
        <f>+'Reliquidacion AR SIC-SING'!F174-'Cálculo Orig. AR SIC-SING'!F174</f>
        <v>-7132.8764990796662</v>
      </c>
      <c r="G19" s="52">
        <f>+'Reliquidacion AR SIC-SING'!G174-'Cálculo Orig. AR SIC-SING'!G174</f>
        <v>-4047.05477898461</v>
      </c>
      <c r="H19" s="52">
        <f>+'Reliquidacion AR SIC-SING'!H174-'Cálculo Orig. AR SIC-SING'!H174</f>
        <v>-4302.4179043349832</v>
      </c>
      <c r="I19" s="27">
        <f>+'Reliquidacion AR SIC-SING'!I174-'Cálculo Orig. AR SIC-SING'!I174</f>
        <v>-4118.1139498318498</v>
      </c>
    </row>
    <row r="20" spans="2:9" x14ac:dyDescent="0.2">
      <c r="B20" s="11">
        <v>16</v>
      </c>
      <c r="C20" s="2" t="s">
        <v>16</v>
      </c>
      <c r="D20" s="25">
        <f>+'Reliquidacion AR SIC-SING'!D175-'Cálculo Orig. AR SIC-SING'!D175</f>
        <v>-87657.473457043772</v>
      </c>
      <c r="E20" s="52">
        <f>+'Reliquidacion AR SIC-SING'!E175-'Cálculo Orig. AR SIC-SING'!E175</f>
        <v>-25147.983273262627</v>
      </c>
      <c r="F20" s="52">
        <f>+'Reliquidacion AR SIC-SING'!F175-'Cálculo Orig. AR SIC-SING'!F175</f>
        <v>-52534.962244925926</v>
      </c>
      <c r="G20" s="52">
        <f>+'Reliquidacion AR SIC-SING'!G175-'Cálculo Orig. AR SIC-SING'!G175</f>
        <v>-29807.311264191405</v>
      </c>
      <c r="H20" s="52">
        <f>+'Reliquidacion AR SIC-SING'!H175-'Cálculo Orig. AR SIC-SING'!H175</f>
        <v>-31688.108184025794</v>
      </c>
      <c r="I20" s="27">
        <f>+'Reliquidacion AR SIC-SING'!I175-'Cálculo Orig. AR SIC-SING'!I175</f>
        <v>-30330.675275624544</v>
      </c>
    </row>
    <row r="21" spans="2:9" x14ac:dyDescent="0.2">
      <c r="B21" s="11">
        <v>17</v>
      </c>
      <c r="C21" s="2" t="s">
        <v>17</v>
      </c>
      <c r="D21" s="25">
        <f>+'Reliquidacion AR SIC-SING'!D176-'Cálculo Orig. AR SIC-SING'!D176</f>
        <v>-103017.24848917636</v>
      </c>
      <c r="E21" s="52">
        <f>+'Reliquidacion AR SIC-SING'!E176-'Cálculo Orig. AR SIC-SING'!E176</f>
        <v>-29554.536991451143</v>
      </c>
      <c r="F21" s="52">
        <f>+'Reliquidacion AR SIC-SING'!F176-'Cálculo Orig. AR SIC-SING'!F176</f>
        <v>-61740.397555573691</v>
      </c>
      <c r="G21" s="52">
        <f>+'Reliquidacion AR SIC-SING'!G176-'Cálculo Orig. AR SIC-SING'!G176</f>
        <v>-35030.29542372335</v>
      </c>
      <c r="H21" s="52">
        <f>+'Reliquidacion AR SIC-SING'!H176-'Cálculo Orig. AR SIC-SING'!H176</f>
        <v>-37240.654860368588</v>
      </c>
      <c r="I21" s="27">
        <f>+'Reliquidacion AR SIC-SING'!I176-'Cálculo Orig. AR SIC-SING'!I176</f>
        <v>-35788.582275068526</v>
      </c>
    </row>
    <row r="22" spans="2:9" x14ac:dyDescent="0.2">
      <c r="B22" s="11">
        <v>18</v>
      </c>
      <c r="C22" s="2" t="s">
        <v>18</v>
      </c>
      <c r="D22" s="25">
        <f>+'Reliquidacion AR SIC-SING'!D177-'Cálculo Orig. AR SIC-SING'!D177</f>
        <v>-7818.5651312683276</v>
      </c>
      <c r="E22" s="52">
        <f>+'Reliquidacion AR SIC-SING'!E177-'Cálculo Orig. AR SIC-SING'!E177</f>
        <v>-2243.0619705050458</v>
      </c>
      <c r="F22" s="52">
        <f>+'Reliquidacion AR SIC-SING'!F177-'Cálculo Orig. AR SIC-SING'!F177</f>
        <v>-4685.8300585398629</v>
      </c>
      <c r="G22" s="52">
        <f>+'Reliquidacion AR SIC-SING'!G177-'Cálculo Orig. AR SIC-SING'!G177</f>
        <v>-2658.6484336817462</v>
      </c>
      <c r="H22" s="52">
        <f>+'Reliquidacion AR SIC-SING'!H177-'Cálculo Orig. AR SIC-SING'!H177</f>
        <v>-2826.4051877435677</v>
      </c>
      <c r="I22" s="27">
        <f>+'Reliquidacion AR SIC-SING'!I177-'Cálculo Orig. AR SIC-SING'!I177</f>
        <v>-2705.3296286714358</v>
      </c>
    </row>
    <row r="23" spans="2:9" x14ac:dyDescent="0.2">
      <c r="B23" s="11">
        <v>19</v>
      </c>
      <c r="C23" s="2" t="s">
        <v>19</v>
      </c>
      <c r="D23" s="25">
        <f>+'Reliquidacion AR SIC-SING'!D178-'Cálculo Orig. AR SIC-SING'!D178</f>
        <v>-18182.067942964382</v>
      </c>
      <c r="E23" s="52">
        <f>+'Reliquidacion AR SIC-SING'!E178-'Cálculo Orig. AR SIC-SING'!E178</f>
        <v>-5216.2391005606951</v>
      </c>
      <c r="F23" s="52">
        <f>+'Reliquidacion AR SIC-SING'!F178-'Cálculo Orig. AR SIC-SING'!F178</f>
        <v>-10896.894642832722</v>
      </c>
      <c r="G23" s="52">
        <f>+'Reliquidacion AR SIC-SING'!G178-'Cálculo Orig. AR SIC-SING'!G178</f>
        <v>-6182.6851405681982</v>
      </c>
      <c r="H23" s="52">
        <f>+'Reliquidacion AR SIC-SING'!H178-'Cálculo Orig. AR SIC-SING'!H178</f>
        <v>-6572.803359069042</v>
      </c>
      <c r="I23" s="27">
        <f>+'Reliquidacion AR SIC-SING'!I178-'Cálculo Orig. AR SIC-SING'!I178</f>
        <v>-6291.2422280530745</v>
      </c>
    </row>
    <row r="24" spans="2:9" x14ac:dyDescent="0.2">
      <c r="B24" s="11">
        <v>20</v>
      </c>
      <c r="C24" s="2" t="s">
        <v>20</v>
      </c>
      <c r="D24" s="25">
        <f>+'Reliquidacion AR SIC-SING'!D179-'Cálculo Orig. AR SIC-SING'!D179</f>
        <v>-31793.046715655131</v>
      </c>
      <c r="E24" s="52">
        <f>+'Reliquidacion AR SIC-SING'!E179-'Cálculo Orig. AR SIC-SING'!E179</f>
        <v>-9121.0820421736171</v>
      </c>
      <c r="F24" s="52">
        <f>+'Reliquidacion AR SIC-SING'!F179-'Cálculo Orig. AR SIC-SING'!F179</f>
        <v>-19054.239678452592</v>
      </c>
      <c r="G24" s="52">
        <f>+'Reliquidacion AR SIC-SING'!G179-'Cálculo Orig. AR SIC-SING'!G179</f>
        <v>-10811.003353352531</v>
      </c>
      <c r="H24" s="52">
        <f>+'Reliquidacion AR SIC-SING'!H179-'Cálculo Orig. AR SIC-SING'!H179</f>
        <v>-11493.161553637165</v>
      </c>
      <c r="I24" s="27">
        <f>+'Reliquidacion AR SIC-SING'!I179-'Cálculo Orig. AR SIC-SING'!I179</f>
        <v>-11000.825576245374</v>
      </c>
    </row>
    <row r="25" spans="2:9" x14ac:dyDescent="0.2">
      <c r="B25" s="11">
        <v>21</v>
      </c>
      <c r="C25" s="2" t="s">
        <v>21</v>
      </c>
      <c r="D25" s="25">
        <f>+'Reliquidacion AR SIC-SING'!D180-'Cálculo Orig. AR SIC-SING'!D180</f>
        <v>-460274.08197254012</v>
      </c>
      <c r="E25" s="52">
        <f>+'Reliquidacion AR SIC-SING'!E180-'Cálculo Orig. AR SIC-SING'!E180</f>
        <v>-132047.66756406709</v>
      </c>
      <c r="F25" s="52">
        <f>+'Reliquidacion AR SIC-SING'!F180-'Cálculo Orig. AR SIC-SING'!F180</f>
        <v>-275851.91045455914</v>
      </c>
      <c r="G25" s="52">
        <f>+'Reliquidacion AR SIC-SING'!G180-'Cálculo Orig. AR SIC-SING'!G180</f>
        <v>-156512.98499857698</v>
      </c>
      <c r="H25" s="52">
        <f>+'Reliquidacion AR SIC-SING'!H180-'Cálculo Orig. AR SIC-SING'!H180</f>
        <v>-166388.7211054108</v>
      </c>
      <c r="I25" s="27">
        <f>+'Reliquidacion AR SIC-SING'!I180-'Cálculo Orig. AR SIC-SING'!I180</f>
        <v>-159261.07800650405</v>
      </c>
    </row>
    <row r="26" spans="2:9" x14ac:dyDescent="0.2">
      <c r="B26" s="11">
        <v>22</v>
      </c>
      <c r="C26" s="2" t="s">
        <v>22</v>
      </c>
      <c r="D26" s="25">
        <f>+'Reliquidacion AR SIC-SING'!D181-'Cálculo Orig. AR SIC-SING'!D181</f>
        <v>-22127.779832392545</v>
      </c>
      <c r="E26" s="52">
        <f>+'Reliquidacion AR SIC-SING'!E181-'Cálculo Orig. AR SIC-SING'!E181</f>
        <v>-6348.2212657217578</v>
      </c>
      <c r="F26" s="52">
        <f>+'Reliquidacion AR SIC-SING'!F181-'Cálculo Orig. AR SIC-SING'!F181</f>
        <v>-13261.642529868781</v>
      </c>
      <c r="G26" s="52">
        <f>+'Reliquidacion AR SIC-SING'!G181-'Cálculo Orig. AR SIC-SING'!G181</f>
        <v>-7524.3968943827867</v>
      </c>
      <c r="H26" s="52">
        <f>+'Reliquidacion AR SIC-SING'!H181-'Cálculo Orig. AR SIC-SING'!H181</f>
        <v>-7999.1751250368116</v>
      </c>
      <c r="I26" s="27">
        <f>+'Reliquidacion AR SIC-SING'!I181-'Cálculo Orig. AR SIC-SING'!I181</f>
        <v>-7656.5120827456531</v>
      </c>
    </row>
    <row r="27" spans="2:9" x14ac:dyDescent="0.2">
      <c r="B27" s="11">
        <v>23</v>
      </c>
      <c r="C27" s="2" t="s">
        <v>23</v>
      </c>
      <c r="D27" s="25">
        <f>+'Reliquidacion AR SIC-SING'!D182-'Cálculo Orig. AR SIC-SING'!D182</f>
        <v>-782923.63777155289</v>
      </c>
      <c r="E27" s="52">
        <f>+'Reliquidacion AR SIC-SING'!E182-'Cálculo Orig. AR SIC-SING'!E182</f>
        <v>-224612.34359634423</v>
      </c>
      <c r="F27" s="52">
        <f>+'Reliquidacion AR SIC-SING'!F182-'Cálculo Orig. AR SIC-SING'!F182</f>
        <v>-469222.55603390868</v>
      </c>
      <c r="G27" s="52">
        <f>+'Reliquidacion AR SIC-SING'!G182-'Cálculo Orig. AR SIC-SING'!G182</f>
        <v>-266227.71164612513</v>
      </c>
      <c r="H27" s="52">
        <f>+'Reliquidacion AR SIC-SING'!H182-'Cálculo Orig. AR SIC-SING'!H182</f>
        <v>-283026.28349987441</v>
      </c>
      <c r="I27" s="27">
        <f>+'Reliquidacion AR SIC-SING'!I182-'Cálculo Orig. AR SIC-SING'!I182</f>
        <v>-270902.20247445983</v>
      </c>
    </row>
    <row r="28" spans="2:9" x14ac:dyDescent="0.2">
      <c r="B28" s="11">
        <v>24</v>
      </c>
      <c r="C28" s="2" t="s">
        <v>24</v>
      </c>
      <c r="D28" s="25">
        <f>+'Reliquidacion AR SIC-SING'!D183-'Cálculo Orig. AR SIC-SING'!D183</f>
        <v>-21134.039260262096</v>
      </c>
      <c r="E28" s="52">
        <f>+'Reliquidacion AR SIC-SING'!E183-'Cálculo Orig. AR SIC-SING'!E183</f>
        <v>-6063.1278184625744</v>
      </c>
      <c r="F28" s="52">
        <f>+'Reliquidacion AR SIC-SING'!F183-'Cálculo Orig. AR SIC-SING'!F183</f>
        <v>-12666.072963701583</v>
      </c>
      <c r="G28" s="52">
        <f>+'Reliquidacion AR SIC-SING'!G183-'Cálculo Orig. AR SIC-SING'!G183</f>
        <v>-7186.4823574795137</v>
      </c>
      <c r="H28" s="52">
        <f>+'Reliquidacion AR SIC-SING'!H183-'Cálculo Orig. AR SIC-SING'!H183</f>
        <v>-7639.9386844387736</v>
      </c>
      <c r="I28" s="27">
        <f>+'Reliquidacion AR SIC-SING'!I183-'Cálculo Orig. AR SIC-SING'!I183</f>
        <v>-7312.6643603233024</v>
      </c>
    </row>
    <row r="29" spans="2:9" x14ac:dyDescent="0.2">
      <c r="B29" s="11">
        <v>25</v>
      </c>
      <c r="C29" s="2" t="s">
        <v>25</v>
      </c>
      <c r="D29" s="25">
        <f>+'Reliquidacion AR SIC-SING'!D184-'Cálculo Orig. AR SIC-SING'!D184</f>
        <v>2663989.1187099894</v>
      </c>
      <c r="E29" s="52">
        <f>+'Reliquidacion AR SIC-SING'!E184-'Cálculo Orig. AR SIC-SING'!E184</f>
        <v>377729.7832419491</v>
      </c>
      <c r="F29" s="52">
        <f>+'Reliquidacion AR SIC-SING'!F184-'Cálculo Orig. AR SIC-SING'!F184</f>
        <v>-138748.69769613614</v>
      </c>
      <c r="G29" s="52">
        <f>+'Reliquidacion AR SIC-SING'!G184-'Cálculo Orig. AR SIC-SING'!G184</f>
        <v>-78084.014787841355</v>
      </c>
      <c r="H29" s="52">
        <f>+'Reliquidacion AR SIC-SING'!H184-'Cálculo Orig. AR SIC-SING'!H184</f>
        <v>36839.275054126294</v>
      </c>
      <c r="I29" s="27">
        <f>+'Reliquidacion AR SIC-SING'!I184-'Cálculo Orig. AR SIC-SING'!I184</f>
        <v>-125029.92990915937</v>
      </c>
    </row>
    <row r="30" spans="2:9" x14ac:dyDescent="0.2">
      <c r="B30" s="11">
        <v>26</v>
      </c>
      <c r="C30" s="2" t="s">
        <v>26</v>
      </c>
      <c r="D30" s="25">
        <f>+'Reliquidacion AR SIC-SING'!D185-'Cálculo Orig. AR SIC-SING'!D185</f>
        <v>0</v>
      </c>
      <c r="E30" s="52">
        <f>+'Reliquidacion AR SIC-SING'!E185-'Cálculo Orig. AR SIC-SING'!E185</f>
        <v>0</v>
      </c>
      <c r="F30" s="52">
        <f>+'Reliquidacion AR SIC-SING'!F185-'Cálculo Orig. AR SIC-SING'!F185</f>
        <v>0</v>
      </c>
      <c r="G30" s="52">
        <f>+'Reliquidacion AR SIC-SING'!G185-'Cálculo Orig. AR SIC-SING'!G185</f>
        <v>13.236358198403529</v>
      </c>
      <c r="H30" s="52">
        <f>+'Reliquidacion AR SIC-SING'!H185-'Cálculo Orig. AR SIC-SING'!H185</f>
        <v>-0.75366610071961393</v>
      </c>
      <c r="I30" s="27">
        <f>+'Reliquidacion AR SIC-SING'!I185-'Cálculo Orig. AR SIC-SING'!I185</f>
        <v>-0.36748559673312114</v>
      </c>
    </row>
    <row r="31" spans="2:9" x14ac:dyDescent="0.2">
      <c r="B31" s="11">
        <v>27</v>
      </c>
      <c r="C31" s="2" t="s">
        <v>27</v>
      </c>
      <c r="D31" s="25">
        <f>+'Reliquidacion AR SIC-SING'!D186-'Cálculo Orig. AR SIC-SING'!D186</f>
        <v>-13948.641188973274</v>
      </c>
      <c r="E31" s="52">
        <f>+'Reliquidacion AR SIC-SING'!E186-'Cálculo Orig. AR SIC-SING'!E186</f>
        <v>41545.54241284536</v>
      </c>
      <c r="F31" s="52">
        <f>+'Reliquidacion AR SIC-SING'!F186-'Cálculo Orig. AR SIC-SING'!F186</f>
        <v>17599.722795562564</v>
      </c>
      <c r="G31" s="52">
        <f>+'Reliquidacion AR SIC-SING'!G186-'Cálculo Orig. AR SIC-SING'!G186</f>
        <v>49583.752082739273</v>
      </c>
      <c r="H31" s="52">
        <f>+'Reliquidacion AR SIC-SING'!H186-'Cálculo Orig. AR SIC-SING'!H186</f>
        <v>-6964.3758370455689</v>
      </c>
      <c r="I31" s="27">
        <f>+'Reliquidacion AR SIC-SING'!I186-'Cálculo Orig. AR SIC-SING'!I186</f>
        <v>-2080.4810568425301</v>
      </c>
    </row>
    <row r="32" spans="2:9" x14ac:dyDescent="0.2">
      <c r="B32" s="11">
        <v>28</v>
      </c>
      <c r="C32" s="2" t="s">
        <v>28</v>
      </c>
      <c r="D32" s="25">
        <f>+'Reliquidacion AR SIC-SING'!D187-'Cálculo Orig. AR SIC-SING'!D187</f>
        <v>-10144.879889477179</v>
      </c>
      <c r="E32" s="52">
        <f>+'Reliquidacion AR SIC-SING'!E187-'Cálculo Orig. AR SIC-SING'!E187</f>
        <v>-365.64918257587624</v>
      </c>
      <c r="F32" s="52">
        <f>+'Reliquidacion AR SIC-SING'!F187-'Cálculo Orig. AR SIC-SING'!F187</f>
        <v>-5933.4796583795096</v>
      </c>
      <c r="G32" s="52">
        <f>+'Reliquidacion AR SIC-SING'!G187-'Cálculo Orig. AR SIC-SING'!G187</f>
        <v>-2630.4627867866197</v>
      </c>
      <c r="H32" s="52">
        <f>+'Reliquidacion AR SIC-SING'!H187-'Cálculo Orig. AR SIC-SING'!H187</f>
        <v>-4463.2257160151412</v>
      </c>
      <c r="I32" s="27">
        <f>+'Reliquidacion AR SIC-SING'!I187-'Cálculo Orig. AR SIC-SING'!I187</f>
        <v>21634.653770590983</v>
      </c>
    </row>
    <row r="33" spans="2:10" x14ac:dyDescent="0.2">
      <c r="B33" s="11">
        <v>29</v>
      </c>
      <c r="C33" s="2" t="s">
        <v>29</v>
      </c>
      <c r="D33" s="25">
        <f>+'Reliquidacion AR SIC-SING'!D188-'Cálculo Orig. AR SIC-SING'!D188</f>
        <v>-417.23618507600077</v>
      </c>
      <c r="E33" s="52">
        <f>+'Reliquidacion AR SIC-SING'!E188-'Cálculo Orig. AR SIC-SING'!E188</f>
        <v>-586.00685568385541</v>
      </c>
      <c r="F33" s="52">
        <f>+'Reliquidacion AR SIC-SING'!F188-'Cálculo Orig. AR SIC-SING'!F188</f>
        <v>-3197.7728216501428</v>
      </c>
      <c r="G33" s="52">
        <f>+'Reliquidacion AR SIC-SING'!G188-'Cálculo Orig. AR SIC-SING'!G188</f>
        <v>254973.8789499531</v>
      </c>
      <c r="H33" s="52">
        <f>+'Reliquidacion AR SIC-SING'!H188-'Cálculo Orig. AR SIC-SING'!H188</f>
        <v>-1889.9355997400585</v>
      </c>
      <c r="I33" s="27">
        <f>+'Reliquidacion AR SIC-SING'!I188-'Cálculo Orig. AR SIC-SING'!I188</f>
        <v>179421.1455252927</v>
      </c>
    </row>
    <row r="34" spans="2:10" x14ac:dyDescent="0.2">
      <c r="B34" s="11">
        <v>30</v>
      </c>
      <c r="C34" s="2" t="s">
        <v>30</v>
      </c>
      <c r="D34" s="25">
        <f>+'Reliquidacion AR SIC-SING'!D189-'Cálculo Orig. AR SIC-SING'!D189</f>
        <v>-9983.4910509374404</v>
      </c>
      <c r="E34" s="52">
        <f>+'Reliquidacion AR SIC-SING'!E189-'Cálculo Orig. AR SIC-SING'!E189</f>
        <v>-2864.1558563831436</v>
      </c>
      <c r="F34" s="52">
        <f>+'Reliquidacion AR SIC-SING'!F189-'Cálculo Orig. AR SIC-SING'!F189</f>
        <v>-5983.3155662486088</v>
      </c>
      <c r="G34" s="52">
        <f>+'Reliquidacion AR SIC-SING'!G189-'Cálculo Orig. AR SIC-SING'!G189</f>
        <v>-3394.8163633120248</v>
      </c>
      <c r="H34" s="52">
        <f>+'Reliquidacion AR SIC-SING'!H189-'Cálculo Orig. AR SIC-SING'!H189</f>
        <v>-3609.0242166446778</v>
      </c>
      <c r="I34" s="27">
        <f>+'Reliquidacion AR SIC-SING'!I189-'Cálculo Orig. AR SIC-SING'!I189</f>
        <v>-3454.4233736268488</v>
      </c>
    </row>
    <row r="35" spans="2:10" x14ac:dyDescent="0.2">
      <c r="B35" s="11">
        <v>31</v>
      </c>
      <c r="C35" s="2" t="s">
        <v>31</v>
      </c>
      <c r="D35" s="25">
        <f>+'Reliquidacion AR SIC-SING'!D190-'Cálculo Orig. AR SIC-SING'!D190</f>
        <v>-125435.48693003939</v>
      </c>
      <c r="E35" s="52">
        <f>+'Reliquidacion AR SIC-SING'!E190-'Cálculo Orig. AR SIC-SING'!E190</f>
        <v>74084.520502434156</v>
      </c>
      <c r="F35" s="52">
        <f>+'Reliquidacion AR SIC-SING'!F190-'Cálculo Orig. AR SIC-SING'!F190</f>
        <v>-101079.32185719261</v>
      </c>
      <c r="G35" s="52">
        <f>+'Reliquidacion AR SIC-SING'!G190-'Cálculo Orig. AR SIC-SING'!G190</f>
        <v>-137650.07836854336</v>
      </c>
      <c r="H35" s="52">
        <f>+'Reliquidacion AR SIC-SING'!H190-'Cálculo Orig. AR SIC-SING'!H190</f>
        <v>-68114.809472699621</v>
      </c>
      <c r="I35" s="27">
        <f>+'Reliquidacion AR SIC-SING'!I190-'Cálculo Orig. AR SIC-SING'!I190</f>
        <v>-53278.282601022809</v>
      </c>
    </row>
    <row r="36" spans="2:10" x14ac:dyDescent="0.2">
      <c r="B36" s="11">
        <v>32</v>
      </c>
      <c r="C36" s="2" t="s">
        <v>32</v>
      </c>
      <c r="D36" s="25">
        <f>+'Reliquidacion AR SIC-SING'!D191-'Cálculo Orig. AR SIC-SING'!D191</f>
        <v>-222464.83693728517</v>
      </c>
      <c r="E36" s="52">
        <f>+'Reliquidacion AR SIC-SING'!E191-'Cálculo Orig. AR SIC-SING'!E191</f>
        <v>66962.711925487994</v>
      </c>
      <c r="F36" s="52">
        <f>+'Reliquidacion AR SIC-SING'!F191-'Cálculo Orig. AR SIC-SING'!F191</f>
        <v>393930.77835747122</v>
      </c>
      <c r="G36" s="52">
        <f>+'Reliquidacion AR SIC-SING'!G191-'Cálculo Orig. AR SIC-SING'!G191</f>
        <v>10225.941716636436</v>
      </c>
      <c r="H36" s="52">
        <f>+'Reliquidacion AR SIC-SING'!H191-'Cálculo Orig. AR SIC-SING'!H191</f>
        <v>486350.60164665978</v>
      </c>
      <c r="I36" s="27">
        <f>+'Reliquidacion AR SIC-SING'!I191-'Cálculo Orig. AR SIC-SING'!I191</f>
        <v>-59687.332116593425</v>
      </c>
    </row>
    <row r="37" spans="2:10" x14ac:dyDescent="0.2">
      <c r="B37" s="11">
        <v>33</v>
      </c>
      <c r="C37" s="2" t="s">
        <v>33</v>
      </c>
      <c r="D37" s="25">
        <f>+'Reliquidacion AR SIC-SING'!D192-'Cálculo Orig. AR SIC-SING'!D192</f>
        <v>-450515.03835905832</v>
      </c>
      <c r="E37" s="52">
        <f>+'Reliquidacion AR SIC-SING'!E192-'Cálculo Orig. AR SIC-SING'!E192</f>
        <v>-123754.28588822705</v>
      </c>
      <c r="F37" s="52">
        <f>+'Reliquidacion AR SIC-SING'!F192-'Cálculo Orig. AR SIC-SING'!F192</f>
        <v>-261079.17755166438</v>
      </c>
      <c r="G37" s="52">
        <f>+'Reliquidacion AR SIC-SING'!G192-'Cálculo Orig. AR SIC-SING'!G192</f>
        <v>-142756.05311843107</v>
      </c>
      <c r="H37" s="52">
        <f>+'Reliquidacion AR SIC-SING'!H192-'Cálculo Orig. AR SIC-SING'!H192</f>
        <v>-145168.16351510896</v>
      </c>
      <c r="I37" s="27">
        <f>+'Reliquidacion AR SIC-SING'!I192-'Cálculo Orig. AR SIC-SING'!I192</f>
        <v>-138144.73363459518</v>
      </c>
    </row>
    <row r="38" spans="2:10" x14ac:dyDescent="0.2">
      <c r="B38" s="13">
        <v>34</v>
      </c>
      <c r="C38" s="14" t="s">
        <v>34</v>
      </c>
      <c r="D38" s="53">
        <f>+'Reliquidacion AR SIC-SING'!D193-'Cálculo Orig. AR SIC-SING'!D193</f>
        <v>-610.98011273575491</v>
      </c>
      <c r="E38" s="54">
        <f>+'Reliquidacion AR SIC-SING'!E193-'Cálculo Orig. AR SIC-SING'!E193</f>
        <v>-175.28360160761878</v>
      </c>
      <c r="F38" s="54">
        <f>+'Reliquidacion AR SIC-SING'!F193-'Cálculo Orig. AR SIC-SING'!F193</f>
        <v>-366.1731953830826</v>
      </c>
      <c r="G38" s="54">
        <f>+'Reliquidacion AR SIC-SING'!G193-'Cálculo Orig. AR SIC-SING'!G193</f>
        <v>-207.7595175666336</v>
      </c>
      <c r="H38" s="54">
        <f>+'Reliquidacion AR SIC-SING'!H193-'Cálculo Orig. AR SIC-SING'!H193</f>
        <v>-220.86883350735141</v>
      </c>
      <c r="I38" s="55">
        <f>+'Reliquidacion AR SIC-SING'!I193-'Cálculo Orig. AR SIC-SING'!I193</f>
        <v>-211.40740964127747</v>
      </c>
    </row>
    <row r="39" spans="2:10" x14ac:dyDescent="0.2">
      <c r="B39" s="16" t="s">
        <v>35</v>
      </c>
      <c r="C39" s="17"/>
      <c r="D39" s="56">
        <f t="shared" ref="D39:I39" si="0">SUM(D6:D38)</f>
        <v>3.0360070013557561E-9</v>
      </c>
      <c r="E39" s="57">
        <f t="shared" si="0"/>
        <v>1.3022827261011116E-10</v>
      </c>
      <c r="F39" s="57">
        <f t="shared" si="0"/>
        <v>-1.6956960280367639E-9</v>
      </c>
      <c r="G39" s="57">
        <f t="shared" si="0"/>
        <v>1.0934115834970726E-9</v>
      </c>
      <c r="H39" s="57">
        <f t="shared" si="0"/>
        <v>1.0201972600043518E-9</v>
      </c>
      <c r="I39" s="58">
        <f t="shared" si="0"/>
        <v>4.9783466238295659E-10</v>
      </c>
    </row>
    <row r="40" spans="2:10" x14ac:dyDescent="0.2">
      <c r="D40" s="59"/>
      <c r="E40" s="59"/>
      <c r="F40" s="59"/>
      <c r="G40" s="59"/>
      <c r="H40" s="59"/>
      <c r="I40" s="59"/>
    </row>
    <row r="41" spans="2:10" x14ac:dyDescent="0.2">
      <c r="B41" s="3" t="s">
        <v>70</v>
      </c>
    </row>
    <row r="42" spans="2:10" x14ac:dyDescent="0.2">
      <c r="B42" s="38" t="s">
        <v>0</v>
      </c>
      <c r="C42" s="60"/>
      <c r="D42" s="23">
        <v>44197</v>
      </c>
      <c r="E42" s="23">
        <v>44228</v>
      </c>
      <c r="F42" s="23">
        <v>44256</v>
      </c>
      <c r="G42" s="23">
        <v>44287</v>
      </c>
      <c r="H42" s="23">
        <v>44317</v>
      </c>
      <c r="I42" s="23">
        <v>44348</v>
      </c>
      <c r="J42" s="24">
        <v>44409</v>
      </c>
    </row>
    <row r="43" spans="2:10" x14ac:dyDescent="0.2">
      <c r="B43" s="16" t="s">
        <v>47</v>
      </c>
      <c r="C43" s="61"/>
      <c r="D43" s="41">
        <v>107.49</v>
      </c>
      <c r="E43" s="41">
        <v>107.69</v>
      </c>
      <c r="F43" s="41">
        <v>108.09</v>
      </c>
      <c r="G43" s="41">
        <v>108.5</v>
      </c>
      <c r="H43" s="41">
        <v>108.79</v>
      </c>
      <c r="I43" s="14">
        <v>108.88</v>
      </c>
      <c r="J43" s="46">
        <v>110.15</v>
      </c>
    </row>
    <row r="44" spans="2:10" x14ac:dyDescent="0.2">
      <c r="B44" s="16" t="s">
        <v>49</v>
      </c>
      <c r="C44" s="61"/>
      <c r="D44" s="44">
        <f>$J$43/D43-1</f>
        <v>2.4746488045399584E-2</v>
      </c>
      <c r="E44" s="44">
        <f t="shared" ref="E44:I44" si="1">$J$43/E43-1</f>
        <v>2.2843346643142359E-2</v>
      </c>
      <c r="F44" s="44">
        <f t="shared" si="1"/>
        <v>1.9058192247201511E-2</v>
      </c>
      <c r="G44" s="44">
        <f t="shared" si="1"/>
        <v>1.5207373271889368E-2</v>
      </c>
      <c r="H44" s="44">
        <f t="shared" si="1"/>
        <v>1.2501149002665635E-2</v>
      </c>
      <c r="I44" s="44">
        <f t="shared" si="1"/>
        <v>1.166421748714197E-2</v>
      </c>
      <c r="J44" s="47"/>
    </row>
    <row r="47" spans="2:10" x14ac:dyDescent="0.2">
      <c r="B47" s="3" t="s">
        <v>91</v>
      </c>
    </row>
    <row r="48" spans="2:10" x14ac:dyDescent="0.2">
      <c r="B48" s="21" t="s">
        <v>0</v>
      </c>
      <c r="C48" s="16"/>
      <c r="D48" s="22">
        <v>44197</v>
      </c>
      <c r="E48" s="23">
        <v>44228</v>
      </c>
      <c r="F48" s="23">
        <v>44256</v>
      </c>
      <c r="G48" s="23">
        <v>44287</v>
      </c>
      <c r="H48" s="23">
        <v>44317</v>
      </c>
      <c r="I48" s="24">
        <v>44348</v>
      </c>
    </row>
    <row r="49" spans="2:9" x14ac:dyDescent="0.2">
      <c r="B49" s="8">
        <v>1</v>
      </c>
      <c r="C49" s="9" t="s">
        <v>3</v>
      </c>
      <c r="D49" s="31">
        <f t="shared" ref="D49:I58" si="2">D6*(1+D$44)</f>
        <v>-30305.444424914596</v>
      </c>
      <c r="E49" s="32">
        <f t="shared" si="2"/>
        <v>-8678.1580843960564</v>
      </c>
      <c r="F49" s="32">
        <f t="shared" si="2"/>
        <v>-18061.868618688583</v>
      </c>
      <c r="G49" s="32">
        <f t="shared" si="2"/>
        <v>-10209.226423181413</v>
      </c>
      <c r="H49" s="32">
        <f t="shared" si="2"/>
        <v>-10824.481601839076</v>
      </c>
      <c r="I49" s="33">
        <f t="shared" si="2"/>
        <v>-10352.225857006979</v>
      </c>
    </row>
    <row r="50" spans="2:9" x14ac:dyDescent="0.2">
      <c r="B50" s="11">
        <v>2</v>
      </c>
      <c r="C50" s="2" t="s">
        <v>4</v>
      </c>
      <c r="D50" s="25">
        <f t="shared" si="2"/>
        <v>0</v>
      </c>
      <c r="E50" s="52">
        <f t="shared" si="2"/>
        <v>0</v>
      </c>
      <c r="F50" s="52">
        <f t="shared" si="2"/>
        <v>0</v>
      </c>
      <c r="G50" s="52">
        <f t="shared" si="2"/>
        <v>0</v>
      </c>
      <c r="H50" s="52">
        <f t="shared" si="2"/>
        <v>0</v>
      </c>
      <c r="I50" s="27">
        <f t="shared" si="2"/>
        <v>0</v>
      </c>
    </row>
    <row r="51" spans="2:9" x14ac:dyDescent="0.2">
      <c r="B51" s="11">
        <v>3</v>
      </c>
      <c r="C51" s="2" t="s">
        <v>5</v>
      </c>
      <c r="D51" s="25">
        <f t="shared" si="2"/>
        <v>-57406.513312391558</v>
      </c>
      <c r="E51" s="52">
        <f t="shared" si="2"/>
        <v>-16438.72271311608</v>
      </c>
      <c r="F51" s="52">
        <f t="shared" si="2"/>
        <v>-34213.948053934058</v>
      </c>
      <c r="G51" s="52">
        <f t="shared" si="2"/>
        <v>-19338.970396017714</v>
      </c>
      <c r="H51" s="52">
        <f t="shared" si="2"/>
        <v>-20504.426150729963</v>
      </c>
      <c r="I51" s="27">
        <f t="shared" si="2"/>
        <v>-19609.849079942345</v>
      </c>
    </row>
    <row r="52" spans="2:9" x14ac:dyDescent="0.2">
      <c r="B52" s="11">
        <v>4</v>
      </c>
      <c r="C52" s="2" t="s">
        <v>6</v>
      </c>
      <c r="D52" s="25">
        <f t="shared" si="2"/>
        <v>0</v>
      </c>
      <c r="E52" s="52">
        <f t="shared" si="2"/>
        <v>0</v>
      </c>
      <c r="F52" s="52">
        <f t="shared" si="2"/>
        <v>0</v>
      </c>
      <c r="G52" s="52">
        <f t="shared" si="2"/>
        <v>0</v>
      </c>
      <c r="H52" s="52">
        <f t="shared" si="2"/>
        <v>0</v>
      </c>
      <c r="I52" s="27">
        <f t="shared" si="2"/>
        <v>0</v>
      </c>
    </row>
    <row r="53" spans="2:9" x14ac:dyDescent="0.2">
      <c r="B53" s="11">
        <v>5</v>
      </c>
      <c r="C53" s="2" t="s">
        <v>7</v>
      </c>
      <c r="D53" s="25">
        <f t="shared" si="2"/>
        <v>3595774.0695132022</v>
      </c>
      <c r="E53" s="52">
        <f t="shared" si="2"/>
        <v>781120.20955172286</v>
      </c>
      <c r="F53" s="52">
        <f t="shared" si="2"/>
        <v>3077075.2026922246</v>
      </c>
      <c r="G53" s="52">
        <f t="shared" si="2"/>
        <v>174114.33587893247</v>
      </c>
      <c r="H53" s="52">
        <f t="shared" si="2"/>
        <v>1581639.9349982699</v>
      </c>
      <c r="I53" s="27">
        <f t="shared" si="2"/>
        <v>1621242.574911739</v>
      </c>
    </row>
    <row r="54" spans="2:9" x14ac:dyDescent="0.2">
      <c r="B54" s="11">
        <v>6</v>
      </c>
      <c r="C54" s="2" t="s">
        <v>8</v>
      </c>
      <c r="D54" s="25">
        <f t="shared" si="2"/>
        <v>-6772.0052465636927</v>
      </c>
      <c r="E54" s="52">
        <f t="shared" si="2"/>
        <v>-1939.2070696618675</v>
      </c>
      <c r="F54" s="52">
        <f t="shared" si="2"/>
        <v>-4036.0757405011354</v>
      </c>
      <c r="G54" s="52">
        <f t="shared" si="2"/>
        <v>-2281.3371066851146</v>
      </c>
      <c r="H54" s="52">
        <f t="shared" si="2"/>
        <v>-1053.2498662837884</v>
      </c>
      <c r="I54" s="27">
        <f t="shared" si="2"/>
        <v>-2314.1265591606229</v>
      </c>
    </row>
    <row r="55" spans="2:9" x14ac:dyDescent="0.2">
      <c r="B55" s="11">
        <v>7</v>
      </c>
      <c r="C55" s="2" t="s">
        <v>9</v>
      </c>
      <c r="D55" s="25">
        <f t="shared" si="2"/>
        <v>164797.88659597709</v>
      </c>
      <c r="E55" s="52">
        <f t="shared" si="2"/>
        <v>-17237.056532985163</v>
      </c>
      <c r="F55" s="52">
        <f t="shared" si="2"/>
        <v>92331.018632086299</v>
      </c>
      <c r="G55" s="52">
        <f t="shared" si="2"/>
        <v>1903157.6771738124</v>
      </c>
      <c r="H55" s="52">
        <f t="shared" si="2"/>
        <v>-2301.0858802523949</v>
      </c>
      <c r="I55" s="27">
        <f t="shared" si="2"/>
        <v>-5957.019851283997</v>
      </c>
    </row>
    <row r="56" spans="2:9" x14ac:dyDescent="0.2">
      <c r="B56" s="11">
        <v>8</v>
      </c>
      <c r="C56" s="2" t="s">
        <v>10</v>
      </c>
      <c r="D56" s="25">
        <f t="shared" si="2"/>
        <v>619280.9290208274</v>
      </c>
      <c r="E56" s="52">
        <f t="shared" si="2"/>
        <v>435465.29781623575</v>
      </c>
      <c r="F56" s="52">
        <f t="shared" si="2"/>
        <v>662393.28924842784</v>
      </c>
      <c r="G56" s="52">
        <f t="shared" si="2"/>
        <v>-253873.48593941386</v>
      </c>
      <c r="H56" s="52">
        <f t="shared" si="2"/>
        <v>-31176.198811999824</v>
      </c>
      <c r="I56" s="27">
        <f t="shared" si="2"/>
        <v>202979.12846813668</v>
      </c>
    </row>
    <row r="57" spans="2:9" x14ac:dyDescent="0.2">
      <c r="B57" s="11">
        <v>9</v>
      </c>
      <c r="C57" s="2" t="s">
        <v>11</v>
      </c>
      <c r="D57" s="25">
        <f t="shared" si="2"/>
        <v>99283.759077757713</v>
      </c>
      <c r="E57" s="52">
        <f t="shared" si="2"/>
        <v>61302.932766263853</v>
      </c>
      <c r="F57" s="52">
        <f t="shared" si="2"/>
        <v>504.88272266267944</v>
      </c>
      <c r="G57" s="52">
        <f t="shared" si="2"/>
        <v>-11207.931695706158</v>
      </c>
      <c r="H57" s="52">
        <f t="shared" si="2"/>
        <v>3886.9824476281465</v>
      </c>
      <c r="I57" s="27">
        <f t="shared" si="2"/>
        <v>-2781.7816753570742</v>
      </c>
    </row>
    <row r="58" spans="2:9" x14ac:dyDescent="0.2">
      <c r="B58" s="11">
        <v>10</v>
      </c>
      <c r="C58" s="2" t="s">
        <v>60</v>
      </c>
      <c r="D58" s="25">
        <f t="shared" si="2"/>
        <v>-4987459.3708079625</v>
      </c>
      <c r="E58" s="52">
        <f t="shared" si="2"/>
        <v>-1428190.9300690275</v>
      </c>
      <c r="F58" s="52">
        <f t="shared" si="2"/>
        <v>-2972496.7775929435</v>
      </c>
      <c r="G58" s="52">
        <f t="shared" si="2"/>
        <v>-1680163.5138251199</v>
      </c>
      <c r="H58" s="52">
        <f t="shared" si="2"/>
        <v>-1781417.9340939601</v>
      </c>
      <c r="I58" s="27">
        <f t="shared" si="2"/>
        <v>-1703697.3665630531</v>
      </c>
    </row>
    <row r="59" spans="2:9" x14ac:dyDescent="0.2">
      <c r="B59" s="11">
        <v>11</v>
      </c>
      <c r="C59" s="2" t="s">
        <v>12</v>
      </c>
      <c r="D59" s="25">
        <f t="shared" ref="D59:I68" si="3">D16*(1+D$44)</f>
        <v>300077.70378075389</v>
      </c>
      <c r="E59" s="52">
        <f t="shared" si="3"/>
        <v>166871.37976600206</v>
      </c>
      <c r="F59" s="52">
        <f t="shared" si="3"/>
        <v>248695.72551116702</v>
      </c>
      <c r="G59" s="52">
        <f t="shared" si="3"/>
        <v>470284.13418857084</v>
      </c>
      <c r="H59" s="52">
        <f t="shared" si="3"/>
        <v>505598.91993242485</v>
      </c>
      <c r="I59" s="27">
        <f t="shared" si="3"/>
        <v>551134.69721130398</v>
      </c>
    </row>
    <row r="60" spans="2:9" x14ac:dyDescent="0.2">
      <c r="B60" s="11">
        <v>12</v>
      </c>
      <c r="C60" s="2" t="s">
        <v>13</v>
      </c>
      <c r="D60" s="25">
        <f t="shared" si="3"/>
        <v>11305.878260316073</v>
      </c>
      <c r="E60" s="52">
        <f t="shared" si="3"/>
        <v>35643.778682673445</v>
      </c>
      <c r="F60" s="52">
        <f t="shared" si="3"/>
        <v>-1253.3765249504456</v>
      </c>
      <c r="G60" s="52">
        <f t="shared" si="3"/>
        <v>15058.066019744927</v>
      </c>
      <c r="H60" s="52">
        <f t="shared" si="3"/>
        <v>22193.397066969559</v>
      </c>
      <c r="I60" s="27">
        <f t="shared" si="3"/>
        <v>94097.275811177038</v>
      </c>
    </row>
    <row r="61" spans="2:9" x14ac:dyDescent="0.2">
      <c r="B61" s="11">
        <v>13</v>
      </c>
      <c r="C61" s="2" t="s">
        <v>14</v>
      </c>
      <c r="D61" s="25">
        <f t="shared" si="3"/>
        <v>765.04784729209496</v>
      </c>
      <c r="E61" s="52">
        <f t="shared" si="3"/>
        <v>3527.6543969585359</v>
      </c>
      <c r="F61" s="52">
        <f t="shared" si="3"/>
        <v>632.98801712195154</v>
      </c>
      <c r="G61" s="52">
        <f t="shared" si="3"/>
        <v>-866.64412948715608</v>
      </c>
      <c r="H61" s="52">
        <f t="shared" si="3"/>
        <v>3707.6345661234427</v>
      </c>
      <c r="I61" s="27">
        <f t="shared" si="3"/>
        <v>-189.02895118019427</v>
      </c>
    </row>
    <row r="62" spans="2:9" x14ac:dyDescent="0.2">
      <c r="B62" s="11">
        <v>15</v>
      </c>
      <c r="C62" s="2" t="s">
        <v>15</v>
      </c>
      <c r="D62" s="25">
        <f t="shared" si="3"/>
        <v>-12196.119402933773</v>
      </c>
      <c r="E62" s="52">
        <f t="shared" si="3"/>
        <v>-3492.4368938743123</v>
      </c>
      <c r="F62" s="52">
        <f t="shared" si="3"/>
        <v>-7268.8162306746726</v>
      </c>
      <c r="G62" s="52">
        <f t="shared" si="3"/>
        <v>-4108.5998516604132</v>
      </c>
      <c r="H62" s="52">
        <f t="shared" si="3"/>
        <v>-4356.2030716288109</v>
      </c>
      <c r="I62" s="27">
        <f t="shared" si="3"/>
        <v>-4166.1485265795218</v>
      </c>
    </row>
    <row r="63" spans="2:9" x14ac:dyDescent="0.2">
      <c r="B63" s="11">
        <v>16</v>
      </c>
      <c r="C63" s="2" t="s">
        <v>16</v>
      </c>
      <c r="D63" s="25">
        <f t="shared" si="3"/>
        <v>-89826.688076038437</v>
      </c>
      <c r="E63" s="52">
        <f t="shared" si="3"/>
        <v>-25722.447372549712</v>
      </c>
      <c r="F63" s="52">
        <f t="shared" si="3"/>
        <v>-53536.183655089197</v>
      </c>
      <c r="G63" s="52">
        <f t="shared" si="3"/>
        <v>-30260.602172817355</v>
      </c>
      <c r="H63" s="52">
        <f t="shared" si="3"/>
        <v>-32084.245946046889</v>
      </c>
      <c r="I63" s="27">
        <f t="shared" si="3"/>
        <v>-30684.45886857131</v>
      </c>
    </row>
    <row r="64" spans="2:9" x14ac:dyDescent="0.2">
      <c r="B64" s="11">
        <v>17</v>
      </c>
      <c r="C64" s="2" t="s">
        <v>17</v>
      </c>
      <c r="D64" s="25">
        <f t="shared" si="3"/>
        <v>-105566.56359738372</v>
      </c>
      <c r="E64" s="52">
        <f t="shared" si="3"/>
        <v>-30229.661524824434</v>
      </c>
      <c r="F64" s="52">
        <f t="shared" si="3"/>
        <v>-62917.057921606465</v>
      </c>
      <c r="G64" s="52">
        <f t="shared" si="3"/>
        <v>-35563.014202056467</v>
      </c>
      <c r="H64" s="52">
        <f t="shared" si="3"/>
        <v>-37706.205835734901</v>
      </c>
      <c r="I64" s="27">
        <f t="shared" si="3"/>
        <v>-36206.028082281402</v>
      </c>
    </row>
    <row r="65" spans="2:9" x14ac:dyDescent="0.2">
      <c r="B65" s="11">
        <v>18</v>
      </c>
      <c r="C65" s="2" t="s">
        <v>18</v>
      </c>
      <c r="D65" s="25">
        <f t="shared" si="3"/>
        <v>-8012.0471598214372</v>
      </c>
      <c r="E65" s="52">
        <f t="shared" si="3"/>
        <v>-2294.3010126393424</v>
      </c>
      <c r="F65" s="52">
        <f t="shared" si="3"/>
        <v>-4775.133508633231</v>
      </c>
      <c r="G65" s="52">
        <f t="shared" si="3"/>
        <v>-2699.0794928114683</v>
      </c>
      <c r="H65" s="52">
        <f t="shared" si="3"/>
        <v>-2861.7385001374573</v>
      </c>
      <c r="I65" s="27">
        <f t="shared" si="3"/>
        <v>-2736.8851818346684</v>
      </c>
    </row>
    <row r="66" spans="2:9" x14ac:dyDescent="0.2">
      <c r="B66" s="11">
        <v>19</v>
      </c>
      <c r="C66" s="2" t="s">
        <v>19</v>
      </c>
      <c r="D66" s="25">
        <f t="shared" si="3"/>
        <v>-18632.010269955594</v>
      </c>
      <c r="E66" s="52">
        <f t="shared" si="3"/>
        <v>-5335.3954585083166</v>
      </c>
      <c r="F66" s="52">
        <f t="shared" si="3"/>
        <v>-11104.569755833329</v>
      </c>
      <c r="G66" s="52">
        <f t="shared" si="3"/>
        <v>-6276.7075413233824</v>
      </c>
      <c r="H66" s="52">
        <f t="shared" si="3"/>
        <v>-6654.9709532259849</v>
      </c>
      <c r="I66" s="27">
        <f t="shared" si="3"/>
        <v>-6364.6246456653771</v>
      </c>
    </row>
    <row r="67" spans="2:9" x14ac:dyDescent="0.2">
      <c r="B67" s="11">
        <v>20</v>
      </c>
      <c r="C67" s="2" t="s">
        <v>20</v>
      </c>
      <c r="D67" s="25">
        <f t="shared" si="3"/>
        <v>-32579.812966130921</v>
      </c>
      <c r="E67" s="52">
        <f t="shared" si="3"/>
        <v>-9329.4380810235307</v>
      </c>
      <c r="F67" s="52">
        <f t="shared" si="3"/>
        <v>-19417.379041368797</v>
      </c>
      <c r="G67" s="52">
        <f t="shared" si="3"/>
        <v>-10975.410316790611</v>
      </c>
      <c r="H67" s="52">
        <f t="shared" si="3"/>
        <v>-11636.839278730891</v>
      </c>
      <c r="I67" s="27">
        <f t="shared" si="3"/>
        <v>-11129.141598304814</v>
      </c>
    </row>
    <row r="68" spans="2:9" x14ac:dyDescent="0.2">
      <c r="B68" s="11">
        <v>21</v>
      </c>
      <c r="C68" s="2" t="s">
        <v>21</v>
      </c>
      <c r="D68" s="25">
        <f t="shared" si="3"/>
        <v>-471664.24903968087</v>
      </c>
      <c r="E68" s="52">
        <f t="shared" si="3"/>
        <v>-135064.0782076515</v>
      </c>
      <c r="F68" s="52">
        <f t="shared" si="3"/>
        <v>-281109.14919575996</v>
      </c>
      <c r="G68" s="52">
        <f t="shared" si="3"/>
        <v>-158893.13638334797</v>
      </c>
      <c r="H68" s="52">
        <f t="shared" si="3"/>
        <v>-168468.77130031251</v>
      </c>
      <c r="I68" s="27">
        <f t="shared" si="3"/>
        <v>-161118.7338576086</v>
      </c>
    </row>
    <row r="69" spans="2:9" x14ac:dyDescent="0.2">
      <c r="B69" s="11">
        <v>22</v>
      </c>
      <c r="C69" s="2" t="s">
        <v>22</v>
      </c>
      <c r="D69" s="25">
        <f t="shared" ref="D69:I78" si="4">D26*(1+D$44)</f>
        <v>-22675.364671486081</v>
      </c>
      <c r="E69" s="52">
        <f t="shared" si="4"/>
        <v>-6493.2358846620082</v>
      </c>
      <c r="F69" s="52">
        <f t="shared" si="4"/>
        <v>-13514.385462716684</v>
      </c>
      <c r="G69" s="52">
        <f t="shared" si="4"/>
        <v>-7638.8232066015107</v>
      </c>
      <c r="H69" s="52">
        <f t="shared" si="4"/>
        <v>-8099.1740051733132</v>
      </c>
      <c r="I69" s="27">
        <f t="shared" si="4"/>
        <v>-7745.8193048717285</v>
      </c>
    </row>
    <row r="70" spans="2:9" x14ac:dyDescent="0.2">
      <c r="B70" s="11">
        <v>23</v>
      </c>
      <c r="C70" s="2" t="s">
        <v>23</v>
      </c>
      <c r="D70" s="25">
        <f t="shared" si="4"/>
        <v>-802298.24821412738</v>
      </c>
      <c r="E70" s="52">
        <f t="shared" si="4"/>
        <v>-229743.24122144413</v>
      </c>
      <c r="F70" s="52">
        <f t="shared" si="4"/>
        <v>-478165.08971352619</v>
      </c>
      <c r="G70" s="52">
        <f t="shared" si="4"/>
        <v>-270276.33583244868</v>
      </c>
      <c r="H70" s="52">
        <f t="shared" si="4"/>
        <v>-286564.43724157702</v>
      </c>
      <c r="I70" s="27">
        <f t="shared" si="4"/>
        <v>-274062.06468186772</v>
      </c>
    </row>
    <row r="71" spans="2:9" x14ac:dyDescent="0.2">
      <c r="B71" s="11">
        <v>24</v>
      </c>
      <c r="C71" s="2" t="s">
        <v>24</v>
      </c>
      <c r="D71" s="25">
        <f t="shared" si="4"/>
        <v>-21657.032510167177</v>
      </c>
      <c r="E71" s="52">
        <f t="shared" si="4"/>
        <v>-6201.6299489613948</v>
      </c>
      <c r="F71" s="52">
        <f t="shared" si="4"/>
        <v>-12907.46541726089</v>
      </c>
      <c r="G71" s="52">
        <f t="shared" si="4"/>
        <v>-7295.7698772015519</v>
      </c>
      <c r="H71" s="52">
        <f t="shared" si="4"/>
        <v>-7735.4466963041723</v>
      </c>
      <c r="I71" s="27">
        <f t="shared" si="4"/>
        <v>-7397.9608678325849</v>
      </c>
    </row>
    <row r="72" spans="2:9" x14ac:dyDescent="0.2">
      <c r="B72" s="11">
        <v>25</v>
      </c>
      <c r="C72" s="2" t="s">
        <v>25</v>
      </c>
      <c r="D72" s="25">
        <f t="shared" si="4"/>
        <v>2729913.4935892206</v>
      </c>
      <c r="E72" s="52">
        <f t="shared" si="4"/>
        <v>386358.39561798394</v>
      </c>
      <c r="F72" s="52">
        <f t="shared" si="4"/>
        <v>-141392.99705087795</v>
      </c>
      <c r="G72" s="52">
        <f t="shared" si="4"/>
        <v>-79271.467547287786</v>
      </c>
      <c r="H72" s="52">
        <f t="shared" si="4"/>
        <v>37299.808320728109</v>
      </c>
      <c r="I72" s="27">
        <f t="shared" si="4"/>
        <v>-126488.30620402192</v>
      </c>
    </row>
    <row r="73" spans="2:9" x14ac:dyDescent="0.2">
      <c r="B73" s="11">
        <v>26</v>
      </c>
      <c r="C73" s="2" t="s">
        <v>26</v>
      </c>
      <c r="D73" s="25">
        <f t="shared" si="4"/>
        <v>0</v>
      </c>
      <c r="E73" s="52">
        <f t="shared" si="4"/>
        <v>0</v>
      </c>
      <c r="F73" s="52">
        <f t="shared" si="4"/>
        <v>0</v>
      </c>
      <c r="G73" s="52">
        <f t="shared" si="4"/>
        <v>13.437648438287084</v>
      </c>
      <c r="H73" s="52">
        <f t="shared" si="4"/>
        <v>-0.7630877929429678</v>
      </c>
      <c r="I73" s="27">
        <f t="shared" si="4"/>
        <v>-0.37177202865680842</v>
      </c>
    </row>
    <row r="74" spans="2:9" x14ac:dyDescent="0.2">
      <c r="B74" s="11">
        <v>27</v>
      </c>
      <c r="C74" s="2" t="s">
        <v>27</v>
      </c>
      <c r="D74" s="25">
        <f t="shared" si="4"/>
        <v>-14293.82107140577</v>
      </c>
      <c r="E74" s="52">
        <f t="shared" si="4"/>
        <v>42494.581639659358</v>
      </c>
      <c r="F74" s="52">
        <f t="shared" si="4"/>
        <v>17935.141696097849</v>
      </c>
      <c r="G74" s="52">
        <f t="shared" si="4"/>
        <v>50337.790708882312</v>
      </c>
      <c r="H74" s="52">
        <f t="shared" si="4"/>
        <v>-7051.4385370950395</v>
      </c>
      <c r="I74" s="27">
        <f t="shared" si="4"/>
        <v>-2104.7482403674203</v>
      </c>
    </row>
    <row r="75" spans="2:9" x14ac:dyDescent="0.2">
      <c r="B75" s="11">
        <v>28</v>
      </c>
      <c r="C75" s="2" t="s">
        <v>28</v>
      </c>
      <c r="D75" s="25">
        <f t="shared" si="4"/>
        <v>-10395.93003838414</v>
      </c>
      <c r="E75" s="52">
        <f t="shared" si="4"/>
        <v>-374.00183360323865</v>
      </c>
      <c r="F75" s="52">
        <f t="shared" si="4"/>
        <v>-6046.5610544037654</v>
      </c>
      <c r="G75" s="52">
        <f t="shared" si="4"/>
        <v>-2670.4652162630982</v>
      </c>
      <c r="H75" s="52">
        <f t="shared" si="4"/>
        <v>-4519.0211657235759</v>
      </c>
      <c r="I75" s="27">
        <f t="shared" si="4"/>
        <v>21887.005077430171</v>
      </c>
    </row>
    <row r="76" spans="2:9" x14ac:dyDescent="0.2">
      <c r="B76" s="11">
        <v>29</v>
      </c>
      <c r="C76" s="2" t="s">
        <v>29</v>
      </c>
      <c r="D76" s="25">
        <f t="shared" si="4"/>
        <v>-427.56131534209214</v>
      </c>
      <c r="E76" s="52">
        <f t="shared" si="4"/>
        <v>-599.39321342349956</v>
      </c>
      <c r="F76" s="52">
        <f t="shared" si="4"/>
        <v>-3258.7165908480274</v>
      </c>
      <c r="G76" s="52">
        <f t="shared" si="4"/>
        <v>258851.36190172657</v>
      </c>
      <c r="H76" s="52">
        <f t="shared" si="4"/>
        <v>-1913.5619662778513</v>
      </c>
      <c r="I76" s="27">
        <f t="shared" si="4"/>
        <v>181513.95278849185</v>
      </c>
    </row>
    <row r="77" spans="2:9" x14ac:dyDescent="0.2">
      <c r="B77" s="11">
        <v>30</v>
      </c>
      <c r="C77" s="2" t="s">
        <v>30</v>
      </c>
      <c r="D77" s="25">
        <f t="shared" si="4"/>
        <v>-10230.547392880817</v>
      </c>
      <c r="E77" s="52">
        <f t="shared" si="4"/>
        <v>-2929.5827614504901</v>
      </c>
      <c r="F77" s="52">
        <f t="shared" si="4"/>
        <v>-6097.3467445858478</v>
      </c>
      <c r="G77" s="52">
        <f t="shared" si="4"/>
        <v>-3446.4426029384285</v>
      </c>
      <c r="H77" s="52">
        <f t="shared" si="4"/>
        <v>-3654.1411661311818</v>
      </c>
      <c r="I77" s="27">
        <f t="shared" si="4"/>
        <v>-3494.7165191494992</v>
      </c>
    </row>
    <row r="78" spans="2:9" x14ac:dyDescent="0.2">
      <c r="B78" s="11">
        <v>31</v>
      </c>
      <c r="C78" s="2" t="s">
        <v>31</v>
      </c>
      <c r="D78" s="25">
        <f t="shared" si="4"/>
        <v>-128539.57470782248</v>
      </c>
      <c r="E78" s="52">
        <f t="shared" si="4"/>
        <v>75776.858885162248</v>
      </c>
      <c r="F78" s="52">
        <f t="shared" si="4"/>
        <v>-103005.71100536374</v>
      </c>
      <c r="G78" s="52">
        <f t="shared" si="4"/>
        <v>-139743.37449119863</v>
      </c>
      <c r="H78" s="52">
        <f t="shared" si="4"/>
        <v>-68966.322855206017</v>
      </c>
      <c r="I78" s="27">
        <f t="shared" si="4"/>
        <v>-53899.732076622553</v>
      </c>
    </row>
    <row r="79" spans="2:9" x14ac:dyDescent="0.2">
      <c r="B79" s="11">
        <v>32</v>
      </c>
      <c r="C79" s="2" t="s">
        <v>32</v>
      </c>
      <c r="D79" s="25">
        <f t="shared" ref="D79:I81" si="5">D36*(1+D$44)</f>
        <v>-227970.06036507548</v>
      </c>
      <c r="E79" s="52">
        <f t="shared" si="5"/>
        <v>68492.364366166803</v>
      </c>
      <c r="F79" s="52">
        <f t="shared" si="5"/>
        <v>401438.38686349761</v>
      </c>
      <c r="G79" s="52">
        <f t="shared" si="5"/>
        <v>10381.451429377912</v>
      </c>
      <c r="H79" s="52">
        <f t="shared" si="5"/>
        <v>492430.54298538074</v>
      </c>
      <c r="I79" s="27">
        <f t="shared" si="5"/>
        <v>-60383.538139628647</v>
      </c>
    </row>
    <row r="80" spans="2:9" x14ac:dyDescent="0.2">
      <c r="B80" s="11">
        <v>33</v>
      </c>
      <c r="C80" s="2" t="s">
        <v>33</v>
      </c>
      <c r="D80" s="25">
        <f t="shared" si="5"/>
        <v>-461663.70337008347</v>
      </c>
      <c r="E80" s="52">
        <f t="shared" si="5"/>
        <v>-126581.24793934636</v>
      </c>
      <c r="F80" s="52">
        <f t="shared" si="5"/>
        <v>-266054.87470918527</v>
      </c>
      <c r="G80" s="52">
        <f t="shared" si="5"/>
        <v>-144926.99770502473</v>
      </c>
      <c r="H80" s="52">
        <f t="shared" si="5"/>
        <v>-146982.93235765467</v>
      </c>
      <c r="I80" s="27">
        <f t="shared" si="5"/>
        <v>-139756.08385241238</v>
      </c>
    </row>
    <row r="81" spans="2:9" x14ac:dyDescent="0.2">
      <c r="B81" s="13">
        <v>34</v>
      </c>
      <c r="C81" s="14" t="s">
        <v>34</v>
      </c>
      <c r="D81" s="53">
        <f t="shared" si="5"/>
        <v>-626.09972479154715</v>
      </c>
      <c r="E81" s="54">
        <f t="shared" si="5"/>
        <v>-179.28766568000009</v>
      </c>
      <c r="F81" s="54">
        <f t="shared" si="5"/>
        <v>-373.15179453646545</v>
      </c>
      <c r="G81" s="54">
        <f t="shared" si="5"/>
        <v>-210.91899410105705</v>
      </c>
      <c r="H81" s="54">
        <f t="shared" si="5"/>
        <v>-223.62994770507177</v>
      </c>
      <c r="I81" s="55">
        <f t="shared" si="5"/>
        <v>-213.87331164572663</v>
      </c>
    </row>
    <row r="82" spans="2:9" x14ac:dyDescent="0.2">
      <c r="B82" s="16" t="s">
        <v>35</v>
      </c>
      <c r="C82" s="17"/>
      <c r="D82" s="28">
        <f t="shared" ref="D82:I82" si="6">SUM(D49:D81)</f>
        <v>3.3072637961595319E-9</v>
      </c>
      <c r="E82" s="29">
        <f t="shared" si="6"/>
        <v>-3.6550318327499554E-11</v>
      </c>
      <c r="F82" s="29">
        <f t="shared" si="6"/>
        <v>-2.2306494429358281E-9</v>
      </c>
      <c r="G82" s="29">
        <f t="shared" si="6"/>
        <v>1.3080523331154836E-9</v>
      </c>
      <c r="H82" s="29">
        <f t="shared" si="6"/>
        <v>1.4613590337830829E-9</v>
      </c>
      <c r="I82" s="30">
        <f t="shared" si="6"/>
        <v>-4.0438408177578822E-10</v>
      </c>
    </row>
    <row r="85" spans="2:9" x14ac:dyDescent="0.2">
      <c r="B85" s="3" t="s">
        <v>117</v>
      </c>
    </row>
    <row r="86" spans="2:9" x14ac:dyDescent="0.2">
      <c r="B86" s="21" t="s">
        <v>0</v>
      </c>
      <c r="C86" s="16"/>
      <c r="D86" s="62"/>
    </row>
    <row r="87" spans="2:9" x14ac:dyDescent="0.2">
      <c r="B87" s="8">
        <v>1</v>
      </c>
      <c r="C87" s="9" t="s">
        <v>3</v>
      </c>
      <c r="D87" s="63">
        <f t="shared" ref="D87:D99" si="7">SUM(D49:I49)</f>
        <v>-88431.405010026705</v>
      </c>
    </row>
    <row r="88" spans="2:9" x14ac:dyDescent="0.2">
      <c r="B88" s="11">
        <v>2</v>
      </c>
      <c r="C88" s="2" t="s">
        <v>4</v>
      </c>
      <c r="D88" s="64">
        <f t="shared" si="7"/>
        <v>0</v>
      </c>
    </row>
    <row r="89" spans="2:9" x14ac:dyDescent="0.2">
      <c r="B89" s="11">
        <v>3</v>
      </c>
      <c r="C89" s="2" t="s">
        <v>5</v>
      </c>
      <c r="D89" s="64">
        <f t="shared" si="7"/>
        <v>-167512.42970613169</v>
      </c>
    </row>
    <row r="90" spans="2:9" x14ac:dyDescent="0.2">
      <c r="B90" s="11">
        <v>4</v>
      </c>
      <c r="C90" s="2" t="s">
        <v>6</v>
      </c>
      <c r="D90" s="64">
        <f t="shared" si="7"/>
        <v>0</v>
      </c>
    </row>
    <row r="91" spans="2:9" x14ac:dyDescent="0.2">
      <c r="B91" s="11">
        <v>5</v>
      </c>
      <c r="C91" s="2" t="s">
        <v>7</v>
      </c>
      <c r="D91" s="64">
        <f t="shared" si="7"/>
        <v>10830966.327546092</v>
      </c>
    </row>
    <row r="92" spans="2:9" x14ac:dyDescent="0.2">
      <c r="B92" s="11">
        <v>6</v>
      </c>
      <c r="C92" s="2" t="s">
        <v>8</v>
      </c>
      <c r="D92" s="64">
        <f t="shared" si="7"/>
        <v>-18396.001588856219</v>
      </c>
    </row>
    <row r="93" spans="2:9" x14ac:dyDescent="0.2">
      <c r="B93" s="11">
        <v>7</v>
      </c>
      <c r="C93" s="2" t="s">
        <v>9</v>
      </c>
      <c r="D93" s="64">
        <f t="shared" si="7"/>
        <v>2134791.4201373542</v>
      </c>
    </row>
    <row r="94" spans="2:9" x14ac:dyDescent="0.2">
      <c r="B94" s="11">
        <v>8</v>
      </c>
      <c r="C94" s="2" t="s">
        <v>10</v>
      </c>
      <c r="D94" s="64">
        <f t="shared" si="7"/>
        <v>1635068.9598022143</v>
      </c>
    </row>
    <row r="95" spans="2:9" x14ac:dyDescent="0.2">
      <c r="B95" s="11">
        <v>9</v>
      </c>
      <c r="C95" s="2" t="s">
        <v>11</v>
      </c>
      <c r="D95" s="64">
        <f t="shared" si="7"/>
        <v>150988.84364324913</v>
      </c>
    </row>
    <row r="96" spans="2:9" x14ac:dyDescent="0.2">
      <c r="B96" s="11">
        <v>10</v>
      </c>
      <c r="C96" s="2" t="s">
        <v>60</v>
      </c>
      <c r="D96" s="64">
        <f t="shared" si="7"/>
        <v>-14553425.892952068</v>
      </c>
    </row>
    <row r="97" spans="2:4" x14ac:dyDescent="0.2">
      <c r="B97" s="11">
        <v>11</v>
      </c>
      <c r="C97" s="2" t="s">
        <v>12</v>
      </c>
      <c r="D97" s="64">
        <f t="shared" si="7"/>
        <v>2242662.5603902228</v>
      </c>
    </row>
    <row r="98" spans="2:4" x14ac:dyDescent="0.2">
      <c r="B98" s="11">
        <v>12</v>
      </c>
      <c r="C98" s="2" t="s">
        <v>13</v>
      </c>
      <c r="D98" s="64">
        <f t="shared" si="7"/>
        <v>177045.01931593061</v>
      </c>
    </row>
    <row r="99" spans="2:4" x14ac:dyDescent="0.2">
      <c r="B99" s="11">
        <v>13</v>
      </c>
      <c r="C99" s="2" t="s">
        <v>14</v>
      </c>
      <c r="D99" s="64">
        <f t="shared" si="7"/>
        <v>7577.6517468286756</v>
      </c>
    </row>
    <row r="100" spans="2:4" x14ac:dyDescent="0.2">
      <c r="B100" s="11">
        <v>15</v>
      </c>
      <c r="C100" s="2" t="s">
        <v>15</v>
      </c>
      <c r="D100" s="64">
        <f t="shared" ref="D100:D119" si="8">SUM(D62:I62)</f>
        <v>-35588.323977351502</v>
      </c>
    </row>
    <row r="101" spans="2:4" x14ac:dyDescent="0.2">
      <c r="B101" s="11">
        <v>16</v>
      </c>
      <c r="C101" s="2" t="s">
        <v>16</v>
      </c>
      <c r="D101" s="64">
        <f t="shared" si="8"/>
        <v>-262114.62609111291</v>
      </c>
    </row>
    <row r="102" spans="2:4" x14ac:dyDescent="0.2">
      <c r="B102" s="11">
        <v>17</v>
      </c>
      <c r="C102" s="2" t="s">
        <v>17</v>
      </c>
      <c r="D102" s="64">
        <f t="shared" si="8"/>
        <v>-308188.53116388741</v>
      </c>
    </row>
    <row r="103" spans="2:4" x14ac:dyDescent="0.2">
      <c r="B103" s="11">
        <v>18</v>
      </c>
      <c r="C103" s="2" t="s">
        <v>18</v>
      </c>
      <c r="D103" s="64">
        <f t="shared" si="8"/>
        <v>-23379.184855877604</v>
      </c>
    </row>
    <row r="104" spans="2:4" x14ac:dyDescent="0.2">
      <c r="B104" s="11">
        <v>19</v>
      </c>
      <c r="C104" s="2" t="s">
        <v>19</v>
      </c>
      <c r="D104" s="64">
        <f t="shared" si="8"/>
        <v>-54368.278624511986</v>
      </c>
    </row>
    <row r="105" spans="2:4" x14ac:dyDescent="0.2">
      <c r="B105" s="11">
        <v>20</v>
      </c>
      <c r="C105" s="2" t="s">
        <v>20</v>
      </c>
      <c r="D105" s="64">
        <f t="shared" si="8"/>
        <v>-95068.021282349568</v>
      </c>
    </row>
    <row r="106" spans="2:4" x14ac:dyDescent="0.2">
      <c r="B106" s="11">
        <v>21</v>
      </c>
      <c r="C106" s="2" t="s">
        <v>21</v>
      </c>
      <c r="D106" s="64">
        <f t="shared" si="8"/>
        <v>-1376318.1179843615</v>
      </c>
    </row>
    <row r="107" spans="2:4" x14ac:dyDescent="0.2">
      <c r="B107" s="11">
        <v>22</v>
      </c>
      <c r="C107" s="2" t="s">
        <v>22</v>
      </c>
      <c r="D107" s="64">
        <f t="shared" si="8"/>
        <v>-66166.80253551132</v>
      </c>
    </row>
    <row r="108" spans="2:4" x14ac:dyDescent="0.2">
      <c r="B108" s="11">
        <v>23</v>
      </c>
      <c r="C108" s="2" t="s">
        <v>23</v>
      </c>
      <c r="D108" s="64">
        <f t="shared" si="8"/>
        <v>-2341109.416904991</v>
      </c>
    </row>
    <row r="109" spans="2:4" x14ac:dyDescent="0.2">
      <c r="B109" s="11">
        <v>24</v>
      </c>
      <c r="C109" s="2" t="s">
        <v>24</v>
      </c>
      <c r="D109" s="64">
        <f t="shared" si="8"/>
        <v>-63195.305317727769</v>
      </c>
    </row>
    <row r="110" spans="2:4" x14ac:dyDescent="0.2">
      <c r="B110" s="11">
        <v>25</v>
      </c>
      <c r="C110" s="2" t="s">
        <v>25</v>
      </c>
      <c r="D110" s="64">
        <f t="shared" si="8"/>
        <v>2806418.9267257447</v>
      </c>
    </row>
    <row r="111" spans="2:4" x14ac:dyDescent="0.2">
      <c r="B111" s="11">
        <v>26</v>
      </c>
      <c r="C111" s="2" t="s">
        <v>26</v>
      </c>
      <c r="D111" s="64">
        <f t="shared" si="8"/>
        <v>12.302788616687307</v>
      </c>
    </row>
    <row r="112" spans="2:4" x14ac:dyDescent="0.2">
      <c r="B112" s="11">
        <v>27</v>
      </c>
      <c r="C112" s="2" t="s">
        <v>27</v>
      </c>
      <c r="D112" s="64">
        <f t="shared" si="8"/>
        <v>87317.50619577129</v>
      </c>
    </row>
    <row r="113" spans="2:4" x14ac:dyDescent="0.2">
      <c r="B113" s="11">
        <v>28</v>
      </c>
      <c r="C113" s="2" t="s">
        <v>28</v>
      </c>
      <c r="D113" s="64">
        <f t="shared" si="8"/>
        <v>-2118.9742309476496</v>
      </c>
    </row>
    <row r="114" spans="2:4" x14ac:dyDescent="0.2">
      <c r="B114" s="11">
        <v>29</v>
      </c>
      <c r="C114" s="2" t="s">
        <v>29</v>
      </c>
      <c r="D114" s="64">
        <f t="shared" si="8"/>
        <v>434166.08160432696</v>
      </c>
    </row>
    <row r="115" spans="2:4" x14ac:dyDescent="0.2">
      <c r="B115" s="11">
        <v>30</v>
      </c>
      <c r="C115" s="2" t="s">
        <v>30</v>
      </c>
      <c r="D115" s="64">
        <f t="shared" si="8"/>
        <v>-29852.777187136267</v>
      </c>
    </row>
    <row r="116" spans="2:4" x14ac:dyDescent="0.2">
      <c r="B116" s="11">
        <v>31</v>
      </c>
      <c r="C116" s="2" t="s">
        <v>31</v>
      </c>
      <c r="D116" s="64">
        <f t="shared" si="8"/>
        <v>-418377.85625105118</v>
      </c>
    </row>
    <row r="117" spans="2:4" x14ac:dyDescent="0.2">
      <c r="B117" s="11">
        <v>32</v>
      </c>
      <c r="C117" s="2" t="s">
        <v>32</v>
      </c>
      <c r="D117" s="64">
        <f t="shared" si="8"/>
        <v>684389.14713971899</v>
      </c>
    </row>
    <row r="118" spans="2:4" x14ac:dyDescent="0.2">
      <c r="B118" s="11">
        <v>33</v>
      </c>
      <c r="C118" s="2" t="s">
        <v>33</v>
      </c>
      <c r="D118" s="64">
        <f t="shared" si="8"/>
        <v>-1285965.8399337069</v>
      </c>
    </row>
    <row r="119" spans="2:4" x14ac:dyDescent="0.2">
      <c r="B119" s="13">
        <v>34</v>
      </c>
      <c r="C119" s="14" t="s">
        <v>34</v>
      </c>
      <c r="D119" s="65">
        <f t="shared" si="8"/>
        <v>-1826.9614384598681</v>
      </c>
    </row>
    <row r="120" spans="2:4" x14ac:dyDescent="0.2">
      <c r="B120" s="16" t="s">
        <v>35</v>
      </c>
      <c r="C120" s="17"/>
      <c r="D120" s="66">
        <f>SUM(D87:D119)</f>
        <v>4.1327439248561859E-9</v>
      </c>
    </row>
  </sheetData>
  <pageMargins left="0.75" right="0.75" top="1" bottom="1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82EA6-6DD9-4CB7-B09C-CFD8497BEF62}">
  <sheetPr>
    <tabColor theme="5" tint="0.59999389629810485"/>
  </sheetPr>
  <dimension ref="B2:K283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3.5703125" style="2" customWidth="1"/>
    <col min="2" max="2" width="3.42578125" style="2" customWidth="1"/>
    <col min="3" max="3" width="18.7109375" style="2" customWidth="1"/>
    <col min="4" max="8" width="15" style="2" customWidth="1"/>
    <col min="9" max="11" width="13.5703125" style="2" customWidth="1"/>
    <col min="12" max="12" width="12.28515625" style="2" customWidth="1"/>
    <col min="13" max="13" width="11.42578125" style="2"/>
    <col min="14" max="16" width="13.28515625" style="2" bestFit="1" customWidth="1"/>
    <col min="17" max="19" width="10.7109375" style="2" bestFit="1" customWidth="1"/>
    <col min="20" max="250" width="11.42578125" style="2"/>
    <col min="251" max="251" width="3.5703125" style="2" customWidth="1"/>
    <col min="252" max="252" width="3.42578125" style="2" customWidth="1"/>
    <col min="253" max="253" width="18.7109375" style="2" customWidth="1"/>
    <col min="254" max="260" width="15" style="2" customWidth="1"/>
    <col min="261" max="261" width="14" style="2" customWidth="1"/>
    <col min="262" max="262" width="15.85546875" style="2" customWidth="1"/>
    <col min="263" max="263" width="13.28515625" style="2" customWidth="1"/>
    <col min="264" max="265" width="13.28515625" style="2" bestFit="1" customWidth="1"/>
    <col min="266" max="266" width="12.85546875" style="2" bestFit="1" customWidth="1"/>
    <col min="267" max="506" width="11.42578125" style="2"/>
    <col min="507" max="507" width="3.5703125" style="2" customWidth="1"/>
    <col min="508" max="508" width="3.42578125" style="2" customWidth="1"/>
    <col min="509" max="509" width="18.7109375" style="2" customWidth="1"/>
    <col min="510" max="516" width="15" style="2" customWidth="1"/>
    <col min="517" max="517" width="14" style="2" customWidth="1"/>
    <col min="518" max="518" width="15.85546875" style="2" customWidth="1"/>
    <col min="519" max="519" width="13.28515625" style="2" customWidth="1"/>
    <col min="520" max="521" width="13.28515625" style="2" bestFit="1" customWidth="1"/>
    <col min="522" max="522" width="12.85546875" style="2" bestFit="1" customWidth="1"/>
    <col min="523" max="762" width="11.42578125" style="2"/>
    <col min="763" max="763" width="3.5703125" style="2" customWidth="1"/>
    <col min="764" max="764" width="3.42578125" style="2" customWidth="1"/>
    <col min="765" max="765" width="18.7109375" style="2" customWidth="1"/>
    <col min="766" max="772" width="15" style="2" customWidth="1"/>
    <col min="773" max="773" width="14" style="2" customWidth="1"/>
    <col min="774" max="774" width="15.85546875" style="2" customWidth="1"/>
    <col min="775" max="775" width="13.28515625" style="2" customWidth="1"/>
    <col min="776" max="777" width="13.28515625" style="2" bestFit="1" customWidth="1"/>
    <col min="778" max="778" width="12.85546875" style="2" bestFit="1" customWidth="1"/>
    <col min="779" max="1018" width="11.42578125" style="2"/>
    <col min="1019" max="1019" width="3.5703125" style="2" customWidth="1"/>
    <col min="1020" max="1020" width="3.42578125" style="2" customWidth="1"/>
    <col min="1021" max="1021" width="18.7109375" style="2" customWidth="1"/>
    <col min="1022" max="1028" width="15" style="2" customWidth="1"/>
    <col min="1029" max="1029" width="14" style="2" customWidth="1"/>
    <col min="1030" max="1030" width="15.85546875" style="2" customWidth="1"/>
    <col min="1031" max="1031" width="13.28515625" style="2" customWidth="1"/>
    <col min="1032" max="1033" width="13.28515625" style="2" bestFit="1" customWidth="1"/>
    <col min="1034" max="1034" width="12.85546875" style="2" bestFit="1" customWidth="1"/>
    <col min="1035" max="1274" width="11.42578125" style="2"/>
    <col min="1275" max="1275" width="3.5703125" style="2" customWidth="1"/>
    <col min="1276" max="1276" width="3.42578125" style="2" customWidth="1"/>
    <col min="1277" max="1277" width="18.7109375" style="2" customWidth="1"/>
    <col min="1278" max="1284" width="15" style="2" customWidth="1"/>
    <col min="1285" max="1285" width="14" style="2" customWidth="1"/>
    <col min="1286" max="1286" width="15.85546875" style="2" customWidth="1"/>
    <col min="1287" max="1287" width="13.28515625" style="2" customWidth="1"/>
    <col min="1288" max="1289" width="13.28515625" style="2" bestFit="1" customWidth="1"/>
    <col min="1290" max="1290" width="12.85546875" style="2" bestFit="1" customWidth="1"/>
    <col min="1291" max="1530" width="11.42578125" style="2"/>
    <col min="1531" max="1531" width="3.5703125" style="2" customWidth="1"/>
    <col min="1532" max="1532" width="3.42578125" style="2" customWidth="1"/>
    <col min="1533" max="1533" width="18.7109375" style="2" customWidth="1"/>
    <col min="1534" max="1540" width="15" style="2" customWidth="1"/>
    <col min="1541" max="1541" width="14" style="2" customWidth="1"/>
    <col min="1542" max="1542" width="15.85546875" style="2" customWidth="1"/>
    <col min="1543" max="1543" width="13.28515625" style="2" customWidth="1"/>
    <col min="1544" max="1545" width="13.28515625" style="2" bestFit="1" customWidth="1"/>
    <col min="1546" max="1546" width="12.85546875" style="2" bestFit="1" customWidth="1"/>
    <col min="1547" max="1786" width="11.42578125" style="2"/>
    <col min="1787" max="1787" width="3.5703125" style="2" customWidth="1"/>
    <col min="1788" max="1788" width="3.42578125" style="2" customWidth="1"/>
    <col min="1789" max="1789" width="18.7109375" style="2" customWidth="1"/>
    <col min="1790" max="1796" width="15" style="2" customWidth="1"/>
    <col min="1797" max="1797" width="14" style="2" customWidth="1"/>
    <col min="1798" max="1798" width="15.85546875" style="2" customWidth="1"/>
    <col min="1799" max="1799" width="13.28515625" style="2" customWidth="1"/>
    <col min="1800" max="1801" width="13.28515625" style="2" bestFit="1" customWidth="1"/>
    <col min="1802" max="1802" width="12.85546875" style="2" bestFit="1" customWidth="1"/>
    <col min="1803" max="2042" width="11.42578125" style="2"/>
    <col min="2043" max="2043" width="3.5703125" style="2" customWidth="1"/>
    <col min="2044" max="2044" width="3.42578125" style="2" customWidth="1"/>
    <col min="2045" max="2045" width="18.7109375" style="2" customWidth="1"/>
    <col min="2046" max="2052" width="15" style="2" customWidth="1"/>
    <col min="2053" max="2053" width="14" style="2" customWidth="1"/>
    <col min="2054" max="2054" width="15.85546875" style="2" customWidth="1"/>
    <col min="2055" max="2055" width="13.28515625" style="2" customWidth="1"/>
    <col min="2056" max="2057" width="13.28515625" style="2" bestFit="1" customWidth="1"/>
    <col min="2058" max="2058" width="12.85546875" style="2" bestFit="1" customWidth="1"/>
    <col min="2059" max="2298" width="11.42578125" style="2"/>
    <col min="2299" max="2299" width="3.5703125" style="2" customWidth="1"/>
    <col min="2300" max="2300" width="3.42578125" style="2" customWidth="1"/>
    <col min="2301" max="2301" width="18.7109375" style="2" customWidth="1"/>
    <col min="2302" max="2308" width="15" style="2" customWidth="1"/>
    <col min="2309" max="2309" width="14" style="2" customWidth="1"/>
    <col min="2310" max="2310" width="15.85546875" style="2" customWidth="1"/>
    <col min="2311" max="2311" width="13.28515625" style="2" customWidth="1"/>
    <col min="2312" max="2313" width="13.28515625" style="2" bestFit="1" customWidth="1"/>
    <col min="2314" max="2314" width="12.85546875" style="2" bestFit="1" customWidth="1"/>
    <col min="2315" max="2554" width="11.42578125" style="2"/>
    <col min="2555" max="2555" width="3.5703125" style="2" customWidth="1"/>
    <col min="2556" max="2556" width="3.42578125" style="2" customWidth="1"/>
    <col min="2557" max="2557" width="18.7109375" style="2" customWidth="1"/>
    <col min="2558" max="2564" width="15" style="2" customWidth="1"/>
    <col min="2565" max="2565" width="14" style="2" customWidth="1"/>
    <col min="2566" max="2566" width="15.85546875" style="2" customWidth="1"/>
    <col min="2567" max="2567" width="13.28515625" style="2" customWidth="1"/>
    <col min="2568" max="2569" width="13.28515625" style="2" bestFit="1" customWidth="1"/>
    <col min="2570" max="2570" width="12.85546875" style="2" bestFit="1" customWidth="1"/>
    <col min="2571" max="2810" width="11.42578125" style="2"/>
    <col min="2811" max="2811" width="3.5703125" style="2" customWidth="1"/>
    <col min="2812" max="2812" width="3.42578125" style="2" customWidth="1"/>
    <col min="2813" max="2813" width="18.7109375" style="2" customWidth="1"/>
    <col min="2814" max="2820" width="15" style="2" customWidth="1"/>
    <col min="2821" max="2821" width="14" style="2" customWidth="1"/>
    <col min="2822" max="2822" width="15.85546875" style="2" customWidth="1"/>
    <col min="2823" max="2823" width="13.28515625" style="2" customWidth="1"/>
    <col min="2824" max="2825" width="13.28515625" style="2" bestFit="1" customWidth="1"/>
    <col min="2826" max="2826" width="12.85546875" style="2" bestFit="1" customWidth="1"/>
    <col min="2827" max="3066" width="11.42578125" style="2"/>
    <col min="3067" max="3067" width="3.5703125" style="2" customWidth="1"/>
    <col min="3068" max="3068" width="3.42578125" style="2" customWidth="1"/>
    <col min="3069" max="3069" width="18.7109375" style="2" customWidth="1"/>
    <col min="3070" max="3076" width="15" style="2" customWidth="1"/>
    <col min="3077" max="3077" width="14" style="2" customWidth="1"/>
    <col min="3078" max="3078" width="15.85546875" style="2" customWidth="1"/>
    <col min="3079" max="3079" width="13.28515625" style="2" customWidth="1"/>
    <col min="3080" max="3081" width="13.28515625" style="2" bestFit="1" customWidth="1"/>
    <col min="3082" max="3082" width="12.85546875" style="2" bestFit="1" customWidth="1"/>
    <col min="3083" max="3322" width="11.42578125" style="2"/>
    <col min="3323" max="3323" width="3.5703125" style="2" customWidth="1"/>
    <col min="3324" max="3324" width="3.42578125" style="2" customWidth="1"/>
    <col min="3325" max="3325" width="18.7109375" style="2" customWidth="1"/>
    <col min="3326" max="3332" width="15" style="2" customWidth="1"/>
    <col min="3333" max="3333" width="14" style="2" customWidth="1"/>
    <col min="3334" max="3334" width="15.85546875" style="2" customWidth="1"/>
    <col min="3335" max="3335" width="13.28515625" style="2" customWidth="1"/>
    <col min="3336" max="3337" width="13.28515625" style="2" bestFit="1" customWidth="1"/>
    <col min="3338" max="3338" width="12.85546875" style="2" bestFit="1" customWidth="1"/>
    <col min="3339" max="3578" width="11.42578125" style="2"/>
    <col min="3579" max="3579" width="3.5703125" style="2" customWidth="1"/>
    <col min="3580" max="3580" width="3.42578125" style="2" customWidth="1"/>
    <col min="3581" max="3581" width="18.7109375" style="2" customWidth="1"/>
    <col min="3582" max="3588" width="15" style="2" customWidth="1"/>
    <col min="3589" max="3589" width="14" style="2" customWidth="1"/>
    <col min="3590" max="3590" width="15.85546875" style="2" customWidth="1"/>
    <col min="3591" max="3591" width="13.28515625" style="2" customWidth="1"/>
    <col min="3592" max="3593" width="13.28515625" style="2" bestFit="1" customWidth="1"/>
    <col min="3594" max="3594" width="12.85546875" style="2" bestFit="1" customWidth="1"/>
    <col min="3595" max="3834" width="11.42578125" style="2"/>
    <col min="3835" max="3835" width="3.5703125" style="2" customWidth="1"/>
    <col min="3836" max="3836" width="3.42578125" style="2" customWidth="1"/>
    <col min="3837" max="3837" width="18.7109375" style="2" customWidth="1"/>
    <col min="3838" max="3844" width="15" style="2" customWidth="1"/>
    <col min="3845" max="3845" width="14" style="2" customWidth="1"/>
    <col min="3846" max="3846" width="15.85546875" style="2" customWidth="1"/>
    <col min="3847" max="3847" width="13.28515625" style="2" customWidth="1"/>
    <col min="3848" max="3849" width="13.28515625" style="2" bestFit="1" customWidth="1"/>
    <col min="3850" max="3850" width="12.85546875" style="2" bestFit="1" customWidth="1"/>
    <col min="3851" max="4090" width="11.42578125" style="2"/>
    <col min="4091" max="4091" width="3.5703125" style="2" customWidth="1"/>
    <col min="4092" max="4092" width="3.42578125" style="2" customWidth="1"/>
    <col min="4093" max="4093" width="18.7109375" style="2" customWidth="1"/>
    <col min="4094" max="4100" width="15" style="2" customWidth="1"/>
    <col min="4101" max="4101" width="14" style="2" customWidth="1"/>
    <col min="4102" max="4102" width="15.85546875" style="2" customWidth="1"/>
    <col min="4103" max="4103" width="13.28515625" style="2" customWidth="1"/>
    <col min="4104" max="4105" width="13.28515625" style="2" bestFit="1" customWidth="1"/>
    <col min="4106" max="4106" width="12.85546875" style="2" bestFit="1" customWidth="1"/>
    <col min="4107" max="4346" width="11.42578125" style="2"/>
    <col min="4347" max="4347" width="3.5703125" style="2" customWidth="1"/>
    <col min="4348" max="4348" width="3.42578125" style="2" customWidth="1"/>
    <col min="4349" max="4349" width="18.7109375" style="2" customWidth="1"/>
    <col min="4350" max="4356" width="15" style="2" customWidth="1"/>
    <col min="4357" max="4357" width="14" style="2" customWidth="1"/>
    <col min="4358" max="4358" width="15.85546875" style="2" customWidth="1"/>
    <col min="4359" max="4359" width="13.28515625" style="2" customWidth="1"/>
    <col min="4360" max="4361" width="13.28515625" style="2" bestFit="1" customWidth="1"/>
    <col min="4362" max="4362" width="12.85546875" style="2" bestFit="1" customWidth="1"/>
    <col min="4363" max="4602" width="11.42578125" style="2"/>
    <col min="4603" max="4603" width="3.5703125" style="2" customWidth="1"/>
    <col min="4604" max="4604" width="3.42578125" style="2" customWidth="1"/>
    <col min="4605" max="4605" width="18.7109375" style="2" customWidth="1"/>
    <col min="4606" max="4612" width="15" style="2" customWidth="1"/>
    <col min="4613" max="4613" width="14" style="2" customWidth="1"/>
    <col min="4614" max="4614" width="15.85546875" style="2" customWidth="1"/>
    <col min="4615" max="4615" width="13.28515625" style="2" customWidth="1"/>
    <col min="4616" max="4617" width="13.28515625" style="2" bestFit="1" customWidth="1"/>
    <col min="4618" max="4618" width="12.85546875" style="2" bestFit="1" customWidth="1"/>
    <col min="4619" max="4858" width="11.42578125" style="2"/>
    <col min="4859" max="4859" width="3.5703125" style="2" customWidth="1"/>
    <col min="4860" max="4860" width="3.42578125" style="2" customWidth="1"/>
    <col min="4861" max="4861" width="18.7109375" style="2" customWidth="1"/>
    <col min="4862" max="4868" width="15" style="2" customWidth="1"/>
    <col min="4869" max="4869" width="14" style="2" customWidth="1"/>
    <col min="4870" max="4870" width="15.85546875" style="2" customWidth="1"/>
    <col min="4871" max="4871" width="13.28515625" style="2" customWidth="1"/>
    <col min="4872" max="4873" width="13.28515625" style="2" bestFit="1" customWidth="1"/>
    <col min="4874" max="4874" width="12.85546875" style="2" bestFit="1" customWidth="1"/>
    <col min="4875" max="5114" width="11.42578125" style="2"/>
    <col min="5115" max="5115" width="3.5703125" style="2" customWidth="1"/>
    <col min="5116" max="5116" width="3.42578125" style="2" customWidth="1"/>
    <col min="5117" max="5117" width="18.7109375" style="2" customWidth="1"/>
    <col min="5118" max="5124" width="15" style="2" customWidth="1"/>
    <col min="5125" max="5125" width="14" style="2" customWidth="1"/>
    <col min="5126" max="5126" width="15.85546875" style="2" customWidth="1"/>
    <col min="5127" max="5127" width="13.28515625" style="2" customWidth="1"/>
    <col min="5128" max="5129" width="13.28515625" style="2" bestFit="1" customWidth="1"/>
    <col min="5130" max="5130" width="12.85546875" style="2" bestFit="1" customWidth="1"/>
    <col min="5131" max="5370" width="11.42578125" style="2"/>
    <col min="5371" max="5371" width="3.5703125" style="2" customWidth="1"/>
    <col min="5372" max="5372" width="3.42578125" style="2" customWidth="1"/>
    <col min="5373" max="5373" width="18.7109375" style="2" customWidth="1"/>
    <col min="5374" max="5380" width="15" style="2" customWidth="1"/>
    <col min="5381" max="5381" width="14" style="2" customWidth="1"/>
    <col min="5382" max="5382" width="15.85546875" style="2" customWidth="1"/>
    <col min="5383" max="5383" width="13.28515625" style="2" customWidth="1"/>
    <col min="5384" max="5385" width="13.28515625" style="2" bestFit="1" customWidth="1"/>
    <col min="5386" max="5386" width="12.85546875" style="2" bestFit="1" customWidth="1"/>
    <col min="5387" max="5626" width="11.42578125" style="2"/>
    <col min="5627" max="5627" width="3.5703125" style="2" customWidth="1"/>
    <col min="5628" max="5628" width="3.42578125" style="2" customWidth="1"/>
    <col min="5629" max="5629" width="18.7109375" style="2" customWidth="1"/>
    <col min="5630" max="5636" width="15" style="2" customWidth="1"/>
    <col min="5637" max="5637" width="14" style="2" customWidth="1"/>
    <col min="5638" max="5638" width="15.85546875" style="2" customWidth="1"/>
    <col min="5639" max="5639" width="13.28515625" style="2" customWidth="1"/>
    <col min="5640" max="5641" width="13.28515625" style="2" bestFit="1" customWidth="1"/>
    <col min="5642" max="5642" width="12.85546875" style="2" bestFit="1" customWidth="1"/>
    <col min="5643" max="5882" width="11.42578125" style="2"/>
    <col min="5883" max="5883" width="3.5703125" style="2" customWidth="1"/>
    <col min="5884" max="5884" width="3.42578125" style="2" customWidth="1"/>
    <col min="5885" max="5885" width="18.7109375" style="2" customWidth="1"/>
    <col min="5886" max="5892" width="15" style="2" customWidth="1"/>
    <col min="5893" max="5893" width="14" style="2" customWidth="1"/>
    <col min="5894" max="5894" width="15.85546875" style="2" customWidth="1"/>
    <col min="5895" max="5895" width="13.28515625" style="2" customWidth="1"/>
    <col min="5896" max="5897" width="13.28515625" style="2" bestFit="1" customWidth="1"/>
    <col min="5898" max="5898" width="12.85546875" style="2" bestFit="1" customWidth="1"/>
    <col min="5899" max="6138" width="11.42578125" style="2"/>
    <col min="6139" max="6139" width="3.5703125" style="2" customWidth="1"/>
    <col min="6140" max="6140" width="3.42578125" style="2" customWidth="1"/>
    <col min="6141" max="6141" width="18.7109375" style="2" customWidth="1"/>
    <col min="6142" max="6148" width="15" style="2" customWidth="1"/>
    <col min="6149" max="6149" width="14" style="2" customWidth="1"/>
    <col min="6150" max="6150" width="15.85546875" style="2" customWidth="1"/>
    <col min="6151" max="6151" width="13.28515625" style="2" customWidth="1"/>
    <col min="6152" max="6153" width="13.28515625" style="2" bestFit="1" customWidth="1"/>
    <col min="6154" max="6154" width="12.85546875" style="2" bestFit="1" customWidth="1"/>
    <col min="6155" max="6394" width="11.42578125" style="2"/>
    <col min="6395" max="6395" width="3.5703125" style="2" customWidth="1"/>
    <col min="6396" max="6396" width="3.42578125" style="2" customWidth="1"/>
    <col min="6397" max="6397" width="18.7109375" style="2" customWidth="1"/>
    <col min="6398" max="6404" width="15" style="2" customWidth="1"/>
    <col min="6405" max="6405" width="14" style="2" customWidth="1"/>
    <col min="6406" max="6406" width="15.85546875" style="2" customWidth="1"/>
    <col min="6407" max="6407" width="13.28515625" style="2" customWidth="1"/>
    <col min="6408" max="6409" width="13.28515625" style="2" bestFit="1" customWidth="1"/>
    <col min="6410" max="6410" width="12.85546875" style="2" bestFit="1" customWidth="1"/>
    <col min="6411" max="6650" width="11.42578125" style="2"/>
    <col min="6651" max="6651" width="3.5703125" style="2" customWidth="1"/>
    <col min="6652" max="6652" width="3.42578125" style="2" customWidth="1"/>
    <col min="6653" max="6653" width="18.7109375" style="2" customWidth="1"/>
    <col min="6654" max="6660" width="15" style="2" customWidth="1"/>
    <col min="6661" max="6661" width="14" style="2" customWidth="1"/>
    <col min="6662" max="6662" width="15.85546875" style="2" customWidth="1"/>
    <col min="6663" max="6663" width="13.28515625" style="2" customWidth="1"/>
    <col min="6664" max="6665" width="13.28515625" style="2" bestFit="1" customWidth="1"/>
    <col min="6666" max="6666" width="12.85546875" style="2" bestFit="1" customWidth="1"/>
    <col min="6667" max="6906" width="11.42578125" style="2"/>
    <col min="6907" max="6907" width="3.5703125" style="2" customWidth="1"/>
    <col min="6908" max="6908" width="3.42578125" style="2" customWidth="1"/>
    <col min="6909" max="6909" width="18.7109375" style="2" customWidth="1"/>
    <col min="6910" max="6916" width="15" style="2" customWidth="1"/>
    <col min="6917" max="6917" width="14" style="2" customWidth="1"/>
    <col min="6918" max="6918" width="15.85546875" style="2" customWidth="1"/>
    <col min="6919" max="6919" width="13.28515625" style="2" customWidth="1"/>
    <col min="6920" max="6921" width="13.28515625" style="2" bestFit="1" customWidth="1"/>
    <col min="6922" max="6922" width="12.85546875" style="2" bestFit="1" customWidth="1"/>
    <col min="6923" max="7162" width="11.42578125" style="2"/>
    <col min="7163" max="7163" width="3.5703125" style="2" customWidth="1"/>
    <col min="7164" max="7164" width="3.42578125" style="2" customWidth="1"/>
    <col min="7165" max="7165" width="18.7109375" style="2" customWidth="1"/>
    <col min="7166" max="7172" width="15" style="2" customWidth="1"/>
    <col min="7173" max="7173" width="14" style="2" customWidth="1"/>
    <col min="7174" max="7174" width="15.85546875" style="2" customWidth="1"/>
    <col min="7175" max="7175" width="13.28515625" style="2" customWidth="1"/>
    <col min="7176" max="7177" width="13.28515625" style="2" bestFit="1" customWidth="1"/>
    <col min="7178" max="7178" width="12.85546875" style="2" bestFit="1" customWidth="1"/>
    <col min="7179" max="7418" width="11.42578125" style="2"/>
    <col min="7419" max="7419" width="3.5703125" style="2" customWidth="1"/>
    <col min="7420" max="7420" width="3.42578125" style="2" customWidth="1"/>
    <col min="7421" max="7421" width="18.7109375" style="2" customWidth="1"/>
    <col min="7422" max="7428" width="15" style="2" customWidth="1"/>
    <col min="7429" max="7429" width="14" style="2" customWidth="1"/>
    <col min="7430" max="7430" width="15.85546875" style="2" customWidth="1"/>
    <col min="7431" max="7431" width="13.28515625" style="2" customWidth="1"/>
    <col min="7432" max="7433" width="13.28515625" style="2" bestFit="1" customWidth="1"/>
    <col min="7434" max="7434" width="12.85546875" style="2" bestFit="1" customWidth="1"/>
    <col min="7435" max="7674" width="11.42578125" style="2"/>
    <col min="7675" max="7675" width="3.5703125" style="2" customWidth="1"/>
    <col min="7676" max="7676" width="3.42578125" style="2" customWidth="1"/>
    <col min="7677" max="7677" width="18.7109375" style="2" customWidth="1"/>
    <col min="7678" max="7684" width="15" style="2" customWidth="1"/>
    <col min="7685" max="7685" width="14" style="2" customWidth="1"/>
    <col min="7686" max="7686" width="15.85546875" style="2" customWidth="1"/>
    <col min="7687" max="7687" width="13.28515625" style="2" customWidth="1"/>
    <col min="7688" max="7689" width="13.28515625" style="2" bestFit="1" customWidth="1"/>
    <col min="7690" max="7690" width="12.85546875" style="2" bestFit="1" customWidth="1"/>
    <col min="7691" max="7930" width="11.42578125" style="2"/>
    <col min="7931" max="7931" width="3.5703125" style="2" customWidth="1"/>
    <col min="7932" max="7932" width="3.42578125" style="2" customWidth="1"/>
    <col min="7933" max="7933" width="18.7109375" style="2" customWidth="1"/>
    <col min="7934" max="7940" width="15" style="2" customWidth="1"/>
    <col min="7941" max="7941" width="14" style="2" customWidth="1"/>
    <col min="7942" max="7942" width="15.85546875" style="2" customWidth="1"/>
    <col min="7943" max="7943" width="13.28515625" style="2" customWidth="1"/>
    <col min="7944" max="7945" width="13.28515625" style="2" bestFit="1" customWidth="1"/>
    <col min="7946" max="7946" width="12.85546875" style="2" bestFit="1" customWidth="1"/>
    <col min="7947" max="8186" width="11.42578125" style="2"/>
    <col min="8187" max="8187" width="3.5703125" style="2" customWidth="1"/>
    <col min="8188" max="8188" width="3.42578125" style="2" customWidth="1"/>
    <col min="8189" max="8189" width="18.7109375" style="2" customWidth="1"/>
    <col min="8190" max="8196" width="15" style="2" customWidth="1"/>
    <col min="8197" max="8197" width="14" style="2" customWidth="1"/>
    <col min="8198" max="8198" width="15.85546875" style="2" customWidth="1"/>
    <col min="8199" max="8199" width="13.28515625" style="2" customWidth="1"/>
    <col min="8200" max="8201" width="13.28515625" style="2" bestFit="1" customWidth="1"/>
    <col min="8202" max="8202" width="12.85546875" style="2" bestFit="1" customWidth="1"/>
    <col min="8203" max="8442" width="11.42578125" style="2"/>
    <col min="8443" max="8443" width="3.5703125" style="2" customWidth="1"/>
    <col min="8444" max="8444" width="3.42578125" style="2" customWidth="1"/>
    <col min="8445" max="8445" width="18.7109375" style="2" customWidth="1"/>
    <col min="8446" max="8452" width="15" style="2" customWidth="1"/>
    <col min="8453" max="8453" width="14" style="2" customWidth="1"/>
    <col min="8454" max="8454" width="15.85546875" style="2" customWidth="1"/>
    <col min="8455" max="8455" width="13.28515625" style="2" customWidth="1"/>
    <col min="8456" max="8457" width="13.28515625" style="2" bestFit="1" customWidth="1"/>
    <col min="8458" max="8458" width="12.85546875" style="2" bestFit="1" customWidth="1"/>
    <col min="8459" max="8698" width="11.42578125" style="2"/>
    <col min="8699" max="8699" width="3.5703125" style="2" customWidth="1"/>
    <col min="8700" max="8700" width="3.42578125" style="2" customWidth="1"/>
    <col min="8701" max="8701" width="18.7109375" style="2" customWidth="1"/>
    <col min="8702" max="8708" width="15" style="2" customWidth="1"/>
    <col min="8709" max="8709" width="14" style="2" customWidth="1"/>
    <col min="8710" max="8710" width="15.85546875" style="2" customWidth="1"/>
    <col min="8711" max="8711" width="13.28515625" style="2" customWidth="1"/>
    <col min="8712" max="8713" width="13.28515625" style="2" bestFit="1" customWidth="1"/>
    <col min="8714" max="8714" width="12.85546875" style="2" bestFit="1" customWidth="1"/>
    <col min="8715" max="8954" width="11.42578125" style="2"/>
    <col min="8955" max="8955" width="3.5703125" style="2" customWidth="1"/>
    <col min="8956" max="8956" width="3.42578125" style="2" customWidth="1"/>
    <col min="8957" max="8957" width="18.7109375" style="2" customWidth="1"/>
    <col min="8958" max="8964" width="15" style="2" customWidth="1"/>
    <col min="8965" max="8965" width="14" style="2" customWidth="1"/>
    <col min="8966" max="8966" width="15.85546875" style="2" customWidth="1"/>
    <col min="8967" max="8967" width="13.28515625" style="2" customWidth="1"/>
    <col min="8968" max="8969" width="13.28515625" style="2" bestFit="1" customWidth="1"/>
    <col min="8970" max="8970" width="12.85546875" style="2" bestFit="1" customWidth="1"/>
    <col min="8971" max="9210" width="11.42578125" style="2"/>
    <col min="9211" max="9211" width="3.5703125" style="2" customWidth="1"/>
    <col min="9212" max="9212" width="3.42578125" style="2" customWidth="1"/>
    <col min="9213" max="9213" width="18.7109375" style="2" customWidth="1"/>
    <col min="9214" max="9220" width="15" style="2" customWidth="1"/>
    <col min="9221" max="9221" width="14" style="2" customWidth="1"/>
    <col min="9222" max="9222" width="15.85546875" style="2" customWidth="1"/>
    <col min="9223" max="9223" width="13.28515625" style="2" customWidth="1"/>
    <col min="9224" max="9225" width="13.28515625" style="2" bestFit="1" customWidth="1"/>
    <col min="9226" max="9226" width="12.85546875" style="2" bestFit="1" customWidth="1"/>
    <col min="9227" max="9466" width="11.42578125" style="2"/>
    <col min="9467" max="9467" width="3.5703125" style="2" customWidth="1"/>
    <col min="9468" max="9468" width="3.42578125" style="2" customWidth="1"/>
    <col min="9469" max="9469" width="18.7109375" style="2" customWidth="1"/>
    <col min="9470" max="9476" width="15" style="2" customWidth="1"/>
    <col min="9477" max="9477" width="14" style="2" customWidth="1"/>
    <col min="9478" max="9478" width="15.85546875" style="2" customWidth="1"/>
    <col min="9479" max="9479" width="13.28515625" style="2" customWidth="1"/>
    <col min="9480" max="9481" width="13.28515625" style="2" bestFit="1" customWidth="1"/>
    <col min="9482" max="9482" width="12.85546875" style="2" bestFit="1" customWidth="1"/>
    <col min="9483" max="9722" width="11.42578125" style="2"/>
    <col min="9723" max="9723" width="3.5703125" style="2" customWidth="1"/>
    <col min="9724" max="9724" width="3.42578125" style="2" customWidth="1"/>
    <col min="9725" max="9725" width="18.7109375" style="2" customWidth="1"/>
    <col min="9726" max="9732" width="15" style="2" customWidth="1"/>
    <col min="9733" max="9733" width="14" style="2" customWidth="1"/>
    <col min="9734" max="9734" width="15.85546875" style="2" customWidth="1"/>
    <col min="9735" max="9735" width="13.28515625" style="2" customWidth="1"/>
    <col min="9736" max="9737" width="13.28515625" style="2" bestFit="1" customWidth="1"/>
    <col min="9738" max="9738" width="12.85546875" style="2" bestFit="1" customWidth="1"/>
    <col min="9739" max="9978" width="11.42578125" style="2"/>
    <col min="9979" max="9979" width="3.5703125" style="2" customWidth="1"/>
    <col min="9980" max="9980" width="3.42578125" style="2" customWidth="1"/>
    <col min="9981" max="9981" width="18.7109375" style="2" customWidth="1"/>
    <col min="9982" max="9988" width="15" style="2" customWidth="1"/>
    <col min="9989" max="9989" width="14" style="2" customWidth="1"/>
    <col min="9990" max="9990" width="15.85546875" style="2" customWidth="1"/>
    <col min="9991" max="9991" width="13.28515625" style="2" customWidth="1"/>
    <col min="9992" max="9993" width="13.28515625" style="2" bestFit="1" customWidth="1"/>
    <col min="9994" max="9994" width="12.85546875" style="2" bestFit="1" customWidth="1"/>
    <col min="9995" max="10234" width="11.42578125" style="2"/>
    <col min="10235" max="10235" width="3.5703125" style="2" customWidth="1"/>
    <col min="10236" max="10236" width="3.42578125" style="2" customWidth="1"/>
    <col min="10237" max="10237" width="18.7109375" style="2" customWidth="1"/>
    <col min="10238" max="10244" width="15" style="2" customWidth="1"/>
    <col min="10245" max="10245" width="14" style="2" customWidth="1"/>
    <col min="10246" max="10246" width="15.85546875" style="2" customWidth="1"/>
    <col min="10247" max="10247" width="13.28515625" style="2" customWidth="1"/>
    <col min="10248" max="10249" width="13.28515625" style="2" bestFit="1" customWidth="1"/>
    <col min="10250" max="10250" width="12.85546875" style="2" bestFit="1" customWidth="1"/>
    <col min="10251" max="10490" width="11.42578125" style="2"/>
    <col min="10491" max="10491" width="3.5703125" style="2" customWidth="1"/>
    <col min="10492" max="10492" width="3.42578125" style="2" customWidth="1"/>
    <col min="10493" max="10493" width="18.7109375" style="2" customWidth="1"/>
    <col min="10494" max="10500" width="15" style="2" customWidth="1"/>
    <col min="10501" max="10501" width="14" style="2" customWidth="1"/>
    <col min="10502" max="10502" width="15.85546875" style="2" customWidth="1"/>
    <col min="10503" max="10503" width="13.28515625" style="2" customWidth="1"/>
    <col min="10504" max="10505" width="13.28515625" style="2" bestFit="1" customWidth="1"/>
    <col min="10506" max="10506" width="12.85546875" style="2" bestFit="1" customWidth="1"/>
    <col min="10507" max="10746" width="11.42578125" style="2"/>
    <col min="10747" max="10747" width="3.5703125" style="2" customWidth="1"/>
    <col min="10748" max="10748" width="3.42578125" style="2" customWidth="1"/>
    <col min="10749" max="10749" width="18.7109375" style="2" customWidth="1"/>
    <col min="10750" max="10756" width="15" style="2" customWidth="1"/>
    <col min="10757" max="10757" width="14" style="2" customWidth="1"/>
    <col min="10758" max="10758" width="15.85546875" style="2" customWidth="1"/>
    <col min="10759" max="10759" width="13.28515625" style="2" customWidth="1"/>
    <col min="10760" max="10761" width="13.28515625" style="2" bestFit="1" customWidth="1"/>
    <col min="10762" max="10762" width="12.85546875" style="2" bestFit="1" customWidth="1"/>
    <col min="10763" max="11002" width="11.42578125" style="2"/>
    <col min="11003" max="11003" width="3.5703125" style="2" customWidth="1"/>
    <col min="11004" max="11004" width="3.42578125" style="2" customWidth="1"/>
    <col min="11005" max="11005" width="18.7109375" style="2" customWidth="1"/>
    <col min="11006" max="11012" width="15" style="2" customWidth="1"/>
    <col min="11013" max="11013" width="14" style="2" customWidth="1"/>
    <col min="11014" max="11014" width="15.85546875" style="2" customWidth="1"/>
    <col min="11015" max="11015" width="13.28515625" style="2" customWidth="1"/>
    <col min="11016" max="11017" width="13.28515625" style="2" bestFit="1" customWidth="1"/>
    <col min="11018" max="11018" width="12.85546875" style="2" bestFit="1" customWidth="1"/>
    <col min="11019" max="11258" width="11.42578125" style="2"/>
    <col min="11259" max="11259" width="3.5703125" style="2" customWidth="1"/>
    <col min="11260" max="11260" width="3.42578125" style="2" customWidth="1"/>
    <col min="11261" max="11261" width="18.7109375" style="2" customWidth="1"/>
    <col min="11262" max="11268" width="15" style="2" customWidth="1"/>
    <col min="11269" max="11269" width="14" style="2" customWidth="1"/>
    <col min="11270" max="11270" width="15.85546875" style="2" customWidth="1"/>
    <col min="11271" max="11271" width="13.28515625" style="2" customWidth="1"/>
    <col min="11272" max="11273" width="13.28515625" style="2" bestFit="1" customWidth="1"/>
    <col min="11274" max="11274" width="12.85546875" style="2" bestFit="1" customWidth="1"/>
    <col min="11275" max="11514" width="11.42578125" style="2"/>
    <col min="11515" max="11515" width="3.5703125" style="2" customWidth="1"/>
    <col min="11516" max="11516" width="3.42578125" style="2" customWidth="1"/>
    <col min="11517" max="11517" width="18.7109375" style="2" customWidth="1"/>
    <col min="11518" max="11524" width="15" style="2" customWidth="1"/>
    <col min="11525" max="11525" width="14" style="2" customWidth="1"/>
    <col min="11526" max="11526" width="15.85546875" style="2" customWidth="1"/>
    <col min="11527" max="11527" width="13.28515625" style="2" customWidth="1"/>
    <col min="11528" max="11529" width="13.28515625" style="2" bestFit="1" customWidth="1"/>
    <col min="11530" max="11530" width="12.85546875" style="2" bestFit="1" customWidth="1"/>
    <col min="11531" max="11770" width="11.42578125" style="2"/>
    <col min="11771" max="11771" width="3.5703125" style="2" customWidth="1"/>
    <col min="11772" max="11772" width="3.42578125" style="2" customWidth="1"/>
    <col min="11773" max="11773" width="18.7109375" style="2" customWidth="1"/>
    <col min="11774" max="11780" width="15" style="2" customWidth="1"/>
    <col min="11781" max="11781" width="14" style="2" customWidth="1"/>
    <col min="11782" max="11782" width="15.85546875" style="2" customWidth="1"/>
    <col min="11783" max="11783" width="13.28515625" style="2" customWidth="1"/>
    <col min="11784" max="11785" width="13.28515625" style="2" bestFit="1" customWidth="1"/>
    <col min="11786" max="11786" width="12.85546875" style="2" bestFit="1" customWidth="1"/>
    <col min="11787" max="12026" width="11.42578125" style="2"/>
    <col min="12027" max="12027" width="3.5703125" style="2" customWidth="1"/>
    <col min="12028" max="12028" width="3.42578125" style="2" customWidth="1"/>
    <col min="12029" max="12029" width="18.7109375" style="2" customWidth="1"/>
    <col min="12030" max="12036" width="15" style="2" customWidth="1"/>
    <col min="12037" max="12037" width="14" style="2" customWidth="1"/>
    <col min="12038" max="12038" width="15.85546875" style="2" customWidth="1"/>
    <col min="12039" max="12039" width="13.28515625" style="2" customWidth="1"/>
    <col min="12040" max="12041" width="13.28515625" style="2" bestFit="1" customWidth="1"/>
    <col min="12042" max="12042" width="12.85546875" style="2" bestFit="1" customWidth="1"/>
    <col min="12043" max="12282" width="11.42578125" style="2"/>
    <col min="12283" max="12283" width="3.5703125" style="2" customWidth="1"/>
    <col min="12284" max="12284" width="3.42578125" style="2" customWidth="1"/>
    <col min="12285" max="12285" width="18.7109375" style="2" customWidth="1"/>
    <col min="12286" max="12292" width="15" style="2" customWidth="1"/>
    <col min="12293" max="12293" width="14" style="2" customWidth="1"/>
    <col min="12294" max="12294" width="15.85546875" style="2" customWidth="1"/>
    <col min="12295" max="12295" width="13.28515625" style="2" customWidth="1"/>
    <col min="12296" max="12297" width="13.28515625" style="2" bestFit="1" customWidth="1"/>
    <col min="12298" max="12298" width="12.85546875" style="2" bestFit="1" customWidth="1"/>
    <col min="12299" max="12538" width="11.42578125" style="2"/>
    <col min="12539" max="12539" width="3.5703125" style="2" customWidth="1"/>
    <col min="12540" max="12540" width="3.42578125" style="2" customWidth="1"/>
    <col min="12541" max="12541" width="18.7109375" style="2" customWidth="1"/>
    <col min="12542" max="12548" width="15" style="2" customWidth="1"/>
    <col min="12549" max="12549" width="14" style="2" customWidth="1"/>
    <col min="12550" max="12550" width="15.85546875" style="2" customWidth="1"/>
    <col min="12551" max="12551" width="13.28515625" style="2" customWidth="1"/>
    <col min="12552" max="12553" width="13.28515625" style="2" bestFit="1" customWidth="1"/>
    <col min="12554" max="12554" width="12.85546875" style="2" bestFit="1" customWidth="1"/>
    <col min="12555" max="12794" width="11.42578125" style="2"/>
    <col min="12795" max="12795" width="3.5703125" style="2" customWidth="1"/>
    <col min="12796" max="12796" width="3.42578125" style="2" customWidth="1"/>
    <col min="12797" max="12797" width="18.7109375" style="2" customWidth="1"/>
    <col min="12798" max="12804" width="15" style="2" customWidth="1"/>
    <col min="12805" max="12805" width="14" style="2" customWidth="1"/>
    <col min="12806" max="12806" width="15.85546875" style="2" customWidth="1"/>
    <col min="12807" max="12807" width="13.28515625" style="2" customWidth="1"/>
    <col min="12808" max="12809" width="13.28515625" style="2" bestFit="1" customWidth="1"/>
    <col min="12810" max="12810" width="12.85546875" style="2" bestFit="1" customWidth="1"/>
    <col min="12811" max="13050" width="11.42578125" style="2"/>
    <col min="13051" max="13051" width="3.5703125" style="2" customWidth="1"/>
    <col min="13052" max="13052" width="3.42578125" style="2" customWidth="1"/>
    <col min="13053" max="13053" width="18.7109375" style="2" customWidth="1"/>
    <col min="13054" max="13060" width="15" style="2" customWidth="1"/>
    <col min="13061" max="13061" width="14" style="2" customWidth="1"/>
    <col min="13062" max="13062" width="15.85546875" style="2" customWidth="1"/>
    <col min="13063" max="13063" width="13.28515625" style="2" customWidth="1"/>
    <col min="13064" max="13065" width="13.28515625" style="2" bestFit="1" customWidth="1"/>
    <col min="13066" max="13066" width="12.85546875" style="2" bestFit="1" customWidth="1"/>
    <col min="13067" max="13306" width="11.42578125" style="2"/>
    <col min="13307" max="13307" width="3.5703125" style="2" customWidth="1"/>
    <col min="13308" max="13308" width="3.42578125" style="2" customWidth="1"/>
    <col min="13309" max="13309" width="18.7109375" style="2" customWidth="1"/>
    <col min="13310" max="13316" width="15" style="2" customWidth="1"/>
    <col min="13317" max="13317" width="14" style="2" customWidth="1"/>
    <col min="13318" max="13318" width="15.85546875" style="2" customWidth="1"/>
    <col min="13319" max="13319" width="13.28515625" style="2" customWidth="1"/>
    <col min="13320" max="13321" width="13.28515625" style="2" bestFit="1" customWidth="1"/>
    <col min="13322" max="13322" width="12.85546875" style="2" bestFit="1" customWidth="1"/>
    <col min="13323" max="13562" width="11.42578125" style="2"/>
    <col min="13563" max="13563" width="3.5703125" style="2" customWidth="1"/>
    <col min="13564" max="13564" width="3.42578125" style="2" customWidth="1"/>
    <col min="13565" max="13565" width="18.7109375" style="2" customWidth="1"/>
    <col min="13566" max="13572" width="15" style="2" customWidth="1"/>
    <col min="13573" max="13573" width="14" style="2" customWidth="1"/>
    <col min="13574" max="13574" width="15.85546875" style="2" customWidth="1"/>
    <col min="13575" max="13575" width="13.28515625" style="2" customWidth="1"/>
    <col min="13576" max="13577" width="13.28515625" style="2" bestFit="1" customWidth="1"/>
    <col min="13578" max="13578" width="12.85546875" style="2" bestFit="1" customWidth="1"/>
    <col min="13579" max="13818" width="11.42578125" style="2"/>
    <col min="13819" max="13819" width="3.5703125" style="2" customWidth="1"/>
    <col min="13820" max="13820" width="3.42578125" style="2" customWidth="1"/>
    <col min="13821" max="13821" width="18.7109375" style="2" customWidth="1"/>
    <col min="13822" max="13828" width="15" style="2" customWidth="1"/>
    <col min="13829" max="13829" width="14" style="2" customWidth="1"/>
    <col min="13830" max="13830" width="15.85546875" style="2" customWidth="1"/>
    <col min="13831" max="13831" width="13.28515625" style="2" customWidth="1"/>
    <col min="13832" max="13833" width="13.28515625" style="2" bestFit="1" customWidth="1"/>
    <col min="13834" max="13834" width="12.85546875" style="2" bestFit="1" customWidth="1"/>
    <col min="13835" max="14074" width="11.42578125" style="2"/>
    <col min="14075" max="14075" width="3.5703125" style="2" customWidth="1"/>
    <col min="14076" max="14076" width="3.42578125" style="2" customWidth="1"/>
    <col min="14077" max="14077" width="18.7109375" style="2" customWidth="1"/>
    <col min="14078" max="14084" width="15" style="2" customWidth="1"/>
    <col min="14085" max="14085" width="14" style="2" customWidth="1"/>
    <col min="14086" max="14086" width="15.85546875" style="2" customWidth="1"/>
    <col min="14087" max="14087" width="13.28515625" style="2" customWidth="1"/>
    <col min="14088" max="14089" width="13.28515625" style="2" bestFit="1" customWidth="1"/>
    <col min="14090" max="14090" width="12.85546875" style="2" bestFit="1" customWidth="1"/>
    <col min="14091" max="14330" width="11.42578125" style="2"/>
    <col min="14331" max="14331" width="3.5703125" style="2" customWidth="1"/>
    <col min="14332" max="14332" width="3.42578125" style="2" customWidth="1"/>
    <col min="14333" max="14333" width="18.7109375" style="2" customWidth="1"/>
    <col min="14334" max="14340" width="15" style="2" customWidth="1"/>
    <col min="14341" max="14341" width="14" style="2" customWidth="1"/>
    <col min="14342" max="14342" width="15.85546875" style="2" customWidth="1"/>
    <col min="14343" max="14343" width="13.28515625" style="2" customWidth="1"/>
    <col min="14344" max="14345" width="13.28515625" style="2" bestFit="1" customWidth="1"/>
    <col min="14346" max="14346" width="12.85546875" style="2" bestFit="1" customWidth="1"/>
    <col min="14347" max="14586" width="11.42578125" style="2"/>
    <col min="14587" max="14587" width="3.5703125" style="2" customWidth="1"/>
    <col min="14588" max="14588" width="3.42578125" style="2" customWidth="1"/>
    <col min="14589" max="14589" width="18.7109375" style="2" customWidth="1"/>
    <col min="14590" max="14596" width="15" style="2" customWidth="1"/>
    <col min="14597" max="14597" width="14" style="2" customWidth="1"/>
    <col min="14598" max="14598" width="15.85546875" style="2" customWidth="1"/>
    <col min="14599" max="14599" width="13.28515625" style="2" customWidth="1"/>
    <col min="14600" max="14601" width="13.28515625" style="2" bestFit="1" customWidth="1"/>
    <col min="14602" max="14602" width="12.85546875" style="2" bestFit="1" customWidth="1"/>
    <col min="14603" max="14842" width="11.42578125" style="2"/>
    <col min="14843" max="14843" width="3.5703125" style="2" customWidth="1"/>
    <col min="14844" max="14844" width="3.42578125" style="2" customWidth="1"/>
    <col min="14845" max="14845" width="18.7109375" style="2" customWidth="1"/>
    <col min="14846" max="14852" width="15" style="2" customWidth="1"/>
    <col min="14853" max="14853" width="14" style="2" customWidth="1"/>
    <col min="14854" max="14854" width="15.85546875" style="2" customWidth="1"/>
    <col min="14855" max="14855" width="13.28515625" style="2" customWidth="1"/>
    <col min="14856" max="14857" width="13.28515625" style="2" bestFit="1" customWidth="1"/>
    <col min="14858" max="14858" width="12.85546875" style="2" bestFit="1" customWidth="1"/>
    <col min="14859" max="15098" width="11.42578125" style="2"/>
    <col min="15099" max="15099" width="3.5703125" style="2" customWidth="1"/>
    <col min="15100" max="15100" width="3.42578125" style="2" customWidth="1"/>
    <col min="15101" max="15101" width="18.7109375" style="2" customWidth="1"/>
    <col min="15102" max="15108" width="15" style="2" customWidth="1"/>
    <col min="15109" max="15109" width="14" style="2" customWidth="1"/>
    <col min="15110" max="15110" width="15.85546875" style="2" customWidth="1"/>
    <col min="15111" max="15111" width="13.28515625" style="2" customWidth="1"/>
    <col min="15112" max="15113" width="13.28515625" style="2" bestFit="1" customWidth="1"/>
    <col min="15114" max="15114" width="12.85546875" style="2" bestFit="1" customWidth="1"/>
    <col min="15115" max="15354" width="11.42578125" style="2"/>
    <col min="15355" max="15355" width="3.5703125" style="2" customWidth="1"/>
    <col min="15356" max="15356" width="3.42578125" style="2" customWidth="1"/>
    <col min="15357" max="15357" width="18.7109375" style="2" customWidth="1"/>
    <col min="15358" max="15364" width="15" style="2" customWidth="1"/>
    <col min="15365" max="15365" width="14" style="2" customWidth="1"/>
    <col min="15366" max="15366" width="15.85546875" style="2" customWidth="1"/>
    <col min="15367" max="15367" width="13.28515625" style="2" customWidth="1"/>
    <col min="15368" max="15369" width="13.28515625" style="2" bestFit="1" customWidth="1"/>
    <col min="15370" max="15370" width="12.85546875" style="2" bestFit="1" customWidth="1"/>
    <col min="15371" max="15610" width="11.42578125" style="2"/>
    <col min="15611" max="15611" width="3.5703125" style="2" customWidth="1"/>
    <col min="15612" max="15612" width="3.42578125" style="2" customWidth="1"/>
    <col min="15613" max="15613" width="18.7109375" style="2" customWidth="1"/>
    <col min="15614" max="15620" width="15" style="2" customWidth="1"/>
    <col min="15621" max="15621" width="14" style="2" customWidth="1"/>
    <col min="15622" max="15622" width="15.85546875" style="2" customWidth="1"/>
    <col min="15623" max="15623" width="13.28515625" style="2" customWidth="1"/>
    <col min="15624" max="15625" width="13.28515625" style="2" bestFit="1" customWidth="1"/>
    <col min="15626" max="15626" width="12.85546875" style="2" bestFit="1" customWidth="1"/>
    <col min="15627" max="15866" width="11.42578125" style="2"/>
    <col min="15867" max="15867" width="3.5703125" style="2" customWidth="1"/>
    <col min="15868" max="15868" width="3.42578125" style="2" customWidth="1"/>
    <col min="15869" max="15869" width="18.7109375" style="2" customWidth="1"/>
    <col min="15870" max="15876" width="15" style="2" customWidth="1"/>
    <col min="15877" max="15877" width="14" style="2" customWidth="1"/>
    <col min="15878" max="15878" width="15.85546875" style="2" customWidth="1"/>
    <col min="15879" max="15879" width="13.28515625" style="2" customWidth="1"/>
    <col min="15880" max="15881" width="13.28515625" style="2" bestFit="1" customWidth="1"/>
    <col min="15882" max="15882" width="12.85546875" style="2" bestFit="1" customWidth="1"/>
    <col min="15883" max="16122" width="11.42578125" style="2"/>
    <col min="16123" max="16123" width="3.5703125" style="2" customWidth="1"/>
    <col min="16124" max="16124" width="3.42578125" style="2" customWidth="1"/>
    <col min="16125" max="16125" width="18.7109375" style="2" customWidth="1"/>
    <col min="16126" max="16132" width="15" style="2" customWidth="1"/>
    <col min="16133" max="16133" width="14" style="2" customWidth="1"/>
    <col min="16134" max="16134" width="15.85546875" style="2" customWidth="1"/>
    <col min="16135" max="16135" width="13.28515625" style="2" customWidth="1"/>
    <col min="16136" max="16137" width="13.28515625" style="2" bestFit="1" customWidth="1"/>
    <col min="16138" max="16138" width="12.85546875" style="2" bestFit="1" customWidth="1"/>
    <col min="16139" max="16384" width="11.42578125" style="2"/>
  </cols>
  <sheetData>
    <row r="2" spans="2:9" x14ac:dyDescent="0.2">
      <c r="B2" s="3" t="s">
        <v>119</v>
      </c>
    </row>
    <row r="4" spans="2:9" x14ac:dyDescent="0.2">
      <c r="B4" s="20" t="s">
        <v>92</v>
      </c>
    </row>
    <row r="5" spans="2:9" x14ac:dyDescent="0.2">
      <c r="B5" s="21" t="s">
        <v>0</v>
      </c>
      <c r="C5" s="16"/>
      <c r="D5" s="22">
        <v>44197</v>
      </c>
      <c r="E5" s="23">
        <v>44228</v>
      </c>
      <c r="F5" s="23">
        <v>44256</v>
      </c>
      <c r="G5" s="23">
        <v>44287</v>
      </c>
      <c r="H5" s="23">
        <v>44317</v>
      </c>
      <c r="I5" s="24">
        <v>44348</v>
      </c>
    </row>
    <row r="6" spans="2:9" x14ac:dyDescent="0.2">
      <c r="B6" s="8">
        <v>1</v>
      </c>
      <c r="C6" s="9" t="s">
        <v>3</v>
      </c>
      <c r="D6" s="31">
        <f>VLOOKUP($C6,'[2]Resumen Total TD'!$B$4:$H$37,MATCH(D$5,'[2]Resumen Total TD'!$B$3:$H$3,0),0)</f>
        <v>-1978335.7246234622</v>
      </c>
      <c r="E6" s="32">
        <f>VLOOKUP($C6,'[2]Resumen Total TD'!$B$4:$H$37,MATCH(E$5,'[2]Resumen Total TD'!$B$3:$H$3,0),0)</f>
        <v>-1941923.501722587</v>
      </c>
      <c r="F6" s="32">
        <f>VLOOKUP($C6,'[2]Resumen Total TD'!$B$4:$H$37,MATCH(F$5,'[2]Resumen Total TD'!$B$3:$H$3,0),0)</f>
        <v>-1369742.7370435174</v>
      </c>
      <c r="G6" s="32">
        <f>VLOOKUP($C6,'[2]Resumen Total TD'!$B$4:$H$37,MATCH(G$5,'[2]Resumen Total TD'!$B$3:$H$3,0),0)</f>
        <v>-39269794.552611843</v>
      </c>
      <c r="H6" s="32">
        <f>VLOOKUP($C6,'[2]Resumen Total TD'!$B$4:$H$37,MATCH(H$5,'[2]Resumen Total TD'!$B$3:$H$3,0),0)</f>
        <v>-31271059.669459805</v>
      </c>
      <c r="I6" s="33">
        <f>VLOOKUP($C6,'[2]Resumen Total TD'!$B$4:$H$37,MATCH(I$5,'[2]Resumen Total TD'!$B$3:$H$3,0),0)</f>
        <v>-11118333.98059357</v>
      </c>
    </row>
    <row r="7" spans="2:9" x14ac:dyDescent="0.2">
      <c r="B7" s="11">
        <v>2</v>
      </c>
      <c r="C7" s="2" t="s">
        <v>4</v>
      </c>
      <c r="D7" s="25">
        <f>VLOOKUP($C7,'[2]Resumen Total TD'!$B$4:$H$37,MATCH(D$5,'[2]Resumen Total TD'!$B$3:$H$3,0),0)</f>
        <v>-1092740.8604734945</v>
      </c>
      <c r="E7" s="52">
        <f>VLOOKUP($C7,'[2]Resumen Total TD'!$B$4:$H$37,MATCH(E$5,'[2]Resumen Total TD'!$B$3:$H$3,0),0)</f>
        <v>-1225205.494480229</v>
      </c>
      <c r="F7" s="52">
        <f>VLOOKUP($C7,'[2]Resumen Total TD'!$B$4:$H$37,MATCH(F$5,'[2]Resumen Total TD'!$B$3:$H$3,0),0)</f>
        <v>-1137491.1589505859</v>
      </c>
      <c r="G7" s="52">
        <f>VLOOKUP($C7,'[2]Resumen Total TD'!$B$4:$H$37,MATCH(G$5,'[2]Resumen Total TD'!$B$3:$H$3,0),0)</f>
        <v>-23718814.94589708</v>
      </c>
      <c r="H7" s="52">
        <f>VLOOKUP($C7,'[2]Resumen Total TD'!$B$4:$H$37,MATCH(H$5,'[2]Resumen Total TD'!$B$3:$H$3,0),0)</f>
        <v>-21407377.370072614</v>
      </c>
      <c r="I7" s="27">
        <f>VLOOKUP($C7,'[2]Resumen Total TD'!$B$4:$H$37,MATCH(I$5,'[2]Resumen Total TD'!$B$3:$H$3,0),0)</f>
        <v>-9297849.7954052892</v>
      </c>
    </row>
    <row r="8" spans="2:9" x14ac:dyDescent="0.2">
      <c r="B8" s="11">
        <v>3</v>
      </c>
      <c r="C8" s="2" t="s">
        <v>5</v>
      </c>
      <c r="D8" s="25">
        <f>VLOOKUP($C8,'[2]Resumen Total TD'!$B$4:$H$37,MATCH(D$5,'[2]Resumen Total TD'!$B$3:$H$3,0),0)</f>
        <v>92503194.22714974</v>
      </c>
      <c r="E8" s="52">
        <f>VLOOKUP($C8,'[2]Resumen Total TD'!$B$4:$H$37,MATCH(E$5,'[2]Resumen Total TD'!$B$3:$H$3,0),0)</f>
        <v>92133642.931029469</v>
      </c>
      <c r="F8" s="52">
        <f>VLOOKUP($C8,'[2]Resumen Total TD'!$B$4:$H$37,MATCH(F$5,'[2]Resumen Total TD'!$B$3:$H$3,0),0)</f>
        <v>78477863.879033789</v>
      </c>
      <c r="G8" s="52">
        <f>VLOOKUP($C8,'[2]Resumen Total TD'!$B$4:$H$37,MATCH(G$5,'[2]Resumen Total TD'!$B$3:$H$3,0),0)</f>
        <v>40914973.239817984</v>
      </c>
      <c r="H8" s="52">
        <f>VLOOKUP($C8,'[2]Resumen Total TD'!$B$4:$H$37,MATCH(H$5,'[2]Resumen Total TD'!$B$3:$H$3,0),0)</f>
        <v>34014047.769607984</v>
      </c>
      <c r="I8" s="27">
        <f>VLOOKUP($C8,'[2]Resumen Total TD'!$B$4:$H$37,MATCH(I$5,'[2]Resumen Total TD'!$B$3:$H$3,0),0)</f>
        <v>29154347.00489907</v>
      </c>
    </row>
    <row r="9" spans="2:9" x14ac:dyDescent="0.2">
      <c r="B9" s="11">
        <v>4</v>
      </c>
      <c r="C9" s="2" t="s">
        <v>6</v>
      </c>
      <c r="D9" s="25">
        <f>VLOOKUP($C9,'[2]Resumen Total TD'!$B$4:$H$37,MATCH(D$5,'[2]Resumen Total TD'!$B$3:$H$3,0),0)</f>
        <v>5327195.3453235151</v>
      </c>
      <c r="E9" s="52">
        <f>VLOOKUP($C9,'[2]Resumen Total TD'!$B$4:$H$37,MATCH(E$5,'[2]Resumen Total TD'!$B$3:$H$3,0),0)</f>
        <v>5534091.0314443661</v>
      </c>
      <c r="F9" s="52">
        <f>VLOOKUP($C9,'[2]Resumen Total TD'!$B$4:$H$37,MATCH(F$5,'[2]Resumen Total TD'!$B$3:$H$3,0),0)</f>
        <v>-5104326.9619583711</v>
      </c>
      <c r="G9" s="52">
        <f>VLOOKUP($C9,'[2]Resumen Total TD'!$B$4:$H$37,MATCH(G$5,'[2]Resumen Total TD'!$B$3:$H$3,0),0)</f>
        <v>-5039318.1168804066</v>
      </c>
      <c r="H9" s="52">
        <f>VLOOKUP($C9,'[2]Resumen Total TD'!$B$4:$H$37,MATCH(H$5,'[2]Resumen Total TD'!$B$3:$H$3,0),0)</f>
        <v>-11063437.557294158</v>
      </c>
      <c r="I9" s="27">
        <f>VLOOKUP($C9,'[2]Resumen Total TD'!$B$4:$H$37,MATCH(I$5,'[2]Resumen Total TD'!$B$3:$H$3,0),0)</f>
        <v>-11654146.191311389</v>
      </c>
    </row>
    <row r="10" spans="2:9" x14ac:dyDescent="0.2">
      <c r="B10" s="11">
        <v>5</v>
      </c>
      <c r="C10" s="2" t="s">
        <v>7</v>
      </c>
      <c r="D10" s="25">
        <f>VLOOKUP($C10,'[2]Resumen Total TD'!$B$4:$H$37,MATCH(D$5,'[2]Resumen Total TD'!$B$3:$H$3,0),0)</f>
        <v>569552350.63428175</v>
      </c>
      <c r="E10" s="52">
        <f>VLOOKUP($C10,'[2]Resumen Total TD'!$B$4:$H$37,MATCH(E$5,'[2]Resumen Total TD'!$B$3:$H$3,0),0)</f>
        <v>475597651.29992914</v>
      </c>
      <c r="F10" s="52">
        <f>VLOOKUP($C10,'[2]Resumen Total TD'!$B$4:$H$37,MATCH(F$5,'[2]Resumen Total TD'!$B$3:$H$3,0),0)</f>
        <v>-713960690.56744397</v>
      </c>
      <c r="G10" s="52">
        <f>VLOOKUP($C10,'[2]Resumen Total TD'!$B$4:$H$37,MATCH(G$5,'[2]Resumen Total TD'!$B$3:$H$3,0),0)</f>
        <v>-3120530053.2522426</v>
      </c>
      <c r="H10" s="52">
        <f>VLOOKUP($C10,'[2]Resumen Total TD'!$B$4:$H$37,MATCH(H$5,'[2]Resumen Total TD'!$B$3:$H$3,0),0)</f>
        <v>-3234879462.2494402</v>
      </c>
      <c r="I10" s="27">
        <f>VLOOKUP($C10,'[2]Resumen Total TD'!$B$4:$H$37,MATCH(I$5,'[2]Resumen Total TD'!$B$3:$H$3,0),0)</f>
        <v>-2836730306.1982422</v>
      </c>
    </row>
    <row r="11" spans="2:9" x14ac:dyDescent="0.2">
      <c r="B11" s="11">
        <v>6</v>
      </c>
      <c r="C11" s="2" t="s">
        <v>8</v>
      </c>
      <c r="D11" s="25">
        <f>VLOOKUP($C11,'[2]Resumen Total TD'!$B$4:$H$37,MATCH(D$5,'[2]Resumen Total TD'!$B$3:$H$3,0),0)</f>
        <v>13503999.020287251</v>
      </c>
      <c r="E11" s="52">
        <f>VLOOKUP($C11,'[2]Resumen Total TD'!$B$4:$H$37,MATCH(E$5,'[2]Resumen Total TD'!$B$3:$H$3,0),0)</f>
        <v>10161746.030241761</v>
      </c>
      <c r="F11" s="52">
        <f>VLOOKUP($C11,'[2]Resumen Total TD'!$B$4:$H$37,MATCH(F$5,'[2]Resumen Total TD'!$B$3:$H$3,0),0)</f>
        <v>11559784.469199119</v>
      </c>
      <c r="G11" s="52">
        <f>VLOOKUP($C11,'[2]Resumen Total TD'!$B$4:$H$37,MATCH(G$5,'[2]Resumen Total TD'!$B$3:$H$3,0),0)</f>
        <v>7672662.4109255094</v>
      </c>
      <c r="H11" s="52">
        <f>VLOOKUP($C11,'[2]Resumen Total TD'!$B$4:$H$37,MATCH(H$5,'[2]Resumen Total TD'!$B$3:$H$3,0),0)</f>
        <v>7265538.8544935118</v>
      </c>
      <c r="I11" s="27">
        <f>VLOOKUP($C11,'[2]Resumen Total TD'!$B$4:$H$37,MATCH(I$5,'[2]Resumen Total TD'!$B$3:$H$3,0),0)</f>
        <v>9552779.4499657713</v>
      </c>
    </row>
    <row r="12" spans="2:9" x14ac:dyDescent="0.2">
      <c r="B12" s="11">
        <v>7</v>
      </c>
      <c r="C12" s="2" t="s">
        <v>9</v>
      </c>
      <c r="D12" s="25">
        <f>VLOOKUP($C12,'[2]Resumen Total TD'!$B$4:$H$37,MATCH(D$5,'[2]Resumen Total TD'!$B$3:$H$3,0),0)</f>
        <v>230942371.22871891</v>
      </c>
      <c r="E12" s="52">
        <f>VLOOKUP($C12,'[2]Resumen Total TD'!$B$4:$H$37,MATCH(E$5,'[2]Resumen Total TD'!$B$3:$H$3,0),0)</f>
        <v>188956950.68613911</v>
      </c>
      <c r="F12" s="52">
        <f>VLOOKUP($C12,'[2]Resumen Total TD'!$B$4:$H$37,MATCH(F$5,'[2]Resumen Total TD'!$B$3:$H$3,0),0)</f>
        <v>128122599.80106574</v>
      </c>
      <c r="G12" s="52">
        <f>VLOOKUP($C12,'[2]Resumen Total TD'!$B$4:$H$37,MATCH(G$5,'[2]Resumen Total TD'!$B$3:$H$3,0),0)</f>
        <v>14414767.282202944</v>
      </c>
      <c r="H12" s="52">
        <f>VLOOKUP($C12,'[2]Resumen Total TD'!$B$4:$H$37,MATCH(H$5,'[2]Resumen Total TD'!$B$3:$H$3,0),0)</f>
        <v>54274047.280003972</v>
      </c>
      <c r="I12" s="27">
        <f>VLOOKUP($C12,'[2]Resumen Total TD'!$B$4:$H$37,MATCH(I$5,'[2]Resumen Total TD'!$B$3:$H$3,0),0)</f>
        <v>130610969.25332673</v>
      </c>
    </row>
    <row r="13" spans="2:9" x14ac:dyDescent="0.2">
      <c r="B13" s="11">
        <v>8</v>
      </c>
      <c r="C13" s="2" t="s">
        <v>10</v>
      </c>
      <c r="D13" s="25">
        <f>VLOOKUP($C13,'[2]Resumen Total TD'!$B$4:$H$37,MATCH(D$5,'[2]Resumen Total TD'!$B$3:$H$3,0),0)</f>
        <v>120739745.08104458</v>
      </c>
      <c r="E13" s="52">
        <f>VLOOKUP($C13,'[2]Resumen Total TD'!$B$4:$H$37,MATCH(E$5,'[2]Resumen Total TD'!$B$3:$H$3,0),0)</f>
        <v>93091826.540167361</v>
      </c>
      <c r="F13" s="52">
        <f>VLOOKUP($C13,'[2]Resumen Total TD'!$B$4:$H$37,MATCH(F$5,'[2]Resumen Total TD'!$B$3:$H$3,0),0)</f>
        <v>-108895469.88441205</v>
      </c>
      <c r="G13" s="52">
        <f>VLOOKUP($C13,'[2]Resumen Total TD'!$B$4:$H$37,MATCH(G$5,'[2]Resumen Total TD'!$B$3:$H$3,0),0)</f>
        <v>-534165165.82402611</v>
      </c>
      <c r="H13" s="52">
        <f>VLOOKUP($C13,'[2]Resumen Total TD'!$B$4:$H$37,MATCH(H$5,'[2]Resumen Total TD'!$B$3:$H$3,0),0)</f>
        <v>-543106248.59083688</v>
      </c>
      <c r="I13" s="27">
        <f>VLOOKUP($C13,'[2]Resumen Total TD'!$B$4:$H$37,MATCH(I$5,'[2]Resumen Total TD'!$B$3:$H$3,0),0)</f>
        <v>-456344683.71524554</v>
      </c>
    </row>
    <row r="14" spans="2:9" x14ac:dyDescent="0.2">
      <c r="B14" s="11">
        <v>9</v>
      </c>
      <c r="C14" s="2" t="s">
        <v>11</v>
      </c>
      <c r="D14" s="25">
        <f>VLOOKUP($C14,'[2]Resumen Total TD'!$B$4:$H$37,MATCH(D$5,'[2]Resumen Total TD'!$B$3:$H$3,0),0)</f>
        <v>15602318.97184791</v>
      </c>
      <c r="E14" s="52">
        <f>VLOOKUP($C14,'[2]Resumen Total TD'!$B$4:$H$37,MATCH(E$5,'[2]Resumen Total TD'!$B$3:$H$3,0),0)</f>
        <v>12162015.784173712</v>
      </c>
      <c r="F14" s="52">
        <f>VLOOKUP($C14,'[2]Resumen Total TD'!$B$4:$H$37,MATCH(F$5,'[2]Resumen Total TD'!$B$3:$H$3,0),0)</f>
        <v>-18060411.94291519</v>
      </c>
      <c r="G14" s="52">
        <f>VLOOKUP($C14,'[2]Resumen Total TD'!$B$4:$H$37,MATCH(G$5,'[2]Resumen Total TD'!$B$3:$H$3,0),0)</f>
        <v>-62235562.539019436</v>
      </c>
      <c r="H14" s="52">
        <f>VLOOKUP($C14,'[2]Resumen Total TD'!$B$4:$H$37,MATCH(H$5,'[2]Resumen Total TD'!$B$3:$H$3,0),0)</f>
        <v>-64930587.203540042</v>
      </c>
      <c r="I14" s="27">
        <f>VLOOKUP($C14,'[2]Resumen Total TD'!$B$4:$H$37,MATCH(I$5,'[2]Resumen Total TD'!$B$3:$H$3,0),0)</f>
        <v>-45834456.261878073</v>
      </c>
    </row>
    <row r="15" spans="2:9" x14ac:dyDescent="0.2">
      <c r="B15" s="11">
        <v>10</v>
      </c>
      <c r="C15" s="2" t="s">
        <v>60</v>
      </c>
      <c r="D15" s="25">
        <f>VLOOKUP($C15,'[2]Resumen Total TD'!$B$4:$H$37,MATCH(D$5,'[2]Resumen Total TD'!$B$3:$H$3,0),0)</f>
        <v>7916537437.3669128</v>
      </c>
      <c r="E15" s="52">
        <f>VLOOKUP($C15,'[2]Resumen Total TD'!$B$4:$H$37,MATCH(E$5,'[2]Resumen Total TD'!$B$3:$H$3,0),0)</f>
        <v>7664302599.1192398</v>
      </c>
      <c r="F15" s="52">
        <f>VLOOKUP($C15,'[2]Resumen Total TD'!$B$4:$H$37,MATCH(F$5,'[2]Resumen Total TD'!$B$3:$H$3,0),0)</f>
        <v>7197538972.4762173</v>
      </c>
      <c r="G15" s="52">
        <f>VLOOKUP($C15,'[2]Resumen Total TD'!$B$4:$H$37,MATCH(G$5,'[2]Resumen Total TD'!$B$3:$H$3,0),0)</f>
        <v>3810754134.1901851</v>
      </c>
      <c r="H15" s="52">
        <f>VLOOKUP($C15,'[2]Resumen Total TD'!$B$4:$H$37,MATCH(H$5,'[2]Resumen Total TD'!$B$3:$H$3,0),0)</f>
        <v>3490208710.7722349</v>
      </c>
      <c r="I15" s="27">
        <f>VLOOKUP($C15,'[2]Resumen Total TD'!$B$4:$H$37,MATCH(I$5,'[2]Resumen Total TD'!$B$3:$H$3,0),0)</f>
        <v>2516088632.1543221</v>
      </c>
    </row>
    <row r="16" spans="2:9" x14ac:dyDescent="0.2">
      <c r="B16" s="11">
        <v>11</v>
      </c>
      <c r="C16" s="2" t="s">
        <v>12</v>
      </c>
      <c r="D16" s="25">
        <f>VLOOKUP($C16,'[2]Resumen Total TD'!$B$4:$H$37,MATCH(D$5,'[2]Resumen Total TD'!$B$3:$H$3,0),0)</f>
        <v>201160302.8196412</v>
      </c>
      <c r="E16" s="52">
        <f>VLOOKUP($C16,'[2]Resumen Total TD'!$B$4:$H$37,MATCH(E$5,'[2]Resumen Total TD'!$B$3:$H$3,0),0)</f>
        <v>175615256.27654305</v>
      </c>
      <c r="F16" s="52">
        <f>VLOOKUP($C16,'[2]Resumen Total TD'!$B$4:$H$37,MATCH(F$5,'[2]Resumen Total TD'!$B$3:$H$3,0),0)</f>
        <v>-17240794.994642969</v>
      </c>
      <c r="G16" s="52">
        <f>VLOOKUP($C16,'[2]Resumen Total TD'!$B$4:$H$37,MATCH(G$5,'[2]Resumen Total TD'!$B$3:$H$3,0),0)</f>
        <v>-350620370.78315753</v>
      </c>
      <c r="H16" s="52">
        <f>VLOOKUP($C16,'[2]Resumen Total TD'!$B$4:$H$37,MATCH(H$5,'[2]Resumen Total TD'!$B$3:$H$3,0),0)</f>
        <v>-210227326.40454391</v>
      </c>
      <c r="I16" s="27">
        <f>VLOOKUP($C16,'[2]Resumen Total TD'!$B$4:$H$37,MATCH(I$5,'[2]Resumen Total TD'!$B$3:$H$3,0),0)</f>
        <v>254732009.57692122</v>
      </c>
    </row>
    <row r="17" spans="2:9" x14ac:dyDescent="0.2">
      <c r="B17" s="11">
        <v>12</v>
      </c>
      <c r="C17" s="2" t="s">
        <v>13</v>
      </c>
      <c r="D17" s="25">
        <f>VLOOKUP($C17,'[2]Resumen Total TD'!$B$4:$H$37,MATCH(D$5,'[2]Resumen Total TD'!$B$3:$H$3,0),0)</f>
        <v>39952317.6899985</v>
      </c>
      <c r="E17" s="52">
        <f>VLOOKUP($C17,'[2]Resumen Total TD'!$B$4:$H$37,MATCH(E$5,'[2]Resumen Total TD'!$B$3:$H$3,0),0)</f>
        <v>30836314.004402101</v>
      </c>
      <c r="F17" s="52">
        <f>VLOOKUP($C17,'[2]Resumen Total TD'!$B$4:$H$37,MATCH(F$5,'[2]Resumen Total TD'!$B$3:$H$3,0),0)</f>
        <v>2552372.7366812169</v>
      </c>
      <c r="G17" s="52">
        <f>VLOOKUP($C17,'[2]Resumen Total TD'!$B$4:$H$37,MATCH(G$5,'[2]Resumen Total TD'!$B$3:$H$3,0),0)</f>
        <v>-73774190.76464498</v>
      </c>
      <c r="H17" s="52">
        <f>VLOOKUP($C17,'[2]Resumen Total TD'!$B$4:$H$37,MATCH(H$5,'[2]Resumen Total TD'!$B$3:$H$3,0),0)</f>
        <v>-45132089.230822325</v>
      </c>
      <c r="I17" s="27">
        <f>VLOOKUP($C17,'[2]Resumen Total TD'!$B$4:$H$37,MATCH(I$5,'[2]Resumen Total TD'!$B$3:$H$3,0),0)</f>
        <v>58447704.861118801</v>
      </c>
    </row>
    <row r="18" spans="2:9" x14ac:dyDescent="0.2">
      <c r="B18" s="11">
        <v>13</v>
      </c>
      <c r="C18" s="2" t="s">
        <v>14</v>
      </c>
      <c r="D18" s="25">
        <f>VLOOKUP($C18,'[2]Resumen Total TD'!$B$4:$H$37,MATCH(D$5,'[2]Resumen Total TD'!$B$3:$H$3,0),0)</f>
        <v>9174131.7381164562</v>
      </c>
      <c r="E18" s="52">
        <f>VLOOKUP($C18,'[2]Resumen Total TD'!$B$4:$H$37,MATCH(E$5,'[2]Resumen Total TD'!$B$3:$H$3,0),0)</f>
        <v>9378823.8777628299</v>
      </c>
      <c r="F18" s="52">
        <f>VLOOKUP($C18,'[2]Resumen Total TD'!$B$4:$H$37,MATCH(F$5,'[2]Resumen Total TD'!$B$3:$H$3,0),0)</f>
        <v>7216601.4885624126</v>
      </c>
      <c r="G18" s="52">
        <f>VLOOKUP($C18,'[2]Resumen Total TD'!$B$4:$H$37,MATCH(G$5,'[2]Resumen Total TD'!$B$3:$H$3,0),0)</f>
        <v>-17086151.163560871</v>
      </c>
      <c r="H18" s="52">
        <f>VLOOKUP($C18,'[2]Resumen Total TD'!$B$4:$H$37,MATCH(H$5,'[2]Resumen Total TD'!$B$3:$H$3,0),0)</f>
        <v>-16473692.504085498</v>
      </c>
      <c r="I18" s="27">
        <f>VLOOKUP($C18,'[2]Resumen Total TD'!$B$4:$H$37,MATCH(I$5,'[2]Resumen Total TD'!$B$3:$H$3,0),0)</f>
        <v>9903768.3129165545</v>
      </c>
    </row>
    <row r="19" spans="2:9" x14ac:dyDescent="0.2">
      <c r="B19" s="11">
        <v>14</v>
      </c>
      <c r="C19" s="2" t="s">
        <v>15</v>
      </c>
      <c r="D19" s="25">
        <f>VLOOKUP($C19,'[2]Resumen Total TD'!$B$4:$H$37,MATCH(D$5,'[2]Resumen Total TD'!$B$3:$H$3,0),0)</f>
        <v>49852081.954067171</v>
      </c>
      <c r="E19" s="52">
        <f>VLOOKUP($C19,'[2]Resumen Total TD'!$B$4:$H$37,MATCH(E$5,'[2]Resumen Total TD'!$B$3:$H$3,0),0)</f>
        <v>44779975.93070744</v>
      </c>
      <c r="F19" s="52">
        <f>VLOOKUP($C19,'[2]Resumen Total TD'!$B$4:$H$37,MATCH(F$5,'[2]Resumen Total TD'!$B$3:$H$3,0),0)</f>
        <v>34751290.715548724</v>
      </c>
      <c r="G19" s="52">
        <f>VLOOKUP($C19,'[2]Resumen Total TD'!$B$4:$H$37,MATCH(G$5,'[2]Resumen Total TD'!$B$3:$H$3,0),0)</f>
        <v>28159324.106609948</v>
      </c>
      <c r="H19" s="52">
        <f>VLOOKUP($C19,'[2]Resumen Total TD'!$B$4:$H$37,MATCH(H$5,'[2]Resumen Total TD'!$B$3:$H$3,0),0)</f>
        <v>53211390.289058186</v>
      </c>
      <c r="I19" s="27">
        <f>VLOOKUP($C19,'[2]Resumen Total TD'!$B$4:$H$37,MATCH(I$5,'[2]Resumen Total TD'!$B$3:$H$3,0),0)</f>
        <v>76783866.314077377</v>
      </c>
    </row>
    <row r="20" spans="2:9" x14ac:dyDescent="0.2">
      <c r="B20" s="11">
        <v>15</v>
      </c>
      <c r="C20" s="2" t="s">
        <v>16</v>
      </c>
      <c r="D20" s="25">
        <f>VLOOKUP($C20,'[2]Resumen Total TD'!$B$4:$H$37,MATCH(D$5,'[2]Resumen Total TD'!$B$3:$H$3,0),0)</f>
        <v>95120086.934496835</v>
      </c>
      <c r="E20" s="52">
        <f>VLOOKUP($C20,'[2]Resumen Total TD'!$B$4:$H$37,MATCH(E$5,'[2]Resumen Total TD'!$B$3:$H$3,0),0)</f>
        <v>88025195.004374519</v>
      </c>
      <c r="F20" s="52">
        <f>VLOOKUP($C20,'[2]Resumen Total TD'!$B$4:$H$37,MATCH(F$5,'[2]Resumen Total TD'!$B$3:$H$3,0),0)</f>
        <v>-32132930.232070994</v>
      </c>
      <c r="G20" s="52">
        <f>VLOOKUP($C20,'[2]Resumen Total TD'!$B$4:$H$37,MATCH(G$5,'[2]Resumen Total TD'!$B$3:$H$3,0),0)</f>
        <v>-26662178.620813735</v>
      </c>
      <c r="H20" s="52">
        <f>VLOOKUP($C20,'[2]Resumen Total TD'!$B$4:$H$37,MATCH(H$5,'[2]Resumen Total TD'!$B$3:$H$3,0),0)</f>
        <v>35676596.293899164</v>
      </c>
      <c r="I20" s="27">
        <f>VLOOKUP($C20,'[2]Resumen Total TD'!$B$4:$H$37,MATCH(I$5,'[2]Resumen Total TD'!$B$3:$H$3,0),0)</f>
        <v>35646672.278897718</v>
      </c>
    </row>
    <row r="21" spans="2:9" x14ac:dyDescent="0.2">
      <c r="B21" s="11">
        <v>16</v>
      </c>
      <c r="C21" s="2" t="s">
        <v>17</v>
      </c>
      <c r="D21" s="25">
        <f>VLOOKUP($C21,'[2]Resumen Total TD'!$B$4:$H$37,MATCH(D$5,'[2]Resumen Total TD'!$B$3:$H$3,0),0)</f>
        <v>239227464.85602537</v>
      </c>
      <c r="E21" s="52">
        <f>VLOOKUP($C21,'[2]Resumen Total TD'!$B$4:$H$37,MATCH(E$5,'[2]Resumen Total TD'!$B$3:$H$3,0),0)</f>
        <v>202802627.0839411</v>
      </c>
      <c r="F21" s="52">
        <f>VLOOKUP($C21,'[2]Resumen Total TD'!$B$4:$H$37,MATCH(F$5,'[2]Resumen Total TD'!$B$3:$H$3,0),0)</f>
        <v>180364351.71239012</v>
      </c>
      <c r="G21" s="52">
        <f>VLOOKUP($C21,'[2]Resumen Total TD'!$B$4:$H$37,MATCH(G$5,'[2]Resumen Total TD'!$B$3:$H$3,0),0)</f>
        <v>142799397.83839157</v>
      </c>
      <c r="H21" s="52">
        <f>VLOOKUP($C21,'[2]Resumen Total TD'!$B$4:$H$37,MATCH(H$5,'[2]Resumen Total TD'!$B$3:$H$3,0),0)</f>
        <v>88625714.177781194</v>
      </c>
      <c r="I21" s="27">
        <f>VLOOKUP($C21,'[2]Resumen Total TD'!$B$4:$H$37,MATCH(I$5,'[2]Resumen Total TD'!$B$3:$H$3,0),0)</f>
        <v>21515502.856592137</v>
      </c>
    </row>
    <row r="22" spans="2:9" x14ac:dyDescent="0.2">
      <c r="B22" s="11">
        <v>17</v>
      </c>
      <c r="C22" s="2" t="s">
        <v>18</v>
      </c>
      <c r="D22" s="25">
        <f>VLOOKUP($C22,'[2]Resumen Total TD'!$B$4:$H$37,MATCH(D$5,'[2]Resumen Total TD'!$B$3:$H$3,0),0)</f>
        <v>31841409.737688355</v>
      </c>
      <c r="E22" s="52">
        <f>VLOOKUP($C22,'[2]Resumen Total TD'!$B$4:$H$37,MATCH(E$5,'[2]Resumen Total TD'!$B$3:$H$3,0),0)</f>
        <v>33307283.215296805</v>
      </c>
      <c r="F22" s="52">
        <f>VLOOKUP($C22,'[2]Resumen Total TD'!$B$4:$H$37,MATCH(F$5,'[2]Resumen Total TD'!$B$3:$H$3,0),0)</f>
        <v>9727391.2937678806</v>
      </c>
      <c r="G22" s="52">
        <f>VLOOKUP($C22,'[2]Resumen Total TD'!$B$4:$H$37,MATCH(G$5,'[2]Resumen Total TD'!$B$3:$H$3,0),0)</f>
        <v>6856057.9746531397</v>
      </c>
      <c r="H22" s="52">
        <f>VLOOKUP($C22,'[2]Resumen Total TD'!$B$4:$H$37,MATCH(H$5,'[2]Resumen Total TD'!$B$3:$H$3,0),0)</f>
        <v>20770796.500783652</v>
      </c>
      <c r="I22" s="27">
        <f>VLOOKUP($C22,'[2]Resumen Total TD'!$B$4:$H$37,MATCH(I$5,'[2]Resumen Total TD'!$B$3:$H$3,0),0)</f>
        <v>21315764.712776117</v>
      </c>
    </row>
    <row r="23" spans="2:9" x14ac:dyDescent="0.2">
      <c r="B23" s="11">
        <v>18</v>
      </c>
      <c r="C23" s="2" t="s">
        <v>19</v>
      </c>
      <c r="D23" s="25">
        <f>VLOOKUP($C23,'[2]Resumen Total TD'!$B$4:$H$37,MATCH(D$5,'[2]Resumen Total TD'!$B$3:$H$3,0),0)</f>
        <v>20638631.322789725</v>
      </c>
      <c r="E23" s="52">
        <f>VLOOKUP($C23,'[2]Resumen Total TD'!$B$4:$H$37,MATCH(E$5,'[2]Resumen Total TD'!$B$3:$H$3,0),0)</f>
        <v>20217205.939002674</v>
      </c>
      <c r="F23" s="52">
        <f>VLOOKUP($C23,'[2]Resumen Total TD'!$B$4:$H$37,MATCH(F$5,'[2]Resumen Total TD'!$B$3:$H$3,0),0)</f>
        <v>-1566067.0243655408</v>
      </c>
      <c r="G23" s="52">
        <f>VLOOKUP($C23,'[2]Resumen Total TD'!$B$4:$H$37,MATCH(G$5,'[2]Resumen Total TD'!$B$3:$H$3,0),0)</f>
        <v>-1472716.2190705261</v>
      </c>
      <c r="H23" s="52">
        <f>VLOOKUP($C23,'[2]Resumen Total TD'!$B$4:$H$37,MATCH(H$5,'[2]Resumen Total TD'!$B$3:$H$3,0),0)</f>
        <v>10725447.526937634</v>
      </c>
      <c r="I23" s="27">
        <f>VLOOKUP($C23,'[2]Resumen Total TD'!$B$4:$H$37,MATCH(I$5,'[2]Resumen Total TD'!$B$3:$H$3,0),0)</f>
        <v>11154931.929733178</v>
      </c>
    </row>
    <row r="24" spans="2:9" x14ac:dyDescent="0.2">
      <c r="B24" s="11">
        <v>19</v>
      </c>
      <c r="C24" s="2" t="s">
        <v>20</v>
      </c>
      <c r="D24" s="25">
        <f>VLOOKUP($C24,'[2]Resumen Total TD'!$B$4:$H$37,MATCH(D$5,'[2]Resumen Total TD'!$B$3:$H$3,0),0)</f>
        <v>39507250.006709389</v>
      </c>
      <c r="E24" s="52">
        <f>VLOOKUP($C24,'[2]Resumen Total TD'!$B$4:$H$37,MATCH(E$5,'[2]Resumen Total TD'!$B$3:$H$3,0),0)</f>
        <v>37314317.4893426</v>
      </c>
      <c r="F24" s="52">
        <f>VLOOKUP($C24,'[2]Resumen Total TD'!$B$4:$H$37,MATCH(F$5,'[2]Resumen Total TD'!$B$3:$H$3,0),0)</f>
        <v>35288828.180284798</v>
      </c>
      <c r="G24" s="52">
        <f>VLOOKUP($C24,'[2]Resumen Total TD'!$B$4:$H$37,MATCH(G$5,'[2]Resumen Total TD'!$B$3:$H$3,0),0)</f>
        <v>-31702242.245997187</v>
      </c>
      <c r="H24" s="52">
        <f>VLOOKUP($C24,'[2]Resumen Total TD'!$B$4:$H$37,MATCH(H$5,'[2]Resumen Total TD'!$B$3:$H$3,0),0)</f>
        <v>-25216508.270147737</v>
      </c>
      <c r="I24" s="27">
        <f>VLOOKUP($C24,'[2]Resumen Total TD'!$B$4:$H$37,MATCH(I$5,'[2]Resumen Total TD'!$B$3:$H$3,0),0)</f>
        <v>31139120.933449548</v>
      </c>
    </row>
    <row r="25" spans="2:9" x14ac:dyDescent="0.2">
      <c r="B25" s="11">
        <v>20</v>
      </c>
      <c r="C25" s="2" t="s">
        <v>21</v>
      </c>
      <c r="D25" s="25">
        <f>VLOOKUP($C25,'[2]Resumen Total TD'!$B$4:$H$37,MATCH(D$5,'[2]Resumen Total TD'!$B$3:$H$3,0),0)</f>
        <v>261350042.113738</v>
      </c>
      <c r="E25" s="52">
        <f>VLOOKUP($C25,'[2]Resumen Total TD'!$B$4:$H$37,MATCH(E$5,'[2]Resumen Total TD'!$B$3:$H$3,0),0)</f>
        <v>258834661.89655688</v>
      </c>
      <c r="F25" s="52">
        <f>VLOOKUP($C25,'[2]Resumen Total TD'!$B$4:$H$37,MATCH(F$5,'[2]Resumen Total TD'!$B$3:$H$3,0),0)</f>
        <v>160943279.76833987</v>
      </c>
      <c r="G25" s="52">
        <f>VLOOKUP($C25,'[2]Resumen Total TD'!$B$4:$H$37,MATCH(G$5,'[2]Resumen Total TD'!$B$3:$H$3,0),0)</f>
        <v>-250813758.4972769</v>
      </c>
      <c r="H25" s="52">
        <f>VLOOKUP($C25,'[2]Resumen Total TD'!$B$4:$H$37,MATCH(H$5,'[2]Resumen Total TD'!$B$3:$H$3,0),0)</f>
        <v>-124677620.08412205</v>
      </c>
      <c r="I25" s="27">
        <f>VLOOKUP($C25,'[2]Resumen Total TD'!$B$4:$H$37,MATCH(I$5,'[2]Resumen Total TD'!$B$3:$H$3,0),0)</f>
        <v>370133373.43807626</v>
      </c>
    </row>
    <row r="26" spans="2:9" x14ac:dyDescent="0.2">
      <c r="B26" s="11">
        <v>21</v>
      </c>
      <c r="C26" s="2" t="s">
        <v>22</v>
      </c>
      <c r="D26" s="25">
        <f>VLOOKUP($C26,'[2]Resumen Total TD'!$B$4:$H$37,MATCH(D$5,'[2]Resumen Total TD'!$B$3:$H$3,0),0)</f>
        <v>113267425.73551014</v>
      </c>
      <c r="E26" s="52">
        <f>VLOOKUP($C26,'[2]Resumen Total TD'!$B$4:$H$37,MATCH(E$5,'[2]Resumen Total TD'!$B$3:$H$3,0),0)</f>
        <v>139923724.00506502</v>
      </c>
      <c r="F26" s="52">
        <f>VLOOKUP($C26,'[2]Resumen Total TD'!$B$4:$H$37,MATCH(F$5,'[2]Resumen Total TD'!$B$3:$H$3,0),0)</f>
        <v>69642016.89970547</v>
      </c>
      <c r="G26" s="52">
        <f>VLOOKUP($C26,'[2]Resumen Total TD'!$B$4:$H$37,MATCH(G$5,'[2]Resumen Total TD'!$B$3:$H$3,0),0)</f>
        <v>65427380.62320064</v>
      </c>
      <c r="H26" s="52">
        <f>VLOOKUP($C26,'[2]Resumen Total TD'!$B$4:$H$37,MATCH(H$5,'[2]Resumen Total TD'!$B$3:$H$3,0),0)</f>
        <v>64291050.955304131</v>
      </c>
      <c r="I26" s="27">
        <f>VLOOKUP($C26,'[2]Resumen Total TD'!$B$4:$H$37,MATCH(I$5,'[2]Resumen Total TD'!$B$3:$H$3,0),0)</f>
        <v>163015661.9645136</v>
      </c>
    </row>
    <row r="27" spans="2:9" x14ac:dyDescent="0.2">
      <c r="B27" s="11">
        <v>22</v>
      </c>
      <c r="C27" s="2" t="s">
        <v>23</v>
      </c>
      <c r="D27" s="25">
        <f>VLOOKUP($C27,'[2]Resumen Total TD'!$B$4:$H$37,MATCH(D$5,'[2]Resumen Total TD'!$B$3:$H$3,0),0)</f>
        <v>1002098944.2903211</v>
      </c>
      <c r="E27" s="52">
        <f>VLOOKUP($C27,'[2]Resumen Total TD'!$B$4:$H$37,MATCH(E$5,'[2]Resumen Total TD'!$B$3:$H$3,0),0)</f>
        <v>1029168674.9146742</v>
      </c>
      <c r="F27" s="52">
        <f>VLOOKUP($C27,'[2]Resumen Total TD'!$B$4:$H$37,MATCH(F$5,'[2]Resumen Total TD'!$B$3:$H$3,0),0)</f>
        <v>842100654.00033092</v>
      </c>
      <c r="G27" s="52">
        <f>VLOOKUP($C27,'[2]Resumen Total TD'!$B$4:$H$37,MATCH(G$5,'[2]Resumen Total TD'!$B$3:$H$3,0),0)</f>
        <v>595164531.43346286</v>
      </c>
      <c r="H27" s="52">
        <f>VLOOKUP($C27,'[2]Resumen Total TD'!$B$4:$H$37,MATCH(H$5,'[2]Resumen Total TD'!$B$3:$H$3,0),0)</f>
        <v>666969734.71653485</v>
      </c>
      <c r="I27" s="27">
        <f>VLOOKUP($C27,'[2]Resumen Total TD'!$B$4:$H$37,MATCH(I$5,'[2]Resumen Total TD'!$B$3:$H$3,0),0)</f>
        <v>1779735294.0776665</v>
      </c>
    </row>
    <row r="28" spans="2:9" x14ac:dyDescent="0.2">
      <c r="B28" s="11">
        <v>23</v>
      </c>
      <c r="C28" s="2" t="s">
        <v>24</v>
      </c>
      <c r="D28" s="25">
        <f>VLOOKUP($C28,'[2]Resumen Total TD'!$B$4:$H$37,MATCH(D$5,'[2]Resumen Total TD'!$B$3:$H$3,0),0)</f>
        <v>24918435.206787378</v>
      </c>
      <c r="E28" s="52">
        <f>VLOOKUP($C28,'[2]Resumen Total TD'!$B$4:$H$37,MATCH(E$5,'[2]Resumen Total TD'!$B$3:$H$3,0),0)</f>
        <v>24913372.094190944</v>
      </c>
      <c r="F28" s="52">
        <f>VLOOKUP($C28,'[2]Resumen Total TD'!$B$4:$H$37,MATCH(F$5,'[2]Resumen Total TD'!$B$3:$H$3,0),0)</f>
        <v>-13213200.435910156</v>
      </c>
      <c r="G28" s="52">
        <f>VLOOKUP($C28,'[2]Resumen Total TD'!$B$4:$H$37,MATCH(G$5,'[2]Resumen Total TD'!$B$3:$H$3,0),0)</f>
        <v>-13303866.078325961</v>
      </c>
      <c r="H28" s="52">
        <f>VLOOKUP($C28,'[2]Resumen Total TD'!$B$4:$H$37,MATCH(H$5,'[2]Resumen Total TD'!$B$3:$H$3,0),0)</f>
        <v>21141429.66800268</v>
      </c>
      <c r="I28" s="27">
        <f>VLOOKUP($C28,'[2]Resumen Total TD'!$B$4:$H$37,MATCH(I$5,'[2]Resumen Total TD'!$B$3:$H$3,0),0)</f>
        <v>21790697.516644504</v>
      </c>
    </row>
    <row r="29" spans="2:9" x14ac:dyDescent="0.2">
      <c r="B29" s="11">
        <v>24</v>
      </c>
      <c r="C29" s="2" t="s">
        <v>25</v>
      </c>
      <c r="D29" s="25">
        <f>VLOOKUP($C29,'[2]Resumen Total TD'!$B$4:$H$37,MATCH(D$5,'[2]Resumen Total TD'!$B$3:$H$3,0),0)</f>
        <v>1291851332.7801049</v>
      </c>
      <c r="E29" s="52">
        <f>VLOOKUP($C29,'[2]Resumen Total TD'!$B$4:$H$37,MATCH(E$5,'[2]Resumen Total TD'!$B$3:$H$3,0),0)</f>
        <v>1266762454.9048347</v>
      </c>
      <c r="F29" s="52">
        <f>VLOOKUP($C29,'[2]Resumen Total TD'!$B$4:$H$37,MATCH(F$5,'[2]Resumen Total TD'!$B$3:$H$3,0),0)</f>
        <v>856228201.51841652</v>
      </c>
      <c r="G29" s="52">
        <f>VLOOKUP($C29,'[2]Resumen Total TD'!$B$4:$H$37,MATCH(G$5,'[2]Resumen Total TD'!$B$3:$H$3,0),0)</f>
        <v>3611314.0542690293</v>
      </c>
      <c r="H29" s="52">
        <f>VLOOKUP($C29,'[2]Resumen Total TD'!$B$4:$H$37,MATCH(H$5,'[2]Resumen Total TD'!$B$3:$H$3,0),0)</f>
        <v>-61943725.750122704</v>
      </c>
      <c r="I29" s="27">
        <f>VLOOKUP($C29,'[2]Resumen Total TD'!$B$4:$H$37,MATCH(I$5,'[2]Resumen Total TD'!$B$3:$H$3,0),0)</f>
        <v>-216538225.35116899</v>
      </c>
    </row>
    <row r="30" spans="2:9" x14ac:dyDescent="0.2">
      <c r="B30" s="11">
        <v>25</v>
      </c>
      <c r="C30" s="2" t="s">
        <v>26</v>
      </c>
      <c r="D30" s="25">
        <f>VLOOKUP($C30,'[2]Resumen Total TD'!$B$4:$H$37,MATCH(D$5,'[2]Resumen Total TD'!$B$3:$H$3,0),0)</f>
        <v>49364800.292294875</v>
      </c>
      <c r="E30" s="52">
        <f>VLOOKUP($C30,'[2]Resumen Total TD'!$B$4:$H$37,MATCH(E$5,'[2]Resumen Total TD'!$B$3:$H$3,0),0)</f>
        <v>44622723.223186694</v>
      </c>
      <c r="F30" s="52">
        <f>VLOOKUP($C30,'[2]Resumen Total TD'!$B$4:$H$37,MATCH(F$5,'[2]Resumen Total TD'!$B$3:$H$3,0),0)</f>
        <v>25950192.998707008</v>
      </c>
      <c r="G30" s="52">
        <f>VLOOKUP($C30,'[2]Resumen Total TD'!$B$4:$H$37,MATCH(G$5,'[2]Resumen Total TD'!$B$3:$H$3,0),0)</f>
        <v>13692704.279060924</v>
      </c>
      <c r="H30" s="52">
        <f>VLOOKUP($C30,'[2]Resumen Total TD'!$B$4:$H$37,MATCH(H$5,'[2]Resumen Total TD'!$B$3:$H$3,0),0)</f>
        <v>4957910.0950423973</v>
      </c>
      <c r="I30" s="27">
        <f>VLOOKUP($C30,'[2]Resumen Total TD'!$B$4:$H$37,MATCH(I$5,'[2]Resumen Total TD'!$B$3:$H$3,0),0)</f>
        <v>-701035.78544688004</v>
      </c>
    </row>
    <row r="31" spans="2:9" x14ac:dyDescent="0.2">
      <c r="B31" s="11">
        <v>26</v>
      </c>
      <c r="C31" s="2" t="s">
        <v>27</v>
      </c>
      <c r="D31" s="25">
        <f>VLOOKUP($C31,'[2]Resumen Total TD'!$B$4:$H$37,MATCH(D$5,'[2]Resumen Total TD'!$B$3:$H$3,0),0)</f>
        <v>93871702.151486427</v>
      </c>
      <c r="E31" s="52">
        <f>VLOOKUP($C31,'[2]Resumen Total TD'!$B$4:$H$37,MATCH(E$5,'[2]Resumen Total TD'!$B$3:$H$3,0),0)</f>
        <v>116517961.93965994</v>
      </c>
      <c r="F31" s="52">
        <f>VLOOKUP($C31,'[2]Resumen Total TD'!$B$4:$H$37,MATCH(F$5,'[2]Resumen Total TD'!$B$3:$H$3,0),0)</f>
        <v>45668650.805465057</v>
      </c>
      <c r="G31" s="52">
        <f>VLOOKUP($C31,'[2]Resumen Total TD'!$B$4:$H$37,MATCH(G$5,'[2]Resumen Total TD'!$B$3:$H$3,0),0)</f>
        <v>32554259.615075491</v>
      </c>
      <c r="H31" s="52">
        <f>VLOOKUP($C31,'[2]Resumen Total TD'!$B$4:$H$37,MATCH(H$5,'[2]Resumen Total TD'!$B$3:$H$3,0),0)</f>
        <v>21665334.607480001</v>
      </c>
      <c r="I31" s="27">
        <f>VLOOKUP($C31,'[2]Resumen Total TD'!$B$4:$H$37,MATCH(I$5,'[2]Resumen Total TD'!$B$3:$H$3,0),0)</f>
        <v>23790289.627604779</v>
      </c>
    </row>
    <row r="32" spans="2:9" x14ac:dyDescent="0.2">
      <c r="B32" s="11">
        <v>27</v>
      </c>
      <c r="C32" s="2" t="s">
        <v>28</v>
      </c>
      <c r="D32" s="25">
        <f>VLOOKUP($C32,'[2]Resumen Total TD'!$B$4:$H$37,MATCH(D$5,'[2]Resumen Total TD'!$B$3:$H$3,0),0)</f>
        <v>96755113.706640765</v>
      </c>
      <c r="E32" s="52">
        <f>VLOOKUP($C32,'[2]Resumen Total TD'!$B$4:$H$37,MATCH(E$5,'[2]Resumen Total TD'!$B$3:$H$3,0),0)</f>
        <v>83163874.194563925</v>
      </c>
      <c r="F32" s="52">
        <f>VLOOKUP($C32,'[2]Resumen Total TD'!$B$4:$H$37,MATCH(F$5,'[2]Resumen Total TD'!$B$3:$H$3,0),0)</f>
        <v>12449178.559970455</v>
      </c>
      <c r="G32" s="52">
        <f>VLOOKUP($C32,'[2]Resumen Total TD'!$B$4:$H$37,MATCH(G$5,'[2]Resumen Total TD'!$B$3:$H$3,0),0)</f>
        <v>-4651283.3519329038</v>
      </c>
      <c r="H32" s="52">
        <f>VLOOKUP($C32,'[2]Resumen Total TD'!$B$4:$H$37,MATCH(H$5,'[2]Resumen Total TD'!$B$3:$H$3,0),0)</f>
        <v>1244675.1551869228</v>
      </c>
      <c r="I32" s="27">
        <f>VLOOKUP($C32,'[2]Resumen Total TD'!$B$4:$H$37,MATCH(I$5,'[2]Resumen Total TD'!$B$3:$H$3,0),0)</f>
        <v>3332349.1299468474</v>
      </c>
    </row>
    <row r="33" spans="2:9" x14ac:dyDescent="0.2">
      <c r="B33" s="11">
        <v>28</v>
      </c>
      <c r="C33" s="2" t="s">
        <v>29</v>
      </c>
      <c r="D33" s="25">
        <f>VLOOKUP($C33,'[2]Resumen Total TD'!$B$4:$H$37,MATCH(D$5,'[2]Resumen Total TD'!$B$3:$H$3,0),0)</f>
        <v>95195707.135200575</v>
      </c>
      <c r="E33" s="52">
        <f>VLOOKUP($C33,'[2]Resumen Total TD'!$B$4:$H$37,MATCH(E$5,'[2]Resumen Total TD'!$B$3:$H$3,0),0)</f>
        <v>76311775.712787151</v>
      </c>
      <c r="F33" s="52">
        <f>VLOOKUP($C33,'[2]Resumen Total TD'!$B$4:$H$37,MATCH(F$5,'[2]Resumen Total TD'!$B$3:$H$3,0),0)</f>
        <v>-1506265.9137691206</v>
      </c>
      <c r="G33" s="52">
        <f>VLOOKUP($C33,'[2]Resumen Total TD'!$B$4:$H$37,MATCH(G$5,'[2]Resumen Total TD'!$B$3:$H$3,0),0)</f>
        <v>-10071398.529046712</v>
      </c>
      <c r="H33" s="52">
        <f>VLOOKUP($C33,'[2]Resumen Total TD'!$B$4:$H$37,MATCH(H$5,'[2]Resumen Total TD'!$B$3:$H$3,0),0)</f>
        <v>-2415687.082544663</v>
      </c>
      <c r="I33" s="27">
        <f>VLOOKUP($C33,'[2]Resumen Total TD'!$B$4:$H$37,MATCH(I$5,'[2]Resumen Total TD'!$B$3:$H$3,0),0)</f>
        <v>3310235.8662494603</v>
      </c>
    </row>
    <row r="34" spans="2:9" x14ac:dyDescent="0.2">
      <c r="B34" s="11">
        <v>29</v>
      </c>
      <c r="C34" s="2" t="s">
        <v>30</v>
      </c>
      <c r="D34" s="25">
        <f>VLOOKUP($C34,'[2]Resumen Total TD'!$B$4:$H$37,MATCH(D$5,'[2]Resumen Total TD'!$B$3:$H$3,0),0)</f>
        <v>14901397.325841976</v>
      </c>
      <c r="E34" s="52">
        <f>VLOOKUP($C34,'[2]Resumen Total TD'!$B$4:$H$37,MATCH(E$5,'[2]Resumen Total TD'!$B$3:$H$3,0),0)</f>
        <v>12580813.730907487</v>
      </c>
      <c r="F34" s="52">
        <f>VLOOKUP($C34,'[2]Resumen Total TD'!$B$4:$H$37,MATCH(F$5,'[2]Resumen Total TD'!$B$3:$H$3,0),0)</f>
        <v>9693911.5559800714</v>
      </c>
      <c r="G34" s="52">
        <f>VLOOKUP($C34,'[2]Resumen Total TD'!$B$4:$H$37,MATCH(G$5,'[2]Resumen Total TD'!$B$3:$H$3,0),0)</f>
        <v>6386838.7365411092</v>
      </c>
      <c r="H34" s="52">
        <f>VLOOKUP($C34,'[2]Resumen Total TD'!$B$4:$H$37,MATCH(H$5,'[2]Resumen Total TD'!$B$3:$H$3,0),0)</f>
        <v>4810369.1794376345</v>
      </c>
      <c r="I34" s="27">
        <f>VLOOKUP($C34,'[2]Resumen Total TD'!$B$4:$H$37,MATCH(I$5,'[2]Resumen Total TD'!$B$3:$H$3,0),0)</f>
        <v>3546353.2960744607</v>
      </c>
    </row>
    <row r="35" spans="2:9" x14ac:dyDescent="0.2">
      <c r="B35" s="11">
        <v>30</v>
      </c>
      <c r="C35" s="2" t="s">
        <v>31</v>
      </c>
      <c r="D35" s="25">
        <f>VLOOKUP($C35,'[2]Resumen Total TD'!$B$4:$H$37,MATCH(D$5,'[2]Resumen Total TD'!$B$3:$H$3,0),0)</f>
        <v>268799425.25539547</v>
      </c>
      <c r="E35" s="52">
        <f>VLOOKUP($C35,'[2]Resumen Total TD'!$B$4:$H$37,MATCH(E$5,'[2]Resumen Total TD'!$B$3:$H$3,0),0)</f>
        <v>233746492.11644709</v>
      </c>
      <c r="F35" s="52">
        <f>VLOOKUP($C35,'[2]Resumen Total TD'!$B$4:$H$37,MATCH(F$5,'[2]Resumen Total TD'!$B$3:$H$3,0),0)</f>
        <v>200718797.67706421</v>
      </c>
      <c r="G35" s="52">
        <f>VLOOKUP($C35,'[2]Resumen Total TD'!$B$4:$H$37,MATCH(G$5,'[2]Resumen Total TD'!$B$3:$H$3,0),0)</f>
        <v>144859826.48847556</v>
      </c>
      <c r="H35" s="52">
        <f>VLOOKUP($C35,'[2]Resumen Total TD'!$B$4:$H$37,MATCH(H$5,'[2]Resumen Total TD'!$B$3:$H$3,0),0)</f>
        <v>180887432.57497692</v>
      </c>
      <c r="I35" s="27">
        <f>VLOOKUP($C35,'[2]Resumen Total TD'!$B$4:$H$37,MATCH(I$5,'[2]Resumen Total TD'!$B$3:$H$3,0),0)</f>
        <v>225268594.30427876</v>
      </c>
    </row>
    <row r="36" spans="2:9" x14ac:dyDescent="0.2">
      <c r="B36" s="11">
        <v>31</v>
      </c>
      <c r="C36" s="2" t="s">
        <v>32</v>
      </c>
      <c r="D36" s="25">
        <f>VLOOKUP($C36,'[2]Resumen Total TD'!$B$4:$H$37,MATCH(D$5,'[2]Resumen Total TD'!$B$3:$H$3,0),0)</f>
        <v>366874693.21579015</v>
      </c>
      <c r="E36" s="52">
        <f>VLOOKUP($C36,'[2]Resumen Total TD'!$B$4:$H$37,MATCH(E$5,'[2]Resumen Total TD'!$B$3:$H$3,0),0)</f>
        <v>319727344.82332426</v>
      </c>
      <c r="F36" s="52">
        <f>VLOOKUP($C36,'[2]Resumen Total TD'!$B$4:$H$37,MATCH(F$5,'[2]Resumen Total TD'!$B$3:$H$3,0),0)</f>
        <v>286271660.96321207</v>
      </c>
      <c r="G36" s="52">
        <f>VLOOKUP($C36,'[2]Resumen Total TD'!$B$4:$H$37,MATCH(G$5,'[2]Resumen Total TD'!$B$3:$H$3,0),0)</f>
        <v>182381486.19616646</v>
      </c>
      <c r="H36" s="52">
        <f>VLOOKUP($C36,'[2]Resumen Total TD'!$B$4:$H$37,MATCH(H$5,'[2]Resumen Total TD'!$B$3:$H$3,0),0)</f>
        <v>230407690.71223205</v>
      </c>
      <c r="I36" s="27">
        <f>VLOOKUP($C36,'[2]Resumen Total TD'!$B$4:$H$37,MATCH(I$5,'[2]Resumen Total TD'!$B$3:$H$3,0),0)</f>
        <v>274348221.38657284</v>
      </c>
    </row>
    <row r="37" spans="2:9" x14ac:dyDescent="0.2">
      <c r="B37" s="11">
        <v>32</v>
      </c>
      <c r="C37" s="2" t="s">
        <v>33</v>
      </c>
      <c r="D37" s="25">
        <f>VLOOKUP($C37,'[2]Resumen Total TD'!$B$4:$H$37,MATCH(D$5,'[2]Resumen Total TD'!$B$3:$H$3,0),0)</f>
        <v>722988096.93317819</v>
      </c>
      <c r="E37" s="52">
        <f>VLOOKUP($C37,'[2]Resumen Total TD'!$B$4:$H$37,MATCH(E$5,'[2]Resumen Total TD'!$B$3:$H$3,0),0)</f>
        <v>615893609.0756073</v>
      </c>
      <c r="F37" s="52">
        <f>VLOOKUP($C37,'[2]Resumen Total TD'!$B$4:$H$37,MATCH(F$5,'[2]Resumen Total TD'!$B$3:$H$3,0),0)</f>
        <v>592742956.83390522</v>
      </c>
      <c r="G37" s="52">
        <f>VLOOKUP($C37,'[2]Resumen Total TD'!$B$4:$H$37,MATCH(G$5,'[2]Resumen Total TD'!$B$3:$H$3,0),0)</f>
        <v>416977464.64136833</v>
      </c>
      <c r="H37" s="52">
        <f>VLOOKUP($C37,'[2]Resumen Total TD'!$B$4:$H$37,MATCH(H$5,'[2]Resumen Total TD'!$B$3:$H$3,0),0)</f>
        <v>524747473.06359315</v>
      </c>
      <c r="I37" s="27">
        <f>VLOOKUP($C37,'[2]Resumen Total TD'!$B$4:$H$37,MATCH(I$5,'[2]Resumen Total TD'!$B$3:$H$3,0),0)</f>
        <v>629318038.0987252</v>
      </c>
    </row>
    <row r="38" spans="2:9" x14ac:dyDescent="0.2">
      <c r="B38" s="11">
        <v>33</v>
      </c>
      <c r="C38" s="2" t="s">
        <v>34</v>
      </c>
      <c r="D38" s="25">
        <f>VLOOKUP($C38,'[2]Resumen Total TD'!$B$4:$H$37,MATCH(D$5,'[2]Resumen Total TD'!$B$3:$H$3,0),0)</f>
        <v>684980.10120549321</v>
      </c>
      <c r="E38" s="52">
        <f>VLOOKUP($C38,'[2]Resumen Total TD'!$B$4:$H$37,MATCH(E$5,'[2]Resumen Total TD'!$B$3:$H$3,0),0)</f>
        <v>511043.09803103528</v>
      </c>
      <c r="F38" s="52">
        <f>VLOOKUP($C38,'[2]Resumen Total TD'!$B$4:$H$37,MATCH(F$5,'[2]Resumen Total TD'!$B$3:$H$3,0),0)</f>
        <v>612824.63178268669</v>
      </c>
      <c r="G38" s="52">
        <f>VLOOKUP($C38,'[2]Resumen Total TD'!$B$4:$H$37,MATCH(G$5,'[2]Resumen Total TD'!$B$3:$H$3,0),0)</f>
        <v>1338346.1672570906</v>
      </c>
      <c r="H38" s="52">
        <f>VLOOKUP($C38,'[2]Resumen Total TD'!$B$4:$H$37,MATCH(H$5,'[2]Resumen Total TD'!$B$3:$H$3,0),0)</f>
        <v>1423024.4412363218</v>
      </c>
      <c r="I38" s="27">
        <f>VLOOKUP($C38,'[2]Resumen Total TD'!$B$4:$H$37,MATCH(I$5,'[2]Resumen Total TD'!$B$3:$H$3,0),0)</f>
        <v>1322022.8636923393</v>
      </c>
    </row>
    <row r="39" spans="2:9" x14ac:dyDescent="0.2">
      <c r="B39" s="11">
        <v>34</v>
      </c>
      <c r="C39" s="14" t="s">
        <v>120</v>
      </c>
      <c r="D39" s="25">
        <f>VLOOKUP($C39,'[2]Resumen Total TD'!$B$4:$H$37,MATCH(D$5,'[2]Resumen Total TD'!$B$3:$H$3,0),0)</f>
        <v>0</v>
      </c>
      <c r="E39" s="52">
        <f>VLOOKUP($C39,'[2]Resumen Total TD'!$B$4:$H$37,MATCH(E$5,'[2]Resumen Total TD'!$B$3:$H$3,0),0)</f>
        <v>0</v>
      </c>
      <c r="F39" s="52">
        <f>VLOOKUP($C39,'[2]Resumen Total TD'!$B$4:$H$37,MATCH(F$5,'[2]Resumen Total TD'!$B$3:$H$3,0),0)</f>
        <v>263071.34036750486</v>
      </c>
      <c r="G39" s="52">
        <f>VLOOKUP($C39,'[2]Resumen Total TD'!$B$4:$H$37,MATCH(G$5,'[2]Resumen Total TD'!$B$3:$H$3,0),0)</f>
        <v>300432.44109882374</v>
      </c>
      <c r="H39" s="52">
        <f>VLOOKUP($C39,'[2]Resumen Total TD'!$B$4:$H$37,MATCH(H$5,'[2]Resumen Total TD'!$B$3:$H$3,0),0)</f>
        <v>267089.34068326507</v>
      </c>
      <c r="I39" s="27">
        <f>VLOOKUP($C39,'[2]Resumen Total TD'!$B$4:$H$37,MATCH(I$5,'[2]Resumen Total TD'!$B$3:$H$3,0),0)</f>
        <v>98586.997019999995</v>
      </c>
    </row>
    <row r="40" spans="2:9" x14ac:dyDescent="0.2">
      <c r="B40" s="16" t="s">
        <v>35</v>
      </c>
      <c r="C40" s="17"/>
      <c r="D40" s="28">
        <f t="shared" ref="D40:I40" si="0">SUM(D6:D39)</f>
        <v>14091033308.5935</v>
      </c>
      <c r="E40" s="29">
        <f t="shared" si="0"/>
        <v>13403728918.977375</v>
      </c>
      <c r="F40" s="29">
        <f t="shared" si="0"/>
        <v>9874698062.4525204</v>
      </c>
      <c r="G40" s="29">
        <f>SUM(G6:G39)</f>
        <v>949149036.23425734</v>
      </c>
      <c r="H40" s="29">
        <f t="shared" si="0"/>
        <v>1124840682.0074782</v>
      </c>
      <c r="I40" s="30">
        <f t="shared" si="0"/>
        <v>3116836750.9267697</v>
      </c>
    </row>
    <row r="43" spans="2:9" x14ac:dyDescent="0.2">
      <c r="B43" s="3" t="s">
        <v>71</v>
      </c>
    </row>
    <row r="44" spans="2:9" x14ac:dyDescent="0.2">
      <c r="B44" s="21" t="s">
        <v>0</v>
      </c>
      <c r="C44" s="16"/>
      <c r="D44" s="22">
        <v>44197</v>
      </c>
      <c r="E44" s="23">
        <v>44228</v>
      </c>
      <c r="F44" s="23">
        <v>44256</v>
      </c>
      <c r="G44" s="23">
        <v>44287</v>
      </c>
      <c r="H44" s="23">
        <v>44317</v>
      </c>
      <c r="I44" s="24">
        <v>44348</v>
      </c>
    </row>
    <row r="45" spans="2:9" x14ac:dyDescent="0.2">
      <c r="B45" s="8">
        <v>1</v>
      </c>
      <c r="C45" s="9" t="s">
        <v>3</v>
      </c>
      <c r="D45" s="31">
        <f t="shared" ref="D45:I54" si="1">D6+D249</f>
        <v>-1978335.7246234622</v>
      </c>
      <c r="E45" s="32">
        <f t="shared" si="1"/>
        <v>-1941923.501722587</v>
      </c>
      <c r="F45" s="32">
        <f t="shared" si="1"/>
        <v>-1369742.7370435174</v>
      </c>
      <c r="G45" s="32">
        <f t="shared" si="1"/>
        <v>-39269794.552611843</v>
      </c>
      <c r="H45" s="32">
        <f t="shared" si="1"/>
        <v>-31271059.669459805</v>
      </c>
      <c r="I45" s="33">
        <f t="shared" si="1"/>
        <v>-11118333.98059357</v>
      </c>
    </row>
    <row r="46" spans="2:9" x14ac:dyDescent="0.2">
      <c r="B46" s="11">
        <v>2</v>
      </c>
      <c r="C46" s="2" t="s">
        <v>4</v>
      </c>
      <c r="D46" s="25">
        <f t="shared" si="1"/>
        <v>-1092740.8604734945</v>
      </c>
      <c r="E46" s="52">
        <f t="shared" si="1"/>
        <v>-1225205.494480229</v>
      </c>
      <c r="F46" s="52">
        <f t="shared" si="1"/>
        <v>-1137491.1589505859</v>
      </c>
      <c r="G46" s="52">
        <f t="shared" si="1"/>
        <v>-23718814.94589708</v>
      </c>
      <c r="H46" s="52">
        <f t="shared" si="1"/>
        <v>-21407377.370072614</v>
      </c>
      <c r="I46" s="27">
        <f t="shared" si="1"/>
        <v>-9297849.7954052892</v>
      </c>
    </row>
    <row r="47" spans="2:9" x14ac:dyDescent="0.2">
      <c r="B47" s="11">
        <v>3</v>
      </c>
      <c r="C47" s="2" t="s">
        <v>5</v>
      </c>
      <c r="D47" s="25">
        <f t="shared" si="1"/>
        <v>355811514.17552489</v>
      </c>
      <c r="E47" s="52">
        <f t="shared" si="1"/>
        <v>448586843.09313643</v>
      </c>
      <c r="F47" s="52">
        <f t="shared" si="1"/>
        <v>528709733.21924472</v>
      </c>
      <c r="G47" s="52">
        <f t="shared" si="1"/>
        <v>571612987.58214486</v>
      </c>
      <c r="H47" s="52">
        <f t="shared" si="1"/>
        <v>596444846.03843617</v>
      </c>
      <c r="I47" s="27">
        <f t="shared" si="1"/>
        <v>598373958.78171873</v>
      </c>
    </row>
    <row r="48" spans="2:9" x14ac:dyDescent="0.2">
      <c r="B48" s="11">
        <v>4</v>
      </c>
      <c r="C48" s="2" t="s">
        <v>6</v>
      </c>
      <c r="D48" s="25">
        <f t="shared" si="1"/>
        <v>20336963.763103552</v>
      </c>
      <c r="E48" s="52">
        <f t="shared" si="1"/>
        <v>25907731.361034673</v>
      </c>
      <c r="F48" s="52">
        <f t="shared" si="1"/>
        <v>20898411.416663323</v>
      </c>
      <c r="G48" s="52">
        <f t="shared" si="1"/>
        <v>15937684.470535818</v>
      </c>
      <c r="H48" s="52">
        <f t="shared" si="1"/>
        <v>4618229.5742316041</v>
      </c>
      <c r="I48" s="27">
        <f t="shared" si="1"/>
        <v>-7246719.6491916217</v>
      </c>
    </row>
    <row r="49" spans="2:9" x14ac:dyDescent="0.2">
      <c r="B49" s="11">
        <v>5</v>
      </c>
      <c r="C49" s="2" t="s">
        <v>7</v>
      </c>
      <c r="D49" s="25">
        <f t="shared" si="1"/>
        <v>2080021592.9503813</v>
      </c>
      <c r="E49" s="52">
        <f t="shared" si="1"/>
        <v>2559370445.8129611</v>
      </c>
      <c r="F49" s="52">
        <f t="shared" si="1"/>
        <v>1854795299.2581735</v>
      </c>
      <c r="G49" s="52">
        <f t="shared" si="1"/>
        <v>-1258759557.1157336</v>
      </c>
      <c r="H49" s="52">
        <f t="shared" si="1"/>
        <v>-3234879462.2494402</v>
      </c>
      <c r="I49" s="27">
        <f t="shared" si="1"/>
        <v>-2836730306.1982422</v>
      </c>
    </row>
    <row r="50" spans="2:9" x14ac:dyDescent="0.2">
      <c r="B50" s="11">
        <v>6</v>
      </c>
      <c r="C50" s="2" t="s">
        <v>8</v>
      </c>
      <c r="D50" s="25">
        <f t="shared" si="1"/>
        <v>46170510.684771203</v>
      </c>
      <c r="E50" s="52">
        <f t="shared" si="1"/>
        <v>56415522.625528559</v>
      </c>
      <c r="F50" s="52">
        <f t="shared" si="1"/>
        <v>68182190.147341311</v>
      </c>
      <c r="G50" s="52">
        <f t="shared" si="1"/>
        <v>76111260.475660205</v>
      </c>
      <c r="H50" s="52">
        <f t="shared" si="1"/>
        <v>82154174.901134342</v>
      </c>
      <c r="I50" s="27">
        <f t="shared" si="1"/>
        <v>87956956.891806021</v>
      </c>
    </row>
    <row r="51" spans="2:9" x14ac:dyDescent="0.2">
      <c r="B51" s="11">
        <v>7</v>
      </c>
      <c r="C51" s="2" t="s">
        <v>9</v>
      </c>
      <c r="D51" s="25">
        <f t="shared" si="1"/>
        <v>834503809.26824832</v>
      </c>
      <c r="E51" s="52">
        <f t="shared" si="1"/>
        <v>1024965740.4815005</v>
      </c>
      <c r="F51" s="52">
        <f t="shared" si="1"/>
        <v>1156847022.846277</v>
      </c>
      <c r="G51" s="52">
        <f t="shared" si="1"/>
        <v>1175612262.5206068</v>
      </c>
      <c r="H51" s="52">
        <f t="shared" si="1"/>
        <v>1211001689.282835</v>
      </c>
      <c r="I51" s="27">
        <f t="shared" si="1"/>
        <v>1286335452.4358449</v>
      </c>
    </row>
    <row r="52" spans="2:9" x14ac:dyDescent="0.2">
      <c r="B52" s="11">
        <v>8</v>
      </c>
      <c r="C52" s="2" t="s">
        <v>10</v>
      </c>
      <c r="D52" s="25">
        <f t="shared" si="1"/>
        <v>390320262.61411488</v>
      </c>
      <c r="E52" s="52">
        <f t="shared" si="1"/>
        <v>484116009.72126806</v>
      </c>
      <c r="F52" s="52">
        <f t="shared" si="1"/>
        <v>376995856.1549387</v>
      </c>
      <c r="G52" s="52">
        <f t="shared" si="1"/>
        <v>-155751568.1425432</v>
      </c>
      <c r="H52" s="52">
        <f t="shared" si="1"/>
        <v>-543106248.59083688</v>
      </c>
      <c r="I52" s="27">
        <f t="shared" si="1"/>
        <v>-456344683.71524554</v>
      </c>
    </row>
    <row r="53" spans="2:9" x14ac:dyDescent="0.2">
      <c r="B53" s="11">
        <v>9</v>
      </c>
      <c r="C53" s="2" t="s">
        <v>11</v>
      </c>
      <c r="D53" s="25">
        <f t="shared" si="1"/>
        <v>47239499.401312873</v>
      </c>
      <c r="E53" s="52">
        <f t="shared" si="1"/>
        <v>59486708.956827052</v>
      </c>
      <c r="F53" s="52">
        <f t="shared" si="1"/>
        <v>41644442.505900234</v>
      </c>
      <c r="G53" s="52">
        <f t="shared" si="1"/>
        <v>-20434510.737482451</v>
      </c>
      <c r="H53" s="52">
        <f t="shared" si="1"/>
        <v>-64930587.203540042</v>
      </c>
      <c r="I53" s="27">
        <f t="shared" si="1"/>
        <v>-45834456.261878073</v>
      </c>
    </row>
    <row r="54" spans="2:9" x14ac:dyDescent="0.2">
      <c r="B54" s="11">
        <v>10</v>
      </c>
      <c r="C54" s="2" t="s">
        <v>60</v>
      </c>
      <c r="D54" s="25">
        <f t="shared" si="1"/>
        <v>30580125037.570156</v>
      </c>
      <c r="E54" s="52">
        <f t="shared" si="1"/>
        <v>38299577166.490326</v>
      </c>
      <c r="F54" s="52">
        <f t="shared" si="1"/>
        <v>45637565665.431259</v>
      </c>
      <c r="G54" s="52">
        <f t="shared" si="1"/>
        <v>49619945749.768974</v>
      </c>
      <c r="H54" s="52">
        <f t="shared" si="1"/>
        <v>52313077162.633568</v>
      </c>
      <c r="I54" s="27">
        <f t="shared" si="1"/>
        <v>52441290721.07666</v>
      </c>
    </row>
    <row r="55" spans="2:9" x14ac:dyDescent="0.2">
      <c r="B55" s="11">
        <v>11</v>
      </c>
      <c r="C55" s="2" t="s">
        <v>12</v>
      </c>
      <c r="D55" s="25">
        <f t="shared" ref="D55:I64" si="2">D16+D259</f>
        <v>739041432.37239826</v>
      </c>
      <c r="E55" s="52">
        <f t="shared" si="2"/>
        <v>915989508.16647649</v>
      </c>
      <c r="F55" s="52">
        <f t="shared" si="2"/>
        <v>902107765.73028278</v>
      </c>
      <c r="G55" s="52">
        <f t="shared" si="2"/>
        <v>554879887.51703882</v>
      </c>
      <c r="H55" s="52">
        <f t="shared" si="2"/>
        <v>335739166.4136014</v>
      </c>
      <c r="I55" s="27">
        <f t="shared" si="2"/>
        <v>575146075.07445049</v>
      </c>
    </row>
    <row r="56" spans="2:9" x14ac:dyDescent="0.2">
      <c r="B56" s="11">
        <v>12</v>
      </c>
      <c r="C56" s="2" t="s">
        <v>13</v>
      </c>
      <c r="D56" s="25">
        <f t="shared" si="2"/>
        <v>149126606.10534582</v>
      </c>
      <c r="E56" s="52">
        <f t="shared" si="2"/>
        <v>180231861.52831355</v>
      </c>
      <c r="F56" s="52">
        <f t="shared" si="2"/>
        <v>183445167.92218548</v>
      </c>
      <c r="G56" s="52">
        <f t="shared" si="2"/>
        <v>110360846.36475077</v>
      </c>
      <c r="H56" s="52">
        <f t="shared" si="2"/>
        <v>63455959.443684608</v>
      </c>
      <c r="I56" s="27">
        <f t="shared" si="2"/>
        <v>119007162.85521486</v>
      </c>
    </row>
    <row r="57" spans="2:9" x14ac:dyDescent="0.2">
      <c r="B57" s="11">
        <v>13</v>
      </c>
      <c r="C57" s="2" t="s">
        <v>14</v>
      </c>
      <c r="D57" s="25">
        <f t="shared" si="2"/>
        <v>33626740.151229076</v>
      </c>
      <c r="E57" s="52">
        <f t="shared" si="2"/>
        <v>43066207.957223065</v>
      </c>
      <c r="F57" s="52">
        <f t="shared" si="2"/>
        <v>50440738.826779142</v>
      </c>
      <c r="G57" s="52">
        <f t="shared" si="2"/>
        <v>33544276.565355461</v>
      </c>
      <c r="H57" s="52">
        <f t="shared" si="2"/>
        <v>16531740.640122039</v>
      </c>
      <c r="I57" s="27">
        <f t="shared" si="2"/>
        <v>25680903.5361773</v>
      </c>
    </row>
    <row r="58" spans="2:9" x14ac:dyDescent="0.2">
      <c r="B58" s="11">
        <v>14</v>
      </c>
      <c r="C58" s="2" t="s">
        <v>15</v>
      </c>
      <c r="D58" s="25">
        <f t="shared" si="2"/>
        <v>200033769.13427404</v>
      </c>
      <c r="E58" s="52">
        <f t="shared" si="2"/>
        <v>245174494.67926556</v>
      </c>
      <c r="F58" s="52">
        <f t="shared" si="2"/>
        <v>280824872.12700558</v>
      </c>
      <c r="G58" s="52">
        <f t="shared" si="2"/>
        <v>310040274.37453097</v>
      </c>
      <c r="H58" s="52">
        <f t="shared" si="2"/>
        <v>358271287.10761124</v>
      </c>
      <c r="I58" s="27">
        <f t="shared" si="2"/>
        <v>418701554.61787409</v>
      </c>
    </row>
    <row r="59" spans="2:9" x14ac:dyDescent="0.2">
      <c r="B59" s="11">
        <v>15</v>
      </c>
      <c r="C59" s="2" t="s">
        <v>16</v>
      </c>
      <c r="D59" s="25">
        <f t="shared" si="2"/>
        <v>333451257.69262403</v>
      </c>
      <c r="E59" s="52">
        <f t="shared" si="2"/>
        <v>422077813.22285259</v>
      </c>
      <c r="F59" s="52">
        <f t="shared" si="2"/>
        <v>391492697.18049747</v>
      </c>
      <c r="G59" s="52">
        <f t="shared" si="2"/>
        <v>366302777.32611299</v>
      </c>
      <c r="H59" s="52">
        <f t="shared" si="2"/>
        <v>396095215.07135999</v>
      </c>
      <c r="I59" s="27">
        <f t="shared" si="2"/>
        <v>413661783.05922633</v>
      </c>
    </row>
    <row r="60" spans="2:9" x14ac:dyDescent="0.2">
      <c r="B60" s="11">
        <v>16</v>
      </c>
      <c r="C60" s="2" t="s">
        <v>17</v>
      </c>
      <c r="D60" s="25">
        <f t="shared" si="2"/>
        <v>907073796.58632565</v>
      </c>
      <c r="E60" s="52">
        <f t="shared" si="2"/>
        <v>1111512280.0742226</v>
      </c>
      <c r="F60" s="52">
        <f t="shared" si="2"/>
        <v>1295952691.7576542</v>
      </c>
      <c r="G60" s="52">
        <f t="shared" si="2"/>
        <v>1443625686.7922614</v>
      </c>
      <c r="H60" s="52">
        <f t="shared" si="2"/>
        <v>1509061507.385288</v>
      </c>
      <c r="I60" s="27">
        <f t="shared" si="2"/>
        <v>1461694609.2510183</v>
      </c>
    </row>
    <row r="61" spans="2:9" x14ac:dyDescent="0.2">
      <c r="B61" s="11">
        <v>17</v>
      </c>
      <c r="C61" s="2" t="s">
        <v>18</v>
      </c>
      <c r="D61" s="25">
        <f t="shared" si="2"/>
        <v>102497832.10421008</v>
      </c>
      <c r="E61" s="52">
        <f t="shared" si="2"/>
        <v>135989964.37552667</v>
      </c>
      <c r="F61" s="52">
        <f t="shared" si="2"/>
        <v>146216048.54043168</v>
      </c>
      <c r="G61" s="52">
        <f t="shared" si="2"/>
        <v>153621970.81857407</v>
      </c>
      <c r="H61" s="52">
        <f t="shared" si="2"/>
        <v>171925038.19250989</v>
      </c>
      <c r="I61" s="27">
        <f t="shared" si="2"/>
        <v>185393137.74174666</v>
      </c>
    </row>
    <row r="62" spans="2:9" x14ac:dyDescent="0.2">
      <c r="B62" s="11">
        <v>18</v>
      </c>
      <c r="C62" s="2" t="s">
        <v>19</v>
      </c>
      <c r="D62" s="25">
        <f t="shared" si="2"/>
        <v>68643159.831804171</v>
      </c>
      <c r="E62" s="52">
        <f t="shared" si="2"/>
        <v>88984159.835877642</v>
      </c>
      <c r="F62" s="52">
        <f t="shared" si="2"/>
        <v>87744409.289040849</v>
      </c>
      <c r="G62" s="52">
        <f t="shared" si="2"/>
        <v>86601667.234779298</v>
      </c>
      <c r="H62" s="52">
        <f t="shared" si="2"/>
        <v>95935976.140528187</v>
      </c>
      <c r="I62" s="27">
        <f t="shared" si="2"/>
        <v>102711828.52604076</v>
      </c>
    </row>
    <row r="63" spans="2:9" x14ac:dyDescent="0.2">
      <c r="B63" s="11">
        <v>19</v>
      </c>
      <c r="C63" s="2" t="s">
        <v>20</v>
      </c>
      <c r="D63" s="25">
        <f t="shared" si="2"/>
        <v>117993679.38348818</v>
      </c>
      <c r="E63" s="52">
        <f t="shared" si="2"/>
        <v>155520791.81495368</v>
      </c>
      <c r="F63" s="52">
        <f t="shared" si="2"/>
        <v>191379934.94860926</v>
      </c>
      <c r="G63" s="52">
        <f t="shared" si="2"/>
        <v>160397401.62432626</v>
      </c>
      <c r="H63" s="52">
        <f t="shared" si="2"/>
        <v>132604326.09788081</v>
      </c>
      <c r="I63" s="27">
        <f t="shared" si="2"/>
        <v>157690609.34466532</v>
      </c>
    </row>
    <row r="64" spans="2:9" x14ac:dyDescent="0.2">
      <c r="B64" s="11">
        <v>20</v>
      </c>
      <c r="C64" s="2" t="s">
        <v>21</v>
      </c>
      <c r="D64" s="25">
        <f t="shared" si="2"/>
        <v>1002197418.8773272</v>
      </c>
      <c r="E64" s="52">
        <f t="shared" si="2"/>
        <v>1262839487.2626047</v>
      </c>
      <c r="F64" s="52">
        <f t="shared" si="2"/>
        <v>1428413763.5355785</v>
      </c>
      <c r="G64" s="52">
        <f t="shared" si="2"/>
        <v>1182971739.1743379</v>
      </c>
      <c r="H64" s="52">
        <f t="shared" si="2"/>
        <v>1039291278.536595</v>
      </c>
      <c r="I64" s="27">
        <f t="shared" si="2"/>
        <v>1361985314.1848528</v>
      </c>
    </row>
    <row r="65" spans="2:9" x14ac:dyDescent="0.2">
      <c r="B65" s="11">
        <v>21</v>
      </c>
      <c r="C65" s="2" t="s">
        <v>22</v>
      </c>
      <c r="D65" s="25">
        <f t="shared" ref="D65:I74" si="3">D26+D269</f>
        <v>444229231.55923736</v>
      </c>
      <c r="E65" s="52">
        <f t="shared" si="3"/>
        <v>584954097.91457796</v>
      </c>
      <c r="F65" s="52">
        <f t="shared" si="3"/>
        <v>656741217.50558877</v>
      </c>
      <c r="G65" s="52">
        <f t="shared" si="3"/>
        <v>724638358.15678358</v>
      </c>
      <c r="H65" s="52">
        <f t="shared" si="3"/>
        <v>777289074.24770463</v>
      </c>
      <c r="I65" s="27">
        <f t="shared" si="3"/>
        <v>904824712.74325037</v>
      </c>
    </row>
    <row r="66" spans="2:9" x14ac:dyDescent="0.2">
      <c r="B66" s="11">
        <v>22</v>
      </c>
      <c r="C66" s="2" t="s">
        <v>23</v>
      </c>
      <c r="D66" s="25">
        <f t="shared" si="3"/>
        <v>4110707476.0193081</v>
      </c>
      <c r="E66" s="52">
        <f t="shared" si="3"/>
        <v>5147289579.8906364</v>
      </c>
      <c r="F66" s="52">
        <f t="shared" si="3"/>
        <v>6008266013.6660223</v>
      </c>
      <c r="G66" s="52">
        <f t="shared" si="3"/>
        <v>6626025404.1437664</v>
      </c>
      <c r="H66" s="52">
        <f t="shared" si="3"/>
        <v>7186557005.0574875</v>
      </c>
      <c r="I66" s="27">
        <f t="shared" si="3"/>
        <v>8638255768.5209866</v>
      </c>
    </row>
    <row r="67" spans="2:9" x14ac:dyDescent="0.2">
      <c r="B67" s="11">
        <v>23</v>
      </c>
      <c r="C67" s="2" t="s">
        <v>24</v>
      </c>
      <c r="D67" s="25">
        <f t="shared" si="3"/>
        <v>87502901.216940075</v>
      </c>
      <c r="E67" s="52">
        <f t="shared" si="3"/>
        <v>112574079.85549283</v>
      </c>
      <c r="F67" s="52">
        <f t="shared" si="3"/>
        <v>99773703.199311987</v>
      </c>
      <c r="G67" s="52">
        <f t="shared" si="3"/>
        <v>86845048.996589869</v>
      </c>
      <c r="H67" s="52">
        <f t="shared" si="3"/>
        <v>106591430.44467022</v>
      </c>
      <c r="I67" s="27">
        <f t="shared" si="3"/>
        <v>123516671.10740484</v>
      </c>
    </row>
    <row r="68" spans="2:9" x14ac:dyDescent="0.2">
      <c r="B68" s="11">
        <v>24</v>
      </c>
      <c r="C68" s="2" t="s">
        <v>25</v>
      </c>
      <c r="D68" s="25">
        <f t="shared" si="3"/>
        <v>4913768369.289505</v>
      </c>
      <c r="E68" s="52">
        <f t="shared" si="3"/>
        <v>6189392528.1534986</v>
      </c>
      <c r="F68" s="52">
        <f t="shared" si="3"/>
        <v>7068318036.3785801</v>
      </c>
      <c r="G68" s="52">
        <f t="shared" si="3"/>
        <v>7098510671.7906017</v>
      </c>
      <c r="H68" s="52">
        <f t="shared" si="3"/>
        <v>6922538975.6357412</v>
      </c>
      <c r="I68" s="27">
        <f t="shared" si="3"/>
        <v>6390015548.050622</v>
      </c>
    </row>
    <row r="69" spans="2:9" x14ac:dyDescent="0.2">
      <c r="B69" s="11">
        <v>25</v>
      </c>
      <c r="C69" s="2" t="s">
        <v>26</v>
      </c>
      <c r="D69" s="25">
        <f t="shared" si="3"/>
        <v>180698028.20708302</v>
      </c>
      <c r="E69" s="52">
        <f t="shared" si="3"/>
        <v>225646630.12695038</v>
      </c>
      <c r="F69" s="52">
        <f t="shared" si="3"/>
        <v>252424298.64090714</v>
      </c>
      <c r="G69" s="52">
        <f t="shared" si="3"/>
        <v>267066277.04234713</v>
      </c>
      <c r="H69" s="52">
        <f t="shared" si="3"/>
        <v>267734128.70925921</v>
      </c>
      <c r="I69" s="27">
        <f t="shared" si="3"/>
        <v>254812140.01868889</v>
      </c>
    </row>
    <row r="70" spans="2:9" x14ac:dyDescent="0.2">
      <c r="B70" s="11">
        <v>26</v>
      </c>
      <c r="C70" s="2" t="s">
        <v>27</v>
      </c>
      <c r="D70" s="25">
        <f t="shared" si="3"/>
        <v>366849374.15244138</v>
      </c>
      <c r="E70" s="52">
        <f t="shared" si="3"/>
        <v>484028928.23626083</v>
      </c>
      <c r="F70" s="52">
        <f t="shared" si="3"/>
        <v>531472576.02068692</v>
      </c>
      <c r="G70" s="52">
        <f t="shared" si="3"/>
        <v>566025506.78543758</v>
      </c>
      <c r="H70" s="52">
        <f t="shared" si="3"/>
        <v>578598407.39932668</v>
      </c>
      <c r="I70" s="27">
        <f t="shared" si="3"/>
        <v>575978078.69487238</v>
      </c>
    </row>
    <row r="71" spans="2:9" x14ac:dyDescent="0.2">
      <c r="B71" s="11">
        <v>27</v>
      </c>
      <c r="C71" s="2" t="s">
        <v>28</v>
      </c>
      <c r="D71" s="25">
        <f t="shared" si="3"/>
        <v>305632326.6777302</v>
      </c>
      <c r="E71" s="52">
        <f t="shared" si="3"/>
        <v>389347391.52594686</v>
      </c>
      <c r="F71" s="52">
        <f t="shared" si="3"/>
        <v>403224357.5659821</v>
      </c>
      <c r="G71" s="52">
        <f t="shared" si="3"/>
        <v>400089451.40202683</v>
      </c>
      <c r="H71" s="52">
        <f t="shared" si="3"/>
        <v>394907230.7993449</v>
      </c>
      <c r="I71" s="27">
        <f t="shared" si="3"/>
        <v>380213702.19469643</v>
      </c>
    </row>
    <row r="72" spans="2:9" x14ac:dyDescent="0.2">
      <c r="B72" s="11">
        <v>28</v>
      </c>
      <c r="C72" s="2" t="s">
        <v>29</v>
      </c>
      <c r="D72" s="25">
        <f t="shared" si="3"/>
        <v>265115565.1813246</v>
      </c>
      <c r="E72" s="52">
        <f t="shared" si="3"/>
        <v>341905461.85485649</v>
      </c>
      <c r="F72" s="52">
        <f t="shared" si="3"/>
        <v>341653007.70001268</v>
      </c>
      <c r="G72" s="52">
        <f t="shared" si="3"/>
        <v>332866439.35882348</v>
      </c>
      <c r="H72" s="52">
        <f t="shared" si="3"/>
        <v>325103703.26122618</v>
      </c>
      <c r="I72" s="27">
        <f t="shared" si="3"/>
        <v>313574303.00790137</v>
      </c>
    </row>
    <row r="73" spans="2:9" x14ac:dyDescent="0.2">
      <c r="B73" s="11">
        <v>29</v>
      </c>
      <c r="C73" s="2" t="s">
        <v>30</v>
      </c>
      <c r="D73" s="25">
        <f t="shared" si="3"/>
        <v>57704483.873991273</v>
      </c>
      <c r="E73" s="52">
        <f t="shared" si="3"/>
        <v>70389364.38517341</v>
      </c>
      <c r="F73" s="52">
        <f t="shared" si="3"/>
        <v>80341402.887387753</v>
      </c>
      <c r="G73" s="52">
        <f t="shared" si="3"/>
        <v>87030375.828628078</v>
      </c>
      <c r="H73" s="52">
        <f t="shared" si="3"/>
        <v>90442719.763314381</v>
      </c>
      <c r="I73" s="27">
        <f t="shared" si="3"/>
        <v>89860737.892828822</v>
      </c>
    </row>
    <row r="74" spans="2:9" x14ac:dyDescent="0.2">
      <c r="B74" s="11">
        <v>30</v>
      </c>
      <c r="C74" s="2" t="s">
        <v>31</v>
      </c>
      <c r="D74" s="25">
        <f t="shared" si="3"/>
        <v>962608135.2930634</v>
      </c>
      <c r="E74" s="52">
        <f t="shared" si="3"/>
        <v>1198090636.8593979</v>
      </c>
      <c r="F74" s="52">
        <f t="shared" si="3"/>
        <v>1403202988.5926132</v>
      </c>
      <c r="G74" s="52">
        <f t="shared" si="3"/>
        <v>1553339740.8472996</v>
      </c>
      <c r="H74" s="52">
        <f t="shared" si="3"/>
        <v>1709274871.9906919</v>
      </c>
      <c r="I74" s="27">
        <f t="shared" si="3"/>
        <v>1856522155.3279512</v>
      </c>
    </row>
    <row r="75" spans="2:9" x14ac:dyDescent="0.2">
      <c r="B75" s="11">
        <v>31</v>
      </c>
      <c r="C75" s="2" t="s">
        <v>32</v>
      </c>
      <c r="D75" s="25">
        <f t="shared" ref="D75:I84" si="4">D36+D279</f>
        <v>1353070945.2797093</v>
      </c>
      <c r="E75" s="52">
        <f t="shared" si="4"/>
        <v>1675238477.196049</v>
      </c>
      <c r="F75" s="52">
        <f t="shared" si="4"/>
        <v>1967653455.3508542</v>
      </c>
      <c r="G75" s="52">
        <f t="shared" si="4"/>
        <v>2157434556.0731621</v>
      </c>
      <c r="H75" s="52">
        <f t="shared" si="4"/>
        <v>2353185979.4238896</v>
      </c>
      <c r="I75" s="27">
        <f t="shared" si="4"/>
        <v>2520121017.5522103</v>
      </c>
    </row>
    <row r="76" spans="2:9" x14ac:dyDescent="0.2">
      <c r="B76" s="11">
        <v>32</v>
      </c>
      <c r="C76" s="2" t="s">
        <v>33</v>
      </c>
      <c r="D76" s="25">
        <f t="shared" si="4"/>
        <v>2736549046.0377197</v>
      </c>
      <c r="E76" s="52">
        <f t="shared" si="4"/>
        <v>3357377866.8883195</v>
      </c>
      <c r="F76" s="52">
        <f t="shared" si="4"/>
        <v>3962432764.6483021</v>
      </c>
      <c r="G76" s="52">
        <f t="shared" si="4"/>
        <v>4394311468.6132994</v>
      </c>
      <c r="H76" s="52">
        <f t="shared" si="4"/>
        <v>4848470272.9743853</v>
      </c>
      <c r="I76" s="27">
        <f t="shared" si="4"/>
        <v>5256475745.6800919</v>
      </c>
    </row>
    <row r="77" spans="2:9" x14ac:dyDescent="0.2">
      <c r="B77" s="11">
        <v>33</v>
      </c>
      <c r="C77" s="2" t="s">
        <v>34</v>
      </c>
      <c r="D77" s="25">
        <f t="shared" ref="D77:I77" si="5">D38+D281</f>
        <v>2446556.8285589004</v>
      </c>
      <c r="E77" s="52">
        <f t="shared" si="5"/>
        <v>2962012.1537656095</v>
      </c>
      <c r="F77" s="52">
        <f t="shared" si="5"/>
        <v>3585698.869026938</v>
      </c>
      <c r="G77" s="52">
        <f t="shared" si="5"/>
        <v>4937529.5192174781</v>
      </c>
      <c r="H77" s="52">
        <f t="shared" si="5"/>
        <v>6281239.2286851667</v>
      </c>
      <c r="I77" s="27">
        <f t="shared" si="5"/>
        <v>7316549.5646558935</v>
      </c>
    </row>
    <row r="78" spans="2:9" x14ac:dyDescent="0.2">
      <c r="B78" s="11">
        <v>34</v>
      </c>
      <c r="C78" s="14" t="s">
        <v>120</v>
      </c>
      <c r="D78" s="25">
        <f t="shared" ref="D78:I78" si="6">D39+D282</f>
        <v>0</v>
      </c>
      <c r="E78" s="52">
        <f t="shared" si="6"/>
        <v>0</v>
      </c>
      <c r="F78" s="52">
        <f t="shared" si="6"/>
        <v>263071.34036750486</v>
      </c>
      <c r="G78" s="52">
        <f t="shared" si="6"/>
        <v>564493.09516193951</v>
      </c>
      <c r="H78" s="52">
        <f t="shared" si="6"/>
        <v>822514.61797115346</v>
      </c>
      <c r="I78" s="27">
        <f t="shared" si="6"/>
        <v>883557.2329638747</v>
      </c>
    </row>
    <row r="79" spans="2:9" x14ac:dyDescent="0.2">
      <c r="B79" s="16" t="s">
        <v>35</v>
      </c>
      <c r="C79" s="17"/>
      <c r="D79" s="28">
        <f t="shared" ref="D79:I79" si="7">SUM(D45:D78)</f>
        <v>53792026245.698166</v>
      </c>
      <c r="E79" s="29">
        <f t="shared" si="7"/>
        <v>67295842663.504616</v>
      </c>
      <c r="F79" s="29">
        <f t="shared" si="7"/>
        <v>77420502069.307526</v>
      </c>
      <c r="G79" s="29">
        <f t="shared" si="7"/>
        <v>78663317548.76886</v>
      </c>
      <c r="H79" s="29">
        <f t="shared" si="7"/>
        <v>79998410415.929733</v>
      </c>
      <c r="I79" s="30">
        <f t="shared" si="7"/>
        <v>83181428405.365891</v>
      </c>
    </row>
    <row r="82" spans="2:9" x14ac:dyDescent="0.2">
      <c r="B82" s="3" t="s">
        <v>93</v>
      </c>
    </row>
    <row r="83" spans="2:9" x14ac:dyDescent="0.2">
      <c r="B83" s="21" t="s">
        <v>0</v>
      </c>
      <c r="C83" s="16"/>
      <c r="D83" s="22">
        <v>44197</v>
      </c>
      <c r="E83" s="23">
        <v>44228</v>
      </c>
      <c r="F83" s="23">
        <v>44256</v>
      </c>
      <c r="G83" s="23">
        <v>44287</v>
      </c>
      <c r="H83" s="23">
        <v>44317</v>
      </c>
      <c r="I83" s="24">
        <v>44348</v>
      </c>
    </row>
    <row r="84" spans="2:9" x14ac:dyDescent="0.2">
      <c r="B84" s="8">
        <v>1</v>
      </c>
      <c r="C84" s="9" t="s">
        <v>3</v>
      </c>
      <c r="D84" s="31">
        <f t="shared" ref="D84:I93" si="8">IF(D45&lt;0,-D45,0)</f>
        <v>1978335.7246234622</v>
      </c>
      <c r="E84" s="32">
        <f t="shared" si="8"/>
        <v>1941923.501722587</v>
      </c>
      <c r="F84" s="32">
        <f t="shared" si="8"/>
        <v>1369742.7370435174</v>
      </c>
      <c r="G84" s="32">
        <f t="shared" si="8"/>
        <v>39269794.552611843</v>
      </c>
      <c r="H84" s="32">
        <f t="shared" si="8"/>
        <v>31271059.669459805</v>
      </c>
      <c r="I84" s="33">
        <f t="shared" si="8"/>
        <v>11118333.98059357</v>
      </c>
    </row>
    <row r="85" spans="2:9" x14ac:dyDescent="0.2">
      <c r="B85" s="11">
        <v>2</v>
      </c>
      <c r="C85" s="2" t="s">
        <v>4</v>
      </c>
      <c r="D85" s="25">
        <f t="shared" si="8"/>
        <v>1092740.8604734945</v>
      </c>
      <c r="E85" s="52">
        <f t="shared" si="8"/>
        <v>1225205.494480229</v>
      </c>
      <c r="F85" s="52">
        <f t="shared" si="8"/>
        <v>1137491.1589505859</v>
      </c>
      <c r="G85" s="52">
        <f t="shared" si="8"/>
        <v>23718814.94589708</v>
      </c>
      <c r="H85" s="52">
        <f t="shared" si="8"/>
        <v>21407377.370072614</v>
      </c>
      <c r="I85" s="27">
        <f t="shared" si="8"/>
        <v>9297849.7954052892</v>
      </c>
    </row>
    <row r="86" spans="2:9" x14ac:dyDescent="0.2">
      <c r="B86" s="11">
        <v>3</v>
      </c>
      <c r="C86" s="2" t="s">
        <v>5</v>
      </c>
      <c r="D86" s="25">
        <f t="shared" si="8"/>
        <v>0</v>
      </c>
      <c r="E86" s="52">
        <f t="shared" si="8"/>
        <v>0</v>
      </c>
      <c r="F86" s="52">
        <f t="shared" si="8"/>
        <v>0</v>
      </c>
      <c r="G86" s="52">
        <f t="shared" si="8"/>
        <v>0</v>
      </c>
      <c r="H86" s="52">
        <f t="shared" si="8"/>
        <v>0</v>
      </c>
      <c r="I86" s="27">
        <f t="shared" si="8"/>
        <v>0</v>
      </c>
    </row>
    <row r="87" spans="2:9" x14ac:dyDescent="0.2">
      <c r="B87" s="11">
        <v>4</v>
      </c>
      <c r="C87" s="2" t="s">
        <v>6</v>
      </c>
      <c r="D87" s="25">
        <f t="shared" si="8"/>
        <v>0</v>
      </c>
      <c r="E87" s="52">
        <f t="shared" si="8"/>
        <v>0</v>
      </c>
      <c r="F87" s="52">
        <f t="shared" si="8"/>
        <v>0</v>
      </c>
      <c r="G87" s="52">
        <f t="shared" si="8"/>
        <v>0</v>
      </c>
      <c r="H87" s="52">
        <f t="shared" si="8"/>
        <v>0</v>
      </c>
      <c r="I87" s="27">
        <f t="shared" si="8"/>
        <v>7246719.6491916217</v>
      </c>
    </row>
    <row r="88" spans="2:9" x14ac:dyDescent="0.2">
      <c r="B88" s="11">
        <v>5</v>
      </c>
      <c r="C88" s="2" t="s">
        <v>7</v>
      </c>
      <c r="D88" s="25">
        <f t="shared" si="8"/>
        <v>0</v>
      </c>
      <c r="E88" s="52">
        <f t="shared" si="8"/>
        <v>0</v>
      </c>
      <c r="F88" s="52">
        <f t="shared" si="8"/>
        <v>0</v>
      </c>
      <c r="G88" s="52">
        <f t="shared" si="8"/>
        <v>1258759557.1157336</v>
      </c>
      <c r="H88" s="52">
        <f t="shared" si="8"/>
        <v>3234879462.2494402</v>
      </c>
      <c r="I88" s="27">
        <f t="shared" si="8"/>
        <v>2836730306.1982422</v>
      </c>
    </row>
    <row r="89" spans="2:9" x14ac:dyDescent="0.2">
      <c r="B89" s="11">
        <v>6</v>
      </c>
      <c r="C89" s="2" t="s">
        <v>8</v>
      </c>
      <c r="D89" s="25">
        <f t="shared" si="8"/>
        <v>0</v>
      </c>
      <c r="E89" s="52">
        <f t="shared" si="8"/>
        <v>0</v>
      </c>
      <c r="F89" s="52">
        <f t="shared" si="8"/>
        <v>0</v>
      </c>
      <c r="G89" s="52">
        <f t="shared" si="8"/>
        <v>0</v>
      </c>
      <c r="H89" s="52">
        <f t="shared" si="8"/>
        <v>0</v>
      </c>
      <c r="I89" s="27">
        <f t="shared" si="8"/>
        <v>0</v>
      </c>
    </row>
    <row r="90" spans="2:9" x14ac:dyDescent="0.2">
      <c r="B90" s="11">
        <v>7</v>
      </c>
      <c r="C90" s="2" t="s">
        <v>9</v>
      </c>
      <c r="D90" s="25">
        <f t="shared" si="8"/>
        <v>0</v>
      </c>
      <c r="E90" s="52">
        <f t="shared" si="8"/>
        <v>0</v>
      </c>
      <c r="F90" s="52">
        <f t="shared" si="8"/>
        <v>0</v>
      </c>
      <c r="G90" s="52">
        <f t="shared" si="8"/>
        <v>0</v>
      </c>
      <c r="H90" s="52">
        <f t="shared" si="8"/>
        <v>0</v>
      </c>
      <c r="I90" s="27">
        <f t="shared" si="8"/>
        <v>0</v>
      </c>
    </row>
    <row r="91" spans="2:9" x14ac:dyDescent="0.2">
      <c r="B91" s="11">
        <v>8</v>
      </c>
      <c r="C91" s="2" t="s">
        <v>10</v>
      </c>
      <c r="D91" s="25">
        <f t="shared" si="8"/>
        <v>0</v>
      </c>
      <c r="E91" s="52">
        <f t="shared" si="8"/>
        <v>0</v>
      </c>
      <c r="F91" s="52">
        <f t="shared" si="8"/>
        <v>0</v>
      </c>
      <c r="G91" s="52">
        <f t="shared" si="8"/>
        <v>155751568.1425432</v>
      </c>
      <c r="H91" s="52">
        <f t="shared" si="8"/>
        <v>543106248.59083688</v>
      </c>
      <c r="I91" s="27">
        <f t="shared" si="8"/>
        <v>456344683.71524554</v>
      </c>
    </row>
    <row r="92" spans="2:9" x14ac:dyDescent="0.2">
      <c r="B92" s="11">
        <v>9</v>
      </c>
      <c r="C92" s="2" t="s">
        <v>11</v>
      </c>
      <c r="D92" s="25">
        <f t="shared" si="8"/>
        <v>0</v>
      </c>
      <c r="E92" s="52">
        <f t="shared" si="8"/>
        <v>0</v>
      </c>
      <c r="F92" s="52">
        <f t="shared" si="8"/>
        <v>0</v>
      </c>
      <c r="G92" s="52">
        <f t="shared" si="8"/>
        <v>20434510.737482451</v>
      </c>
      <c r="H92" s="52">
        <f t="shared" si="8"/>
        <v>64930587.203540042</v>
      </c>
      <c r="I92" s="27">
        <f t="shared" si="8"/>
        <v>45834456.261878073</v>
      </c>
    </row>
    <row r="93" spans="2:9" x14ac:dyDescent="0.2">
      <c r="B93" s="11">
        <v>10</v>
      </c>
      <c r="C93" s="2" t="s">
        <v>60</v>
      </c>
      <c r="D93" s="25">
        <f t="shared" si="8"/>
        <v>0</v>
      </c>
      <c r="E93" s="52">
        <f t="shared" si="8"/>
        <v>0</v>
      </c>
      <c r="F93" s="52">
        <f t="shared" si="8"/>
        <v>0</v>
      </c>
      <c r="G93" s="52">
        <f t="shared" si="8"/>
        <v>0</v>
      </c>
      <c r="H93" s="52">
        <f t="shared" si="8"/>
        <v>0</v>
      </c>
      <c r="I93" s="27">
        <f t="shared" si="8"/>
        <v>0</v>
      </c>
    </row>
    <row r="94" spans="2:9" x14ac:dyDescent="0.2">
      <c r="B94" s="11">
        <v>11</v>
      </c>
      <c r="C94" s="2" t="s">
        <v>12</v>
      </c>
      <c r="D94" s="25">
        <f t="shared" ref="D94:I103" si="9">IF(D55&lt;0,-D55,0)</f>
        <v>0</v>
      </c>
      <c r="E94" s="52">
        <f t="shared" si="9"/>
        <v>0</v>
      </c>
      <c r="F94" s="52">
        <f t="shared" si="9"/>
        <v>0</v>
      </c>
      <c r="G94" s="52">
        <f t="shared" si="9"/>
        <v>0</v>
      </c>
      <c r="H94" s="52">
        <f t="shared" si="9"/>
        <v>0</v>
      </c>
      <c r="I94" s="27">
        <f t="shared" si="9"/>
        <v>0</v>
      </c>
    </row>
    <row r="95" spans="2:9" x14ac:dyDescent="0.2">
      <c r="B95" s="11">
        <v>12</v>
      </c>
      <c r="C95" s="2" t="s">
        <v>13</v>
      </c>
      <c r="D95" s="25">
        <f t="shared" si="9"/>
        <v>0</v>
      </c>
      <c r="E95" s="52">
        <f t="shared" si="9"/>
        <v>0</v>
      </c>
      <c r="F95" s="52">
        <f t="shared" si="9"/>
        <v>0</v>
      </c>
      <c r="G95" s="52">
        <f t="shared" si="9"/>
        <v>0</v>
      </c>
      <c r="H95" s="52">
        <f t="shared" si="9"/>
        <v>0</v>
      </c>
      <c r="I95" s="27">
        <f t="shared" si="9"/>
        <v>0</v>
      </c>
    </row>
    <row r="96" spans="2:9" x14ac:dyDescent="0.2">
      <c r="B96" s="11">
        <v>13</v>
      </c>
      <c r="C96" s="2" t="s">
        <v>14</v>
      </c>
      <c r="D96" s="25">
        <f t="shared" si="9"/>
        <v>0</v>
      </c>
      <c r="E96" s="52">
        <f t="shared" si="9"/>
        <v>0</v>
      </c>
      <c r="F96" s="52">
        <f t="shared" si="9"/>
        <v>0</v>
      </c>
      <c r="G96" s="52">
        <f t="shared" si="9"/>
        <v>0</v>
      </c>
      <c r="H96" s="52">
        <f t="shared" si="9"/>
        <v>0</v>
      </c>
      <c r="I96" s="27">
        <f t="shared" si="9"/>
        <v>0</v>
      </c>
    </row>
    <row r="97" spans="2:9" x14ac:dyDescent="0.2">
      <c r="B97" s="11">
        <v>14</v>
      </c>
      <c r="C97" s="2" t="s">
        <v>15</v>
      </c>
      <c r="D97" s="25">
        <f t="shared" si="9"/>
        <v>0</v>
      </c>
      <c r="E97" s="52">
        <f t="shared" si="9"/>
        <v>0</v>
      </c>
      <c r="F97" s="52">
        <f t="shared" si="9"/>
        <v>0</v>
      </c>
      <c r="G97" s="52">
        <f t="shared" si="9"/>
        <v>0</v>
      </c>
      <c r="H97" s="52">
        <f t="shared" si="9"/>
        <v>0</v>
      </c>
      <c r="I97" s="27">
        <f t="shared" si="9"/>
        <v>0</v>
      </c>
    </row>
    <row r="98" spans="2:9" x14ac:dyDescent="0.2">
      <c r="B98" s="11">
        <v>15</v>
      </c>
      <c r="C98" s="2" t="s">
        <v>16</v>
      </c>
      <c r="D98" s="25">
        <f t="shared" si="9"/>
        <v>0</v>
      </c>
      <c r="E98" s="52">
        <f t="shared" si="9"/>
        <v>0</v>
      </c>
      <c r="F98" s="52">
        <f t="shared" si="9"/>
        <v>0</v>
      </c>
      <c r="G98" s="52">
        <f t="shared" si="9"/>
        <v>0</v>
      </c>
      <c r="H98" s="52">
        <f t="shared" si="9"/>
        <v>0</v>
      </c>
      <c r="I98" s="27">
        <f t="shared" si="9"/>
        <v>0</v>
      </c>
    </row>
    <row r="99" spans="2:9" x14ac:dyDescent="0.2">
      <c r="B99" s="11">
        <v>16</v>
      </c>
      <c r="C99" s="2" t="s">
        <v>17</v>
      </c>
      <c r="D99" s="25">
        <f t="shared" si="9"/>
        <v>0</v>
      </c>
      <c r="E99" s="52">
        <f t="shared" si="9"/>
        <v>0</v>
      </c>
      <c r="F99" s="52">
        <f t="shared" si="9"/>
        <v>0</v>
      </c>
      <c r="G99" s="52">
        <f t="shared" si="9"/>
        <v>0</v>
      </c>
      <c r="H99" s="52">
        <f t="shared" si="9"/>
        <v>0</v>
      </c>
      <c r="I99" s="27">
        <f t="shared" si="9"/>
        <v>0</v>
      </c>
    </row>
    <row r="100" spans="2:9" x14ac:dyDescent="0.2">
      <c r="B100" s="11">
        <v>17</v>
      </c>
      <c r="C100" s="2" t="s">
        <v>18</v>
      </c>
      <c r="D100" s="25">
        <f t="shared" si="9"/>
        <v>0</v>
      </c>
      <c r="E100" s="52">
        <f t="shared" si="9"/>
        <v>0</v>
      </c>
      <c r="F100" s="52">
        <f t="shared" si="9"/>
        <v>0</v>
      </c>
      <c r="G100" s="52">
        <f t="shared" si="9"/>
        <v>0</v>
      </c>
      <c r="H100" s="52">
        <f t="shared" si="9"/>
        <v>0</v>
      </c>
      <c r="I100" s="27">
        <f t="shared" si="9"/>
        <v>0</v>
      </c>
    </row>
    <row r="101" spans="2:9" x14ac:dyDescent="0.2">
      <c r="B101" s="11">
        <v>18</v>
      </c>
      <c r="C101" s="2" t="s">
        <v>19</v>
      </c>
      <c r="D101" s="25">
        <f t="shared" si="9"/>
        <v>0</v>
      </c>
      <c r="E101" s="52">
        <f t="shared" si="9"/>
        <v>0</v>
      </c>
      <c r="F101" s="52">
        <f t="shared" si="9"/>
        <v>0</v>
      </c>
      <c r="G101" s="52">
        <f t="shared" si="9"/>
        <v>0</v>
      </c>
      <c r="H101" s="52">
        <f t="shared" si="9"/>
        <v>0</v>
      </c>
      <c r="I101" s="27">
        <f t="shared" si="9"/>
        <v>0</v>
      </c>
    </row>
    <row r="102" spans="2:9" x14ac:dyDescent="0.2">
      <c r="B102" s="11">
        <v>19</v>
      </c>
      <c r="C102" s="2" t="s">
        <v>20</v>
      </c>
      <c r="D102" s="25">
        <f t="shared" si="9"/>
        <v>0</v>
      </c>
      <c r="E102" s="52">
        <f t="shared" si="9"/>
        <v>0</v>
      </c>
      <c r="F102" s="52">
        <f t="shared" si="9"/>
        <v>0</v>
      </c>
      <c r="G102" s="52">
        <f t="shared" si="9"/>
        <v>0</v>
      </c>
      <c r="H102" s="52">
        <f t="shared" si="9"/>
        <v>0</v>
      </c>
      <c r="I102" s="27">
        <f t="shared" si="9"/>
        <v>0</v>
      </c>
    </row>
    <row r="103" spans="2:9" x14ac:dyDescent="0.2">
      <c r="B103" s="11">
        <v>20</v>
      </c>
      <c r="C103" s="2" t="s">
        <v>21</v>
      </c>
      <c r="D103" s="25">
        <f t="shared" si="9"/>
        <v>0</v>
      </c>
      <c r="E103" s="52">
        <f t="shared" si="9"/>
        <v>0</v>
      </c>
      <c r="F103" s="52">
        <f t="shared" si="9"/>
        <v>0</v>
      </c>
      <c r="G103" s="52">
        <f t="shared" si="9"/>
        <v>0</v>
      </c>
      <c r="H103" s="52">
        <f t="shared" si="9"/>
        <v>0</v>
      </c>
      <c r="I103" s="27">
        <f t="shared" si="9"/>
        <v>0</v>
      </c>
    </row>
    <row r="104" spans="2:9" x14ac:dyDescent="0.2">
      <c r="B104" s="11">
        <v>21</v>
      </c>
      <c r="C104" s="2" t="s">
        <v>22</v>
      </c>
      <c r="D104" s="25">
        <f t="shared" ref="D104:I113" si="10">IF(D65&lt;0,-D65,0)</f>
        <v>0</v>
      </c>
      <c r="E104" s="52">
        <f t="shared" si="10"/>
        <v>0</v>
      </c>
      <c r="F104" s="52">
        <f t="shared" si="10"/>
        <v>0</v>
      </c>
      <c r="G104" s="52">
        <f t="shared" si="10"/>
        <v>0</v>
      </c>
      <c r="H104" s="52">
        <f t="shared" si="10"/>
        <v>0</v>
      </c>
      <c r="I104" s="27">
        <f t="shared" si="10"/>
        <v>0</v>
      </c>
    </row>
    <row r="105" spans="2:9" x14ac:dyDescent="0.2">
      <c r="B105" s="11">
        <v>22</v>
      </c>
      <c r="C105" s="2" t="s">
        <v>23</v>
      </c>
      <c r="D105" s="25">
        <f t="shared" si="10"/>
        <v>0</v>
      </c>
      <c r="E105" s="52">
        <f t="shared" si="10"/>
        <v>0</v>
      </c>
      <c r="F105" s="52">
        <f t="shared" si="10"/>
        <v>0</v>
      </c>
      <c r="G105" s="52">
        <f t="shared" si="10"/>
        <v>0</v>
      </c>
      <c r="H105" s="52">
        <f t="shared" si="10"/>
        <v>0</v>
      </c>
      <c r="I105" s="27">
        <f t="shared" si="10"/>
        <v>0</v>
      </c>
    </row>
    <row r="106" spans="2:9" x14ac:dyDescent="0.2">
      <c r="B106" s="11">
        <v>23</v>
      </c>
      <c r="C106" s="2" t="s">
        <v>24</v>
      </c>
      <c r="D106" s="25">
        <f t="shared" si="10"/>
        <v>0</v>
      </c>
      <c r="E106" s="52">
        <f t="shared" si="10"/>
        <v>0</v>
      </c>
      <c r="F106" s="52">
        <f t="shared" si="10"/>
        <v>0</v>
      </c>
      <c r="G106" s="52">
        <f t="shared" si="10"/>
        <v>0</v>
      </c>
      <c r="H106" s="52">
        <f t="shared" si="10"/>
        <v>0</v>
      </c>
      <c r="I106" s="27">
        <f t="shared" si="10"/>
        <v>0</v>
      </c>
    </row>
    <row r="107" spans="2:9" x14ac:dyDescent="0.2">
      <c r="B107" s="11">
        <v>24</v>
      </c>
      <c r="C107" s="2" t="s">
        <v>25</v>
      </c>
      <c r="D107" s="25">
        <f t="shared" si="10"/>
        <v>0</v>
      </c>
      <c r="E107" s="52">
        <f t="shared" si="10"/>
        <v>0</v>
      </c>
      <c r="F107" s="52">
        <f t="shared" si="10"/>
        <v>0</v>
      </c>
      <c r="G107" s="52">
        <f t="shared" si="10"/>
        <v>0</v>
      </c>
      <c r="H107" s="52">
        <f t="shared" si="10"/>
        <v>0</v>
      </c>
      <c r="I107" s="27">
        <f t="shared" si="10"/>
        <v>0</v>
      </c>
    </row>
    <row r="108" spans="2:9" x14ac:dyDescent="0.2">
      <c r="B108" s="11">
        <v>25</v>
      </c>
      <c r="C108" s="2" t="s">
        <v>26</v>
      </c>
      <c r="D108" s="25">
        <f t="shared" si="10"/>
        <v>0</v>
      </c>
      <c r="E108" s="52">
        <f t="shared" si="10"/>
        <v>0</v>
      </c>
      <c r="F108" s="52">
        <f t="shared" si="10"/>
        <v>0</v>
      </c>
      <c r="G108" s="52">
        <f t="shared" si="10"/>
        <v>0</v>
      </c>
      <c r="H108" s="52">
        <f t="shared" si="10"/>
        <v>0</v>
      </c>
      <c r="I108" s="27">
        <f t="shared" si="10"/>
        <v>0</v>
      </c>
    </row>
    <row r="109" spans="2:9" x14ac:dyDescent="0.2">
      <c r="B109" s="11">
        <v>26</v>
      </c>
      <c r="C109" s="2" t="s">
        <v>27</v>
      </c>
      <c r="D109" s="25">
        <f t="shared" si="10"/>
        <v>0</v>
      </c>
      <c r="E109" s="52">
        <f t="shared" si="10"/>
        <v>0</v>
      </c>
      <c r="F109" s="52">
        <f t="shared" si="10"/>
        <v>0</v>
      </c>
      <c r="G109" s="52">
        <f t="shared" si="10"/>
        <v>0</v>
      </c>
      <c r="H109" s="52">
        <f t="shared" si="10"/>
        <v>0</v>
      </c>
      <c r="I109" s="27">
        <f t="shared" si="10"/>
        <v>0</v>
      </c>
    </row>
    <row r="110" spans="2:9" x14ac:dyDescent="0.2">
      <c r="B110" s="11">
        <v>27</v>
      </c>
      <c r="C110" s="2" t="s">
        <v>28</v>
      </c>
      <c r="D110" s="25">
        <f t="shared" si="10"/>
        <v>0</v>
      </c>
      <c r="E110" s="52">
        <f t="shared" si="10"/>
        <v>0</v>
      </c>
      <c r="F110" s="52">
        <f t="shared" si="10"/>
        <v>0</v>
      </c>
      <c r="G110" s="52">
        <f t="shared" si="10"/>
        <v>0</v>
      </c>
      <c r="H110" s="52">
        <f t="shared" si="10"/>
        <v>0</v>
      </c>
      <c r="I110" s="27">
        <f t="shared" si="10"/>
        <v>0</v>
      </c>
    </row>
    <row r="111" spans="2:9" x14ac:dyDescent="0.2">
      <c r="B111" s="11">
        <v>28</v>
      </c>
      <c r="C111" s="2" t="s">
        <v>29</v>
      </c>
      <c r="D111" s="25">
        <f t="shared" si="10"/>
        <v>0</v>
      </c>
      <c r="E111" s="52">
        <f t="shared" si="10"/>
        <v>0</v>
      </c>
      <c r="F111" s="52">
        <f t="shared" si="10"/>
        <v>0</v>
      </c>
      <c r="G111" s="52">
        <f t="shared" si="10"/>
        <v>0</v>
      </c>
      <c r="H111" s="52">
        <f t="shared" si="10"/>
        <v>0</v>
      </c>
      <c r="I111" s="27">
        <f t="shared" si="10"/>
        <v>0</v>
      </c>
    </row>
    <row r="112" spans="2:9" x14ac:dyDescent="0.2">
      <c r="B112" s="11">
        <v>29</v>
      </c>
      <c r="C112" s="2" t="s">
        <v>30</v>
      </c>
      <c r="D112" s="25">
        <f t="shared" si="10"/>
        <v>0</v>
      </c>
      <c r="E112" s="52">
        <f t="shared" si="10"/>
        <v>0</v>
      </c>
      <c r="F112" s="52">
        <f t="shared" si="10"/>
        <v>0</v>
      </c>
      <c r="G112" s="52">
        <f t="shared" si="10"/>
        <v>0</v>
      </c>
      <c r="H112" s="52">
        <f t="shared" si="10"/>
        <v>0</v>
      </c>
      <c r="I112" s="27">
        <f t="shared" si="10"/>
        <v>0</v>
      </c>
    </row>
    <row r="113" spans="2:9" x14ac:dyDescent="0.2">
      <c r="B113" s="11">
        <v>30</v>
      </c>
      <c r="C113" s="2" t="s">
        <v>31</v>
      </c>
      <c r="D113" s="25">
        <f t="shared" si="10"/>
        <v>0</v>
      </c>
      <c r="E113" s="52">
        <f t="shared" si="10"/>
        <v>0</v>
      </c>
      <c r="F113" s="52">
        <f t="shared" si="10"/>
        <v>0</v>
      </c>
      <c r="G113" s="52">
        <f t="shared" si="10"/>
        <v>0</v>
      </c>
      <c r="H113" s="52">
        <f t="shared" si="10"/>
        <v>0</v>
      </c>
      <c r="I113" s="27">
        <f t="shared" si="10"/>
        <v>0</v>
      </c>
    </row>
    <row r="114" spans="2:9" x14ac:dyDescent="0.2">
      <c r="B114" s="11">
        <v>31</v>
      </c>
      <c r="C114" s="2" t="s">
        <v>32</v>
      </c>
      <c r="D114" s="25">
        <f t="shared" ref="D114:I123" si="11">IF(D75&lt;0,-D75,0)</f>
        <v>0</v>
      </c>
      <c r="E114" s="52">
        <f t="shared" si="11"/>
        <v>0</v>
      </c>
      <c r="F114" s="52">
        <f t="shared" si="11"/>
        <v>0</v>
      </c>
      <c r="G114" s="52">
        <f t="shared" si="11"/>
        <v>0</v>
      </c>
      <c r="H114" s="52">
        <f t="shared" si="11"/>
        <v>0</v>
      </c>
      <c r="I114" s="27">
        <f t="shared" si="11"/>
        <v>0</v>
      </c>
    </row>
    <row r="115" spans="2:9" x14ac:dyDescent="0.2">
      <c r="B115" s="11">
        <v>32</v>
      </c>
      <c r="C115" s="2" t="s">
        <v>33</v>
      </c>
      <c r="D115" s="25">
        <f t="shared" si="11"/>
        <v>0</v>
      </c>
      <c r="E115" s="52">
        <f t="shared" si="11"/>
        <v>0</v>
      </c>
      <c r="F115" s="52">
        <f t="shared" si="11"/>
        <v>0</v>
      </c>
      <c r="G115" s="52">
        <f t="shared" si="11"/>
        <v>0</v>
      </c>
      <c r="H115" s="52">
        <f t="shared" si="11"/>
        <v>0</v>
      </c>
      <c r="I115" s="27">
        <f t="shared" si="11"/>
        <v>0</v>
      </c>
    </row>
    <row r="116" spans="2:9" x14ac:dyDescent="0.2">
      <c r="B116" s="11">
        <v>33</v>
      </c>
      <c r="C116" s="2" t="s">
        <v>34</v>
      </c>
      <c r="D116" s="25">
        <f t="shared" ref="D116:I116" si="12">IF(D77&lt;0,-D77,0)</f>
        <v>0</v>
      </c>
      <c r="E116" s="52">
        <f t="shared" si="12"/>
        <v>0</v>
      </c>
      <c r="F116" s="52">
        <f t="shared" si="12"/>
        <v>0</v>
      </c>
      <c r="G116" s="52">
        <f t="shared" si="12"/>
        <v>0</v>
      </c>
      <c r="H116" s="52">
        <f t="shared" si="12"/>
        <v>0</v>
      </c>
      <c r="I116" s="27">
        <f t="shared" si="12"/>
        <v>0</v>
      </c>
    </row>
    <row r="117" spans="2:9" x14ac:dyDescent="0.2">
      <c r="B117" s="11">
        <v>34</v>
      </c>
      <c r="C117" s="14" t="s">
        <v>120</v>
      </c>
      <c r="D117" s="25">
        <f t="shared" ref="D117:I117" si="13">IF(D78&lt;0,-D78,0)</f>
        <v>0</v>
      </c>
      <c r="E117" s="52">
        <f t="shared" si="13"/>
        <v>0</v>
      </c>
      <c r="F117" s="52">
        <f t="shared" si="13"/>
        <v>0</v>
      </c>
      <c r="G117" s="52">
        <f t="shared" si="13"/>
        <v>0</v>
      </c>
      <c r="H117" s="52">
        <f t="shared" si="13"/>
        <v>0</v>
      </c>
      <c r="I117" s="27">
        <f t="shared" si="13"/>
        <v>0</v>
      </c>
    </row>
    <row r="118" spans="2:9" x14ac:dyDescent="0.2">
      <c r="B118" s="16" t="s">
        <v>35</v>
      </c>
      <c r="C118" s="17"/>
      <c r="D118" s="28">
        <f t="shared" ref="D118:I118" si="14">SUM(D84:D117)</f>
        <v>3071076.5850969567</v>
      </c>
      <c r="E118" s="29">
        <f t="shared" si="14"/>
        <v>3167128.9962028163</v>
      </c>
      <c r="F118" s="29">
        <f t="shared" si="14"/>
        <v>2507233.8959941035</v>
      </c>
      <c r="G118" s="29">
        <f t="shared" si="14"/>
        <v>1497934245.4942684</v>
      </c>
      <c r="H118" s="29">
        <f t="shared" si="14"/>
        <v>3895594735.0833497</v>
      </c>
      <c r="I118" s="30">
        <f t="shared" si="14"/>
        <v>3366572349.6005564</v>
      </c>
    </row>
    <row r="119" spans="2:9" x14ac:dyDescent="0.2">
      <c r="B119" s="34" t="s">
        <v>72</v>
      </c>
    </row>
    <row r="121" spans="2:9" x14ac:dyDescent="0.2">
      <c r="B121" s="3" t="s">
        <v>94</v>
      </c>
    </row>
    <row r="122" spans="2:9" x14ac:dyDescent="0.2">
      <c r="B122" s="21" t="s">
        <v>0</v>
      </c>
      <c r="C122" s="16"/>
      <c r="D122" s="22">
        <v>44197</v>
      </c>
      <c r="E122" s="23">
        <v>44228</v>
      </c>
      <c r="F122" s="23">
        <v>44256</v>
      </c>
      <c r="G122" s="23">
        <v>44287</v>
      </c>
      <c r="H122" s="23">
        <v>44317</v>
      </c>
      <c r="I122" s="24">
        <v>44348</v>
      </c>
    </row>
    <row r="123" spans="2:9" x14ac:dyDescent="0.2">
      <c r="B123" s="8">
        <v>1</v>
      </c>
      <c r="C123" s="9" t="s">
        <v>3</v>
      </c>
      <c r="D123" s="31">
        <f t="shared" ref="D123:I132" si="15">IF(D45&gt;0,D45,0)</f>
        <v>0</v>
      </c>
      <c r="E123" s="32">
        <f t="shared" si="15"/>
        <v>0</v>
      </c>
      <c r="F123" s="32">
        <f t="shared" si="15"/>
        <v>0</v>
      </c>
      <c r="G123" s="32">
        <f t="shared" si="15"/>
        <v>0</v>
      </c>
      <c r="H123" s="32">
        <f t="shared" si="15"/>
        <v>0</v>
      </c>
      <c r="I123" s="33">
        <f t="shared" si="15"/>
        <v>0</v>
      </c>
    </row>
    <row r="124" spans="2:9" x14ac:dyDescent="0.2">
      <c r="B124" s="11">
        <v>2</v>
      </c>
      <c r="C124" s="2" t="s">
        <v>4</v>
      </c>
      <c r="D124" s="25">
        <f t="shared" si="15"/>
        <v>0</v>
      </c>
      <c r="E124" s="52">
        <f t="shared" si="15"/>
        <v>0</v>
      </c>
      <c r="F124" s="52">
        <f t="shared" si="15"/>
        <v>0</v>
      </c>
      <c r="G124" s="52">
        <f t="shared" si="15"/>
        <v>0</v>
      </c>
      <c r="H124" s="52">
        <f t="shared" si="15"/>
        <v>0</v>
      </c>
      <c r="I124" s="27">
        <f t="shared" si="15"/>
        <v>0</v>
      </c>
    </row>
    <row r="125" spans="2:9" x14ac:dyDescent="0.2">
      <c r="B125" s="11">
        <v>3</v>
      </c>
      <c r="C125" s="2" t="s">
        <v>5</v>
      </c>
      <c r="D125" s="25">
        <f t="shared" si="15"/>
        <v>355811514.17552489</v>
      </c>
      <c r="E125" s="52">
        <f t="shared" si="15"/>
        <v>448586843.09313643</v>
      </c>
      <c r="F125" s="52">
        <f t="shared" si="15"/>
        <v>528709733.21924472</v>
      </c>
      <c r="G125" s="52">
        <f t="shared" si="15"/>
        <v>571612987.58214486</v>
      </c>
      <c r="H125" s="52">
        <f t="shared" si="15"/>
        <v>596444846.03843617</v>
      </c>
      <c r="I125" s="27">
        <f t="shared" si="15"/>
        <v>598373958.78171873</v>
      </c>
    </row>
    <row r="126" spans="2:9" x14ac:dyDescent="0.2">
      <c r="B126" s="11">
        <v>4</v>
      </c>
      <c r="C126" s="2" t="s">
        <v>6</v>
      </c>
      <c r="D126" s="25">
        <f t="shared" si="15"/>
        <v>20336963.763103552</v>
      </c>
      <c r="E126" s="52">
        <f t="shared" si="15"/>
        <v>25907731.361034673</v>
      </c>
      <c r="F126" s="52">
        <f t="shared" si="15"/>
        <v>20898411.416663323</v>
      </c>
      <c r="G126" s="52">
        <f t="shared" si="15"/>
        <v>15937684.470535818</v>
      </c>
      <c r="H126" s="52">
        <f t="shared" si="15"/>
        <v>4618229.5742316041</v>
      </c>
      <c r="I126" s="27">
        <f t="shared" si="15"/>
        <v>0</v>
      </c>
    </row>
    <row r="127" spans="2:9" x14ac:dyDescent="0.2">
      <c r="B127" s="11">
        <v>5</v>
      </c>
      <c r="C127" s="2" t="s">
        <v>7</v>
      </c>
      <c r="D127" s="25">
        <f t="shared" si="15"/>
        <v>2080021592.9503813</v>
      </c>
      <c r="E127" s="52">
        <f t="shared" si="15"/>
        <v>2559370445.8129611</v>
      </c>
      <c r="F127" s="52">
        <f t="shared" si="15"/>
        <v>1854795299.2581735</v>
      </c>
      <c r="G127" s="52">
        <f t="shared" si="15"/>
        <v>0</v>
      </c>
      <c r="H127" s="52">
        <f t="shared" si="15"/>
        <v>0</v>
      </c>
      <c r="I127" s="27">
        <f t="shared" si="15"/>
        <v>0</v>
      </c>
    </row>
    <row r="128" spans="2:9" x14ac:dyDescent="0.2">
      <c r="B128" s="11">
        <v>6</v>
      </c>
      <c r="C128" s="2" t="s">
        <v>8</v>
      </c>
      <c r="D128" s="25">
        <f t="shared" si="15"/>
        <v>46170510.684771203</v>
      </c>
      <c r="E128" s="52">
        <f t="shared" si="15"/>
        <v>56415522.625528559</v>
      </c>
      <c r="F128" s="52">
        <f t="shared" si="15"/>
        <v>68182190.147341311</v>
      </c>
      <c r="G128" s="52">
        <f t="shared" si="15"/>
        <v>76111260.475660205</v>
      </c>
      <c r="H128" s="52">
        <f t="shared" si="15"/>
        <v>82154174.901134342</v>
      </c>
      <c r="I128" s="27">
        <f t="shared" si="15"/>
        <v>87956956.891806021</v>
      </c>
    </row>
    <row r="129" spans="2:9" x14ac:dyDescent="0.2">
      <c r="B129" s="11">
        <v>7</v>
      </c>
      <c r="C129" s="2" t="s">
        <v>9</v>
      </c>
      <c r="D129" s="25">
        <f t="shared" si="15"/>
        <v>834503809.26824832</v>
      </c>
      <c r="E129" s="52">
        <f t="shared" si="15"/>
        <v>1024965740.4815005</v>
      </c>
      <c r="F129" s="52">
        <f t="shared" si="15"/>
        <v>1156847022.846277</v>
      </c>
      <c r="G129" s="52">
        <f t="shared" si="15"/>
        <v>1175612262.5206068</v>
      </c>
      <c r="H129" s="52">
        <f t="shared" si="15"/>
        <v>1211001689.282835</v>
      </c>
      <c r="I129" s="27">
        <f t="shared" si="15"/>
        <v>1286335452.4358449</v>
      </c>
    </row>
    <row r="130" spans="2:9" x14ac:dyDescent="0.2">
      <c r="B130" s="11">
        <v>8</v>
      </c>
      <c r="C130" s="2" t="s">
        <v>10</v>
      </c>
      <c r="D130" s="25">
        <f t="shared" si="15"/>
        <v>390320262.61411488</v>
      </c>
      <c r="E130" s="52">
        <f t="shared" si="15"/>
        <v>484116009.72126806</v>
      </c>
      <c r="F130" s="52">
        <f t="shared" si="15"/>
        <v>376995856.1549387</v>
      </c>
      <c r="G130" s="52">
        <f t="shared" si="15"/>
        <v>0</v>
      </c>
      <c r="H130" s="52">
        <f t="shared" si="15"/>
        <v>0</v>
      </c>
      <c r="I130" s="27">
        <f t="shared" si="15"/>
        <v>0</v>
      </c>
    </row>
    <row r="131" spans="2:9" x14ac:dyDescent="0.2">
      <c r="B131" s="11">
        <v>9</v>
      </c>
      <c r="C131" s="2" t="s">
        <v>11</v>
      </c>
      <c r="D131" s="25">
        <f t="shared" si="15"/>
        <v>47239499.401312873</v>
      </c>
      <c r="E131" s="52">
        <f t="shared" si="15"/>
        <v>59486708.956827052</v>
      </c>
      <c r="F131" s="52">
        <f t="shared" si="15"/>
        <v>41644442.505900234</v>
      </c>
      <c r="G131" s="52">
        <f t="shared" si="15"/>
        <v>0</v>
      </c>
      <c r="H131" s="52">
        <f t="shared" si="15"/>
        <v>0</v>
      </c>
      <c r="I131" s="27">
        <f t="shared" si="15"/>
        <v>0</v>
      </c>
    </row>
    <row r="132" spans="2:9" x14ac:dyDescent="0.2">
      <c r="B132" s="11">
        <v>10</v>
      </c>
      <c r="C132" s="2" t="s">
        <v>60</v>
      </c>
      <c r="D132" s="25">
        <f t="shared" si="15"/>
        <v>30580125037.570156</v>
      </c>
      <c r="E132" s="52">
        <f t="shared" si="15"/>
        <v>38299577166.490326</v>
      </c>
      <c r="F132" s="52">
        <f t="shared" si="15"/>
        <v>45637565665.431259</v>
      </c>
      <c r="G132" s="52">
        <f t="shared" si="15"/>
        <v>49619945749.768974</v>
      </c>
      <c r="H132" s="52">
        <f t="shared" si="15"/>
        <v>52313077162.633568</v>
      </c>
      <c r="I132" s="27">
        <f t="shared" si="15"/>
        <v>52441290721.07666</v>
      </c>
    </row>
    <row r="133" spans="2:9" x14ac:dyDescent="0.2">
      <c r="B133" s="11">
        <v>11</v>
      </c>
      <c r="C133" s="2" t="s">
        <v>12</v>
      </c>
      <c r="D133" s="25">
        <f t="shared" ref="D133:I142" si="16">IF(D55&gt;0,D55,0)</f>
        <v>739041432.37239826</v>
      </c>
      <c r="E133" s="52">
        <f t="shared" si="16"/>
        <v>915989508.16647649</v>
      </c>
      <c r="F133" s="52">
        <f t="shared" si="16"/>
        <v>902107765.73028278</v>
      </c>
      <c r="G133" s="52">
        <f t="shared" si="16"/>
        <v>554879887.51703882</v>
      </c>
      <c r="H133" s="52">
        <f t="shared" si="16"/>
        <v>335739166.4136014</v>
      </c>
      <c r="I133" s="27">
        <f t="shared" si="16"/>
        <v>575146075.07445049</v>
      </c>
    </row>
    <row r="134" spans="2:9" x14ac:dyDescent="0.2">
      <c r="B134" s="11">
        <v>12</v>
      </c>
      <c r="C134" s="2" t="s">
        <v>13</v>
      </c>
      <c r="D134" s="25">
        <f t="shared" si="16"/>
        <v>149126606.10534582</v>
      </c>
      <c r="E134" s="52">
        <f t="shared" si="16"/>
        <v>180231861.52831355</v>
      </c>
      <c r="F134" s="52">
        <f t="shared" si="16"/>
        <v>183445167.92218548</v>
      </c>
      <c r="G134" s="52">
        <f t="shared" si="16"/>
        <v>110360846.36475077</v>
      </c>
      <c r="H134" s="52">
        <f t="shared" si="16"/>
        <v>63455959.443684608</v>
      </c>
      <c r="I134" s="27">
        <f t="shared" si="16"/>
        <v>119007162.85521486</v>
      </c>
    </row>
    <row r="135" spans="2:9" x14ac:dyDescent="0.2">
      <c r="B135" s="11">
        <v>13</v>
      </c>
      <c r="C135" s="2" t="s">
        <v>14</v>
      </c>
      <c r="D135" s="25">
        <f t="shared" si="16"/>
        <v>33626740.151229076</v>
      </c>
      <c r="E135" s="52">
        <f t="shared" si="16"/>
        <v>43066207.957223065</v>
      </c>
      <c r="F135" s="52">
        <f t="shared" si="16"/>
        <v>50440738.826779142</v>
      </c>
      <c r="G135" s="52">
        <f t="shared" si="16"/>
        <v>33544276.565355461</v>
      </c>
      <c r="H135" s="52">
        <f t="shared" si="16"/>
        <v>16531740.640122039</v>
      </c>
      <c r="I135" s="27">
        <f t="shared" si="16"/>
        <v>25680903.5361773</v>
      </c>
    </row>
    <row r="136" spans="2:9" x14ac:dyDescent="0.2">
      <c r="B136" s="11">
        <v>14</v>
      </c>
      <c r="C136" s="2" t="s">
        <v>15</v>
      </c>
      <c r="D136" s="25">
        <f t="shared" si="16"/>
        <v>200033769.13427404</v>
      </c>
      <c r="E136" s="52">
        <f t="shared" si="16"/>
        <v>245174494.67926556</v>
      </c>
      <c r="F136" s="52">
        <f t="shared" si="16"/>
        <v>280824872.12700558</v>
      </c>
      <c r="G136" s="52">
        <f t="shared" si="16"/>
        <v>310040274.37453097</v>
      </c>
      <c r="H136" s="52">
        <f t="shared" si="16"/>
        <v>358271287.10761124</v>
      </c>
      <c r="I136" s="27">
        <f t="shared" si="16"/>
        <v>418701554.61787409</v>
      </c>
    </row>
    <row r="137" spans="2:9" x14ac:dyDescent="0.2">
      <c r="B137" s="11">
        <v>15</v>
      </c>
      <c r="C137" s="2" t="s">
        <v>16</v>
      </c>
      <c r="D137" s="25">
        <f t="shared" si="16"/>
        <v>333451257.69262403</v>
      </c>
      <c r="E137" s="52">
        <f t="shared" si="16"/>
        <v>422077813.22285259</v>
      </c>
      <c r="F137" s="52">
        <f t="shared" si="16"/>
        <v>391492697.18049747</v>
      </c>
      <c r="G137" s="52">
        <f t="shared" si="16"/>
        <v>366302777.32611299</v>
      </c>
      <c r="H137" s="52">
        <f t="shared" si="16"/>
        <v>396095215.07135999</v>
      </c>
      <c r="I137" s="27">
        <f t="shared" si="16"/>
        <v>413661783.05922633</v>
      </c>
    </row>
    <row r="138" spans="2:9" x14ac:dyDescent="0.2">
      <c r="B138" s="11">
        <v>16</v>
      </c>
      <c r="C138" s="2" t="s">
        <v>17</v>
      </c>
      <c r="D138" s="25">
        <f t="shared" si="16"/>
        <v>907073796.58632565</v>
      </c>
      <c r="E138" s="52">
        <f t="shared" si="16"/>
        <v>1111512280.0742226</v>
      </c>
      <c r="F138" s="52">
        <f t="shared" si="16"/>
        <v>1295952691.7576542</v>
      </c>
      <c r="G138" s="52">
        <f t="shared" si="16"/>
        <v>1443625686.7922614</v>
      </c>
      <c r="H138" s="52">
        <f t="shared" si="16"/>
        <v>1509061507.385288</v>
      </c>
      <c r="I138" s="27">
        <f t="shared" si="16"/>
        <v>1461694609.2510183</v>
      </c>
    </row>
    <row r="139" spans="2:9" x14ac:dyDescent="0.2">
      <c r="B139" s="11">
        <v>17</v>
      </c>
      <c r="C139" s="2" t="s">
        <v>18</v>
      </c>
      <c r="D139" s="25">
        <f t="shared" si="16"/>
        <v>102497832.10421008</v>
      </c>
      <c r="E139" s="52">
        <f t="shared" si="16"/>
        <v>135989964.37552667</v>
      </c>
      <c r="F139" s="52">
        <f t="shared" si="16"/>
        <v>146216048.54043168</v>
      </c>
      <c r="G139" s="52">
        <f t="shared" si="16"/>
        <v>153621970.81857407</v>
      </c>
      <c r="H139" s="52">
        <f t="shared" si="16"/>
        <v>171925038.19250989</v>
      </c>
      <c r="I139" s="27">
        <f t="shared" si="16"/>
        <v>185393137.74174666</v>
      </c>
    </row>
    <row r="140" spans="2:9" x14ac:dyDescent="0.2">
      <c r="B140" s="11">
        <v>18</v>
      </c>
      <c r="C140" s="2" t="s">
        <v>19</v>
      </c>
      <c r="D140" s="25">
        <f t="shared" si="16"/>
        <v>68643159.831804171</v>
      </c>
      <c r="E140" s="52">
        <f t="shared" si="16"/>
        <v>88984159.835877642</v>
      </c>
      <c r="F140" s="52">
        <f t="shared" si="16"/>
        <v>87744409.289040849</v>
      </c>
      <c r="G140" s="52">
        <f t="shared" si="16"/>
        <v>86601667.234779298</v>
      </c>
      <c r="H140" s="52">
        <f t="shared" si="16"/>
        <v>95935976.140528187</v>
      </c>
      <c r="I140" s="27">
        <f t="shared" si="16"/>
        <v>102711828.52604076</v>
      </c>
    </row>
    <row r="141" spans="2:9" x14ac:dyDescent="0.2">
      <c r="B141" s="11">
        <v>19</v>
      </c>
      <c r="C141" s="2" t="s">
        <v>20</v>
      </c>
      <c r="D141" s="25">
        <f t="shared" si="16"/>
        <v>117993679.38348818</v>
      </c>
      <c r="E141" s="52">
        <f t="shared" si="16"/>
        <v>155520791.81495368</v>
      </c>
      <c r="F141" s="52">
        <f t="shared" si="16"/>
        <v>191379934.94860926</v>
      </c>
      <c r="G141" s="52">
        <f t="shared" si="16"/>
        <v>160397401.62432626</v>
      </c>
      <c r="H141" s="52">
        <f t="shared" si="16"/>
        <v>132604326.09788081</v>
      </c>
      <c r="I141" s="27">
        <f t="shared" si="16"/>
        <v>157690609.34466532</v>
      </c>
    </row>
    <row r="142" spans="2:9" x14ac:dyDescent="0.2">
      <c r="B142" s="11">
        <v>20</v>
      </c>
      <c r="C142" s="2" t="s">
        <v>21</v>
      </c>
      <c r="D142" s="25">
        <f t="shared" si="16"/>
        <v>1002197418.8773272</v>
      </c>
      <c r="E142" s="52">
        <f t="shared" si="16"/>
        <v>1262839487.2626047</v>
      </c>
      <c r="F142" s="52">
        <f t="shared" si="16"/>
        <v>1428413763.5355785</v>
      </c>
      <c r="G142" s="52">
        <f t="shared" si="16"/>
        <v>1182971739.1743379</v>
      </c>
      <c r="H142" s="52">
        <f t="shared" si="16"/>
        <v>1039291278.536595</v>
      </c>
      <c r="I142" s="27">
        <f t="shared" si="16"/>
        <v>1361985314.1848528</v>
      </c>
    </row>
    <row r="143" spans="2:9" x14ac:dyDescent="0.2">
      <c r="B143" s="11">
        <v>21</v>
      </c>
      <c r="C143" s="2" t="s">
        <v>22</v>
      </c>
      <c r="D143" s="25">
        <f t="shared" ref="D143:I152" si="17">IF(D65&gt;0,D65,0)</f>
        <v>444229231.55923736</v>
      </c>
      <c r="E143" s="52">
        <f t="shared" si="17"/>
        <v>584954097.91457796</v>
      </c>
      <c r="F143" s="52">
        <f t="shared" si="17"/>
        <v>656741217.50558877</v>
      </c>
      <c r="G143" s="52">
        <f t="shared" si="17"/>
        <v>724638358.15678358</v>
      </c>
      <c r="H143" s="52">
        <f t="shared" si="17"/>
        <v>777289074.24770463</v>
      </c>
      <c r="I143" s="27">
        <f t="shared" si="17"/>
        <v>904824712.74325037</v>
      </c>
    </row>
    <row r="144" spans="2:9" x14ac:dyDescent="0.2">
      <c r="B144" s="11">
        <v>22</v>
      </c>
      <c r="C144" s="2" t="s">
        <v>23</v>
      </c>
      <c r="D144" s="25">
        <f t="shared" si="17"/>
        <v>4110707476.0193081</v>
      </c>
      <c r="E144" s="52">
        <f t="shared" si="17"/>
        <v>5147289579.8906364</v>
      </c>
      <c r="F144" s="52">
        <f t="shared" si="17"/>
        <v>6008266013.6660223</v>
      </c>
      <c r="G144" s="52">
        <f t="shared" si="17"/>
        <v>6626025404.1437664</v>
      </c>
      <c r="H144" s="52">
        <f t="shared" si="17"/>
        <v>7186557005.0574875</v>
      </c>
      <c r="I144" s="27">
        <f t="shared" si="17"/>
        <v>8638255768.5209866</v>
      </c>
    </row>
    <row r="145" spans="2:9" x14ac:dyDescent="0.2">
      <c r="B145" s="11">
        <v>23</v>
      </c>
      <c r="C145" s="2" t="s">
        <v>24</v>
      </c>
      <c r="D145" s="25">
        <f t="shared" si="17"/>
        <v>87502901.216940075</v>
      </c>
      <c r="E145" s="52">
        <f t="shared" si="17"/>
        <v>112574079.85549283</v>
      </c>
      <c r="F145" s="52">
        <f t="shared" si="17"/>
        <v>99773703.199311987</v>
      </c>
      <c r="G145" s="52">
        <f t="shared" si="17"/>
        <v>86845048.996589869</v>
      </c>
      <c r="H145" s="52">
        <f t="shared" si="17"/>
        <v>106591430.44467022</v>
      </c>
      <c r="I145" s="27">
        <f t="shared" si="17"/>
        <v>123516671.10740484</v>
      </c>
    </row>
    <row r="146" spans="2:9" x14ac:dyDescent="0.2">
      <c r="B146" s="11">
        <v>24</v>
      </c>
      <c r="C146" s="2" t="s">
        <v>25</v>
      </c>
      <c r="D146" s="25">
        <f t="shared" si="17"/>
        <v>4913768369.289505</v>
      </c>
      <c r="E146" s="52">
        <f t="shared" si="17"/>
        <v>6189392528.1534986</v>
      </c>
      <c r="F146" s="52">
        <f t="shared" si="17"/>
        <v>7068318036.3785801</v>
      </c>
      <c r="G146" s="52">
        <f t="shared" si="17"/>
        <v>7098510671.7906017</v>
      </c>
      <c r="H146" s="52">
        <f t="shared" si="17"/>
        <v>6922538975.6357412</v>
      </c>
      <c r="I146" s="27">
        <f t="shared" si="17"/>
        <v>6390015548.050622</v>
      </c>
    </row>
    <row r="147" spans="2:9" x14ac:dyDescent="0.2">
      <c r="B147" s="11">
        <v>25</v>
      </c>
      <c r="C147" s="2" t="s">
        <v>26</v>
      </c>
      <c r="D147" s="25">
        <f t="shared" si="17"/>
        <v>180698028.20708302</v>
      </c>
      <c r="E147" s="52">
        <f t="shared" si="17"/>
        <v>225646630.12695038</v>
      </c>
      <c r="F147" s="52">
        <f t="shared" si="17"/>
        <v>252424298.64090714</v>
      </c>
      <c r="G147" s="52">
        <f t="shared" si="17"/>
        <v>267066277.04234713</v>
      </c>
      <c r="H147" s="52">
        <f t="shared" si="17"/>
        <v>267734128.70925921</v>
      </c>
      <c r="I147" s="27">
        <f t="shared" si="17"/>
        <v>254812140.01868889</v>
      </c>
    </row>
    <row r="148" spans="2:9" x14ac:dyDescent="0.2">
      <c r="B148" s="11">
        <v>26</v>
      </c>
      <c r="C148" s="2" t="s">
        <v>27</v>
      </c>
      <c r="D148" s="25">
        <f t="shared" si="17"/>
        <v>366849374.15244138</v>
      </c>
      <c r="E148" s="52">
        <f t="shared" si="17"/>
        <v>484028928.23626083</v>
      </c>
      <c r="F148" s="52">
        <f t="shared" si="17"/>
        <v>531472576.02068692</v>
      </c>
      <c r="G148" s="52">
        <f t="shared" si="17"/>
        <v>566025506.78543758</v>
      </c>
      <c r="H148" s="52">
        <f t="shared" si="17"/>
        <v>578598407.39932668</v>
      </c>
      <c r="I148" s="27">
        <f t="shared" si="17"/>
        <v>575978078.69487238</v>
      </c>
    </row>
    <row r="149" spans="2:9" x14ac:dyDescent="0.2">
      <c r="B149" s="11">
        <v>27</v>
      </c>
      <c r="C149" s="2" t="s">
        <v>28</v>
      </c>
      <c r="D149" s="25">
        <f t="shared" si="17"/>
        <v>305632326.6777302</v>
      </c>
      <c r="E149" s="52">
        <f t="shared" si="17"/>
        <v>389347391.52594686</v>
      </c>
      <c r="F149" s="52">
        <f t="shared" si="17"/>
        <v>403224357.5659821</v>
      </c>
      <c r="G149" s="52">
        <f t="shared" si="17"/>
        <v>400089451.40202683</v>
      </c>
      <c r="H149" s="52">
        <f t="shared" si="17"/>
        <v>394907230.7993449</v>
      </c>
      <c r="I149" s="27">
        <f t="shared" si="17"/>
        <v>380213702.19469643</v>
      </c>
    </row>
    <row r="150" spans="2:9" x14ac:dyDescent="0.2">
      <c r="B150" s="11">
        <v>28</v>
      </c>
      <c r="C150" s="2" t="s">
        <v>29</v>
      </c>
      <c r="D150" s="25">
        <f t="shared" si="17"/>
        <v>265115565.1813246</v>
      </c>
      <c r="E150" s="52">
        <f t="shared" si="17"/>
        <v>341905461.85485649</v>
      </c>
      <c r="F150" s="52">
        <f t="shared" si="17"/>
        <v>341653007.70001268</v>
      </c>
      <c r="G150" s="52">
        <f t="shared" si="17"/>
        <v>332866439.35882348</v>
      </c>
      <c r="H150" s="52">
        <f t="shared" si="17"/>
        <v>325103703.26122618</v>
      </c>
      <c r="I150" s="27">
        <f t="shared" si="17"/>
        <v>313574303.00790137</v>
      </c>
    </row>
    <row r="151" spans="2:9" x14ac:dyDescent="0.2">
      <c r="B151" s="11">
        <v>29</v>
      </c>
      <c r="C151" s="2" t="s">
        <v>30</v>
      </c>
      <c r="D151" s="25">
        <f t="shared" si="17"/>
        <v>57704483.873991273</v>
      </c>
      <c r="E151" s="52">
        <f t="shared" si="17"/>
        <v>70389364.38517341</v>
      </c>
      <c r="F151" s="52">
        <f t="shared" si="17"/>
        <v>80341402.887387753</v>
      </c>
      <c r="G151" s="52">
        <f t="shared" si="17"/>
        <v>87030375.828628078</v>
      </c>
      <c r="H151" s="52">
        <f t="shared" si="17"/>
        <v>90442719.763314381</v>
      </c>
      <c r="I151" s="27">
        <f t="shared" si="17"/>
        <v>89860737.892828822</v>
      </c>
    </row>
    <row r="152" spans="2:9" x14ac:dyDescent="0.2">
      <c r="B152" s="11">
        <v>30</v>
      </c>
      <c r="C152" s="2" t="s">
        <v>31</v>
      </c>
      <c r="D152" s="25">
        <f t="shared" si="17"/>
        <v>962608135.2930634</v>
      </c>
      <c r="E152" s="52">
        <f t="shared" si="17"/>
        <v>1198090636.8593979</v>
      </c>
      <c r="F152" s="52">
        <f t="shared" si="17"/>
        <v>1403202988.5926132</v>
      </c>
      <c r="G152" s="52">
        <f t="shared" si="17"/>
        <v>1553339740.8472996</v>
      </c>
      <c r="H152" s="52">
        <f t="shared" si="17"/>
        <v>1709274871.9906919</v>
      </c>
      <c r="I152" s="27">
        <f t="shared" si="17"/>
        <v>1856522155.3279512</v>
      </c>
    </row>
    <row r="153" spans="2:9" x14ac:dyDescent="0.2">
      <c r="B153" s="11">
        <v>31</v>
      </c>
      <c r="C153" s="2" t="s">
        <v>32</v>
      </c>
      <c r="D153" s="25">
        <f t="shared" ref="D153:I162" si="18">IF(D75&gt;0,D75,0)</f>
        <v>1353070945.2797093</v>
      </c>
      <c r="E153" s="52">
        <f t="shared" si="18"/>
        <v>1675238477.196049</v>
      </c>
      <c r="F153" s="52">
        <f t="shared" si="18"/>
        <v>1967653455.3508542</v>
      </c>
      <c r="G153" s="52">
        <f t="shared" si="18"/>
        <v>2157434556.0731621</v>
      </c>
      <c r="H153" s="52">
        <f t="shared" si="18"/>
        <v>2353185979.4238896</v>
      </c>
      <c r="I153" s="27">
        <f t="shared" si="18"/>
        <v>2520121017.5522103</v>
      </c>
    </row>
    <row r="154" spans="2:9" x14ac:dyDescent="0.2">
      <c r="B154" s="11">
        <v>32</v>
      </c>
      <c r="C154" s="2" t="s">
        <v>33</v>
      </c>
      <c r="D154" s="25">
        <f t="shared" si="18"/>
        <v>2736549046.0377197</v>
      </c>
      <c r="E154" s="52">
        <f t="shared" si="18"/>
        <v>3357377866.8883195</v>
      </c>
      <c r="F154" s="52">
        <f t="shared" si="18"/>
        <v>3962432764.6483021</v>
      </c>
      <c r="G154" s="52">
        <f t="shared" si="18"/>
        <v>4394311468.6132994</v>
      </c>
      <c r="H154" s="52">
        <f t="shared" si="18"/>
        <v>4848470272.9743853</v>
      </c>
      <c r="I154" s="27">
        <f t="shared" si="18"/>
        <v>5256475745.6800919</v>
      </c>
    </row>
    <row r="155" spans="2:9" x14ac:dyDescent="0.2">
      <c r="B155" s="11">
        <v>33</v>
      </c>
      <c r="C155" s="2" t="s">
        <v>34</v>
      </c>
      <c r="D155" s="25">
        <f t="shared" ref="D155:I155" si="19">IF(D77&gt;0,D77,0)</f>
        <v>2446556.8285589004</v>
      </c>
      <c r="E155" s="52">
        <f t="shared" si="19"/>
        <v>2962012.1537656095</v>
      </c>
      <c r="F155" s="52">
        <f t="shared" si="19"/>
        <v>3585698.869026938</v>
      </c>
      <c r="G155" s="52">
        <f t="shared" si="19"/>
        <v>4937529.5192174781</v>
      </c>
      <c r="H155" s="52">
        <f t="shared" si="19"/>
        <v>6281239.2286851667</v>
      </c>
      <c r="I155" s="27">
        <f t="shared" si="19"/>
        <v>7316549.5646558935</v>
      </c>
    </row>
    <row r="156" spans="2:9" x14ac:dyDescent="0.2">
      <c r="B156" s="11">
        <v>34</v>
      </c>
      <c r="C156" s="14" t="s">
        <v>120</v>
      </c>
      <c r="D156" s="25">
        <f t="shared" ref="D156:I156" si="20">IF(D78&gt;0,D78,0)</f>
        <v>0</v>
      </c>
      <c r="E156" s="52">
        <f t="shared" si="20"/>
        <v>0</v>
      </c>
      <c r="F156" s="52">
        <f t="shared" si="20"/>
        <v>263071.34036750486</v>
      </c>
      <c r="G156" s="52">
        <f t="shared" si="20"/>
        <v>564493.09516193951</v>
      </c>
      <c r="H156" s="52">
        <f t="shared" si="20"/>
        <v>822514.61797115346</v>
      </c>
      <c r="I156" s="27">
        <f t="shared" si="20"/>
        <v>883557.2329638747</v>
      </c>
    </row>
    <row r="157" spans="2:9" x14ac:dyDescent="0.2">
      <c r="B157" s="16" t="s">
        <v>35</v>
      </c>
      <c r="C157" s="17"/>
      <c r="D157" s="28">
        <f t="shared" ref="D157:I157" si="21">SUM(D123:D156)</f>
        <v>53795097322.283264</v>
      </c>
      <c r="E157" s="29">
        <f t="shared" si="21"/>
        <v>67299009792.500816</v>
      </c>
      <c r="F157" s="29">
        <f t="shared" si="21"/>
        <v>77423009303.203522</v>
      </c>
      <c r="G157" s="29">
        <f t="shared" si="21"/>
        <v>80161251794.263138</v>
      </c>
      <c r="H157" s="29">
        <f t="shared" si="21"/>
        <v>83894005151.013077</v>
      </c>
      <c r="I157" s="30">
        <f t="shared" si="21"/>
        <v>86548000754.966446</v>
      </c>
    </row>
    <row r="158" spans="2:9" x14ac:dyDescent="0.2">
      <c r="B158" s="34" t="s">
        <v>73</v>
      </c>
    </row>
    <row r="160" spans="2:9" x14ac:dyDescent="0.2">
      <c r="B160" s="16" t="s">
        <v>42</v>
      </c>
      <c r="C160" s="17"/>
      <c r="D160" s="28">
        <f t="shared" ref="D160:I160" si="22">IF(D118&lt;D157,D118,D157)</f>
        <v>3071076.5850969567</v>
      </c>
      <c r="E160" s="29">
        <f t="shared" si="22"/>
        <v>3167128.9962028163</v>
      </c>
      <c r="F160" s="29">
        <f t="shared" si="22"/>
        <v>2507233.8959941035</v>
      </c>
      <c r="G160" s="29">
        <f t="shared" si="22"/>
        <v>1497934245.4942684</v>
      </c>
      <c r="H160" s="29">
        <f t="shared" si="22"/>
        <v>3895594735.0833497</v>
      </c>
      <c r="I160" s="30">
        <f t="shared" si="22"/>
        <v>3366572349.6005564</v>
      </c>
    </row>
    <row r="161" spans="2:9" x14ac:dyDescent="0.2">
      <c r="B161" s="34" t="s">
        <v>43</v>
      </c>
    </row>
    <row r="163" spans="2:9" x14ac:dyDescent="0.2">
      <c r="B163" s="3" t="s">
        <v>118</v>
      </c>
    </row>
    <row r="164" spans="2:9" x14ac:dyDescent="0.2">
      <c r="B164" s="21" t="s">
        <v>0</v>
      </c>
      <c r="C164" s="16"/>
      <c r="D164" s="22">
        <v>44197</v>
      </c>
      <c r="E164" s="23">
        <v>44228</v>
      </c>
      <c r="F164" s="23">
        <v>44256</v>
      </c>
      <c r="G164" s="23">
        <v>44287</v>
      </c>
      <c r="H164" s="23">
        <v>44317</v>
      </c>
      <c r="I164" s="24">
        <v>44348</v>
      </c>
    </row>
    <row r="165" spans="2:9" x14ac:dyDescent="0.2">
      <c r="B165" s="8">
        <v>1</v>
      </c>
      <c r="C165" s="9" t="s">
        <v>3</v>
      </c>
      <c r="D165" s="31">
        <f t="shared" ref="D165:F196" si="23">IF(D$160=0,0,D123/D$157*D$160-D84/D$118*D$160)</f>
        <v>-1978335.7246234624</v>
      </c>
      <c r="E165" s="32">
        <f t="shared" si="23"/>
        <v>-1941923.501722587</v>
      </c>
      <c r="F165" s="32">
        <f t="shared" si="23"/>
        <v>-1369742.7370435172</v>
      </c>
      <c r="G165" s="32">
        <f t="shared" ref="G165:I196" si="24">G123/G$157*G$160-G84/G$118*G$160</f>
        <v>-39269794.552611843</v>
      </c>
      <c r="H165" s="32">
        <f t="shared" si="24"/>
        <v>-31271059.669459801</v>
      </c>
      <c r="I165" s="33">
        <f t="shared" si="24"/>
        <v>-11118333.98059357</v>
      </c>
    </row>
    <row r="166" spans="2:9" x14ac:dyDescent="0.2">
      <c r="B166" s="11">
        <v>2</v>
      </c>
      <c r="C166" s="2" t="s">
        <v>4</v>
      </c>
      <c r="D166" s="25">
        <f t="shared" si="23"/>
        <v>-1092740.8604734945</v>
      </c>
      <c r="E166" s="52">
        <f t="shared" si="23"/>
        <v>-1225205.494480229</v>
      </c>
      <c r="F166" s="52">
        <f t="shared" si="23"/>
        <v>-1137491.1589505859</v>
      </c>
      <c r="G166" s="52">
        <f t="shared" si="24"/>
        <v>-23718814.94589708</v>
      </c>
      <c r="H166" s="52">
        <f t="shared" si="24"/>
        <v>-21407377.370072614</v>
      </c>
      <c r="I166" s="27">
        <f t="shared" si="24"/>
        <v>-9297849.7954052892</v>
      </c>
    </row>
    <row r="167" spans="2:9" x14ac:dyDescent="0.2">
      <c r="B167" s="11">
        <v>3</v>
      </c>
      <c r="C167" s="2" t="s">
        <v>5</v>
      </c>
      <c r="D167" s="25">
        <f t="shared" si="23"/>
        <v>20312.713691099038</v>
      </c>
      <c r="E167" s="52">
        <f t="shared" si="23"/>
        <v>21110.747430843607</v>
      </c>
      <c r="F167" s="52">
        <f t="shared" si="23"/>
        <v>17121.511759869565</v>
      </c>
      <c r="G167" s="52">
        <f t="shared" si="24"/>
        <v>10681453.321938552</v>
      </c>
      <c r="H167" s="52">
        <f t="shared" si="24"/>
        <v>27695750.105296683</v>
      </c>
      <c r="I167" s="27">
        <f t="shared" si="24"/>
        <v>23275745.329564527</v>
      </c>
    </row>
    <row r="168" spans="2:9" x14ac:dyDescent="0.2">
      <c r="B168" s="11">
        <v>4</v>
      </c>
      <c r="C168" s="2" t="s">
        <v>6</v>
      </c>
      <c r="D168" s="25">
        <f t="shared" si="23"/>
        <v>1161.0049304430133</v>
      </c>
      <c r="E168" s="52">
        <f t="shared" si="23"/>
        <v>1219.2323107331842</v>
      </c>
      <c r="F168" s="52">
        <f t="shared" si="23"/>
        <v>676.76529171180653</v>
      </c>
      <c r="G168" s="52">
        <f t="shared" si="24"/>
        <v>297819.74243079795</v>
      </c>
      <c r="H168" s="52">
        <f t="shared" si="24"/>
        <v>214446.20247178181</v>
      </c>
      <c r="I168" s="27">
        <f t="shared" si="24"/>
        <v>-7246719.6491916226</v>
      </c>
    </row>
    <row r="169" spans="2:9" x14ac:dyDescent="0.2">
      <c r="B169" s="11">
        <v>5</v>
      </c>
      <c r="C169" s="2" t="s">
        <v>7</v>
      </c>
      <c r="D169" s="25">
        <f t="shared" si="23"/>
        <v>118745.12601652939</v>
      </c>
      <c r="E169" s="52">
        <f t="shared" si="23"/>
        <v>120445.40292570545</v>
      </c>
      <c r="F169" s="52">
        <f t="shared" si="23"/>
        <v>60064.904300202659</v>
      </c>
      <c r="G169" s="52">
        <f t="shared" si="24"/>
        <v>-1258759557.1157336</v>
      </c>
      <c r="H169" s="52">
        <f t="shared" si="24"/>
        <v>-3234879462.2494402</v>
      </c>
      <c r="I169" s="27">
        <f t="shared" si="24"/>
        <v>-2836730306.1982422</v>
      </c>
    </row>
    <row r="170" spans="2:9" x14ac:dyDescent="0.2">
      <c r="B170" s="11">
        <v>6</v>
      </c>
      <c r="C170" s="2" t="s">
        <v>8</v>
      </c>
      <c r="D170" s="25">
        <f t="shared" si="23"/>
        <v>2635.8010551871507</v>
      </c>
      <c r="E170" s="52">
        <f t="shared" si="23"/>
        <v>2654.9460102629541</v>
      </c>
      <c r="F170" s="52">
        <f t="shared" si="23"/>
        <v>2207.9831277425692</v>
      </c>
      <c r="G170" s="52">
        <f t="shared" si="24"/>
        <v>1422254.0314968619</v>
      </c>
      <c r="H170" s="52">
        <f t="shared" si="24"/>
        <v>3814806.2025873004</v>
      </c>
      <c r="I170" s="27">
        <f t="shared" si="24"/>
        <v>3421378.3847568557</v>
      </c>
    </row>
    <row r="171" spans="2:9" x14ac:dyDescent="0.2">
      <c r="B171" s="11">
        <v>7</v>
      </c>
      <c r="C171" s="2" t="s">
        <v>9</v>
      </c>
      <c r="D171" s="25">
        <f t="shared" si="23"/>
        <v>47640.49581440851</v>
      </c>
      <c r="E171" s="52">
        <f t="shared" si="23"/>
        <v>48235.460325527369</v>
      </c>
      <c r="F171" s="52">
        <f t="shared" si="23"/>
        <v>37462.843336419341</v>
      </c>
      <c r="G171" s="52">
        <f t="shared" si="24"/>
        <v>21968093.412167035</v>
      </c>
      <c r="H171" s="52">
        <f t="shared" si="24"/>
        <v>56232525.750265561</v>
      </c>
      <c r="I171" s="27">
        <f t="shared" si="24"/>
        <v>50036295.797773637</v>
      </c>
    </row>
    <row r="172" spans="2:9" x14ac:dyDescent="0.2">
      <c r="B172" s="11">
        <v>8</v>
      </c>
      <c r="C172" s="2" t="s">
        <v>10</v>
      </c>
      <c r="D172" s="25">
        <f t="shared" si="23"/>
        <v>22282.763278998114</v>
      </c>
      <c r="E172" s="52">
        <f t="shared" si="23"/>
        <v>22782.769860086184</v>
      </c>
      <c r="F172" s="52">
        <f t="shared" si="23"/>
        <v>12208.473911151235</v>
      </c>
      <c r="G172" s="52">
        <f t="shared" si="24"/>
        <v>-155751568.1425432</v>
      </c>
      <c r="H172" s="52">
        <f t="shared" si="24"/>
        <v>-543106248.59083688</v>
      </c>
      <c r="I172" s="27">
        <f t="shared" si="24"/>
        <v>-456344683.71524554</v>
      </c>
    </row>
    <row r="173" spans="2:9" x14ac:dyDescent="0.2">
      <c r="B173" s="11">
        <v>9</v>
      </c>
      <c r="C173" s="2" t="s">
        <v>11</v>
      </c>
      <c r="D173" s="25">
        <f t="shared" si="23"/>
        <v>2696.8279215842135</v>
      </c>
      <c r="E173" s="52">
        <f t="shared" si="23"/>
        <v>2799.4777546762439</v>
      </c>
      <c r="F173" s="52">
        <f t="shared" si="23"/>
        <v>1348.5959635290285</v>
      </c>
      <c r="G173" s="52">
        <f t="shared" si="24"/>
        <v>-20434510.737482451</v>
      </c>
      <c r="H173" s="52">
        <f t="shared" si="24"/>
        <v>-64930587.203540035</v>
      </c>
      <c r="I173" s="27">
        <f t="shared" si="24"/>
        <v>-45834456.261878073</v>
      </c>
    </row>
    <row r="174" spans="2:9" x14ac:dyDescent="0.2">
      <c r="B174" s="11">
        <v>10</v>
      </c>
      <c r="C174" s="2" t="s">
        <v>60</v>
      </c>
      <c r="D174" s="25">
        <f t="shared" si="23"/>
        <v>1745770.7234840791</v>
      </c>
      <c r="E174" s="52">
        <f t="shared" si="23"/>
        <v>1802399.4968171928</v>
      </c>
      <c r="F174" s="52">
        <f t="shared" si="23"/>
        <v>1477907.5703311809</v>
      </c>
      <c r="G174" s="52">
        <f t="shared" si="24"/>
        <v>927223743.82215023</v>
      </c>
      <c r="H174" s="52">
        <f t="shared" si="24"/>
        <v>2429143150.3828187</v>
      </c>
      <c r="I174" s="27">
        <f t="shared" si="24"/>
        <v>2039878423.2899795</v>
      </c>
    </row>
    <row r="175" spans="2:9" x14ac:dyDescent="0.2">
      <c r="B175" s="11">
        <v>11</v>
      </c>
      <c r="C175" s="2" t="s">
        <v>12</v>
      </c>
      <c r="D175" s="25">
        <f t="shared" si="23"/>
        <v>42190.700479228275</v>
      </c>
      <c r="E175" s="52">
        <f t="shared" si="23"/>
        <v>43106.977955192306</v>
      </c>
      <c r="F175" s="52">
        <f t="shared" si="23"/>
        <v>29213.475276075154</v>
      </c>
      <c r="G175" s="52">
        <f t="shared" si="24"/>
        <v>10368770.035939787</v>
      </c>
      <c r="H175" s="52">
        <f t="shared" si="24"/>
        <v>15589954.570506096</v>
      </c>
      <c r="I175" s="27">
        <f t="shared" si="24"/>
        <v>22372219.536403567</v>
      </c>
    </row>
    <row r="176" spans="2:9" x14ac:dyDescent="0.2">
      <c r="B176" s="11">
        <v>12</v>
      </c>
      <c r="C176" s="2" t="s">
        <v>13</v>
      </c>
      <c r="D176" s="25">
        <f t="shared" si="23"/>
        <v>8513.4008677664024</v>
      </c>
      <c r="E176" s="52">
        <f t="shared" si="23"/>
        <v>8481.8120867736652</v>
      </c>
      <c r="F176" s="52">
        <f t="shared" si="23"/>
        <v>5940.6105137249269</v>
      </c>
      <c r="G176" s="52">
        <f t="shared" si="24"/>
        <v>2062259.351385562</v>
      </c>
      <c r="H176" s="52">
        <f t="shared" si="24"/>
        <v>2946559.7818760858</v>
      </c>
      <c r="I176" s="27">
        <f t="shared" si="24"/>
        <v>4629179.4192575403</v>
      </c>
    </row>
    <row r="177" spans="2:9" x14ac:dyDescent="0.2">
      <c r="B177" s="11">
        <v>13</v>
      </c>
      <c r="C177" s="2" t="s">
        <v>14</v>
      </c>
      <c r="D177" s="25">
        <f t="shared" si="23"/>
        <v>1919.697136950846</v>
      </c>
      <c r="E177" s="52">
        <f t="shared" si="23"/>
        <v>2026.7198046206672</v>
      </c>
      <c r="F177" s="52">
        <f t="shared" si="23"/>
        <v>1633.4514928271292</v>
      </c>
      <c r="G177" s="52">
        <f t="shared" si="24"/>
        <v>626825.54829031264</v>
      </c>
      <c r="H177" s="52">
        <f t="shared" si="24"/>
        <v>767646.76669683564</v>
      </c>
      <c r="I177" s="27">
        <f t="shared" si="24"/>
        <v>998944.15819527116</v>
      </c>
    </row>
    <row r="178" spans="2:9" x14ac:dyDescent="0.2">
      <c r="B178" s="11">
        <v>14</v>
      </c>
      <c r="C178" s="2" t="s">
        <v>15</v>
      </c>
      <c r="D178" s="25">
        <f t="shared" si="23"/>
        <v>11419.609875164091</v>
      </c>
      <c r="E178" s="52">
        <f t="shared" si="23"/>
        <v>11538.048681878243</v>
      </c>
      <c r="F178" s="52">
        <f t="shared" si="23"/>
        <v>9094.1135532160843</v>
      </c>
      <c r="G178" s="52">
        <f t="shared" si="24"/>
        <v>5793571.5083392188</v>
      </c>
      <c r="H178" s="52">
        <f t="shared" si="24"/>
        <v>16636227.311780594</v>
      </c>
      <c r="I178" s="27">
        <f t="shared" si="24"/>
        <v>16286789.575903803</v>
      </c>
    </row>
    <row r="179" spans="2:9" x14ac:dyDescent="0.2">
      <c r="B179" s="11">
        <v>15</v>
      </c>
      <c r="C179" s="2" t="s">
        <v>16</v>
      </c>
      <c r="D179" s="25">
        <f t="shared" si="23"/>
        <v>19036.202195822785</v>
      </c>
      <c r="E179" s="52">
        <f t="shared" si="23"/>
        <v>19863.217676360684</v>
      </c>
      <c r="F179" s="52">
        <f t="shared" si="23"/>
        <v>12677.933462403978</v>
      </c>
      <c r="G179" s="52">
        <f t="shared" si="24"/>
        <v>6844921.4813249018</v>
      </c>
      <c r="H179" s="52">
        <f t="shared" si="24"/>
        <v>18392570.859457456</v>
      </c>
      <c r="I179" s="27">
        <f t="shared" si="24"/>
        <v>16090750.898757663</v>
      </c>
    </row>
    <row r="180" spans="2:9" x14ac:dyDescent="0.2">
      <c r="B180" s="11">
        <v>16</v>
      </c>
      <c r="C180" s="2" t="s">
        <v>17</v>
      </c>
      <c r="D180" s="25">
        <f t="shared" si="23"/>
        <v>51783.40102188757</v>
      </c>
      <c r="E180" s="52">
        <f t="shared" si="23"/>
        <v>52308.388826411028</v>
      </c>
      <c r="F180" s="52">
        <f t="shared" si="23"/>
        <v>41967.582319809735</v>
      </c>
      <c r="G180" s="52">
        <f t="shared" si="24"/>
        <v>26976329.654523566</v>
      </c>
      <c r="H180" s="52">
        <f t="shared" si="24"/>
        <v>70072850.288946807</v>
      </c>
      <c r="I180" s="27">
        <f t="shared" si="24"/>
        <v>56857473.44986809</v>
      </c>
    </row>
    <row r="181" spans="2:9" x14ac:dyDescent="0.2">
      <c r="B181" s="11">
        <v>17</v>
      </c>
      <c r="C181" s="2" t="s">
        <v>18</v>
      </c>
      <c r="D181" s="25">
        <f t="shared" si="23"/>
        <v>5851.4382883744611</v>
      </c>
      <c r="E181" s="52">
        <f t="shared" si="23"/>
        <v>6399.7636918323797</v>
      </c>
      <c r="F181" s="52">
        <f t="shared" si="23"/>
        <v>4734.998501585249</v>
      </c>
      <c r="G181" s="52">
        <f t="shared" si="24"/>
        <v>2870658.9006377249</v>
      </c>
      <c r="H181" s="52">
        <f t="shared" si="24"/>
        <v>7983291.2066382328</v>
      </c>
      <c r="I181" s="27">
        <f t="shared" si="24"/>
        <v>7211482.7134379093</v>
      </c>
    </row>
    <row r="182" spans="2:9" x14ac:dyDescent="0.2">
      <c r="B182" s="11">
        <v>18</v>
      </c>
      <c r="C182" s="2" t="s">
        <v>19</v>
      </c>
      <c r="D182" s="25">
        <f t="shared" si="23"/>
        <v>3918.7288689818888</v>
      </c>
      <c r="E182" s="52">
        <f t="shared" si="23"/>
        <v>4187.6442712587732</v>
      </c>
      <c r="F182" s="52">
        <f t="shared" si="23"/>
        <v>2841.47773553876</v>
      </c>
      <c r="G182" s="52">
        <f t="shared" si="24"/>
        <v>1618283.1500787355</v>
      </c>
      <c r="H182" s="52">
        <f t="shared" si="24"/>
        <v>4454760.3000404667</v>
      </c>
      <c r="I182" s="27">
        <f t="shared" si="24"/>
        <v>3995318.1919437922</v>
      </c>
    </row>
    <row r="183" spans="2:9" x14ac:dyDescent="0.2">
      <c r="B183" s="11">
        <v>19</v>
      </c>
      <c r="C183" s="2" t="s">
        <v>20</v>
      </c>
      <c r="D183" s="25">
        <f t="shared" si="23"/>
        <v>6736.0715749456667</v>
      </c>
      <c r="E183" s="52">
        <f t="shared" si="23"/>
        <v>7318.8953416733202</v>
      </c>
      <c r="F183" s="52">
        <f t="shared" si="23"/>
        <v>6197.5666437502532</v>
      </c>
      <c r="G183" s="52">
        <f t="shared" si="24"/>
        <v>2997268.0740817874</v>
      </c>
      <c r="H183" s="52">
        <f t="shared" si="24"/>
        <v>6157444.9052268444</v>
      </c>
      <c r="I183" s="27">
        <f t="shared" si="24"/>
        <v>6133900.7323164502</v>
      </c>
    </row>
    <row r="184" spans="2:9" x14ac:dyDescent="0.2">
      <c r="B184" s="11">
        <v>20</v>
      </c>
      <c r="C184" s="2" t="s">
        <v>21</v>
      </c>
      <c r="D184" s="25">
        <f t="shared" si="23"/>
        <v>57213.857395213876</v>
      </c>
      <c r="E184" s="52">
        <f t="shared" si="23"/>
        <v>59429.931732888115</v>
      </c>
      <c r="F184" s="52">
        <f t="shared" si="23"/>
        <v>46257.145487791357</v>
      </c>
      <c r="G184" s="52">
        <f t="shared" si="24"/>
        <v>22105616.365736086</v>
      </c>
      <c r="H184" s="52">
        <f t="shared" si="24"/>
        <v>48259200.709245339</v>
      </c>
      <c r="I184" s="27">
        <f t="shared" si="24"/>
        <v>52978948.783327438</v>
      </c>
    </row>
    <row r="185" spans="2:9" x14ac:dyDescent="0.2">
      <c r="B185" s="11">
        <v>21</v>
      </c>
      <c r="C185" s="2" t="s">
        <v>22</v>
      </c>
      <c r="D185" s="25">
        <f t="shared" si="23"/>
        <v>25360.340614014964</v>
      </c>
      <c r="E185" s="52">
        <f t="shared" si="23"/>
        <v>27528.266621827184</v>
      </c>
      <c r="F185" s="52">
        <f t="shared" si="23"/>
        <v>21267.629045236776</v>
      </c>
      <c r="G185" s="52">
        <f t="shared" si="24"/>
        <v>13540963.844572468</v>
      </c>
      <c r="H185" s="52">
        <f t="shared" si="24"/>
        <v>36093201.413219258</v>
      </c>
      <c r="I185" s="27">
        <f t="shared" si="24"/>
        <v>35196166.665720388</v>
      </c>
    </row>
    <row r="186" spans="2:9" x14ac:dyDescent="0.2">
      <c r="B186" s="11">
        <v>22</v>
      </c>
      <c r="C186" s="2" t="s">
        <v>23</v>
      </c>
      <c r="D186" s="25">
        <f t="shared" si="23"/>
        <v>234673.75478762467</v>
      </c>
      <c r="E186" s="52">
        <f t="shared" si="23"/>
        <v>242234.32306935379</v>
      </c>
      <c r="F186" s="52">
        <f t="shared" si="23"/>
        <v>194569.13831156801</v>
      </c>
      <c r="G186" s="52">
        <f t="shared" si="24"/>
        <v>123817307.5172994</v>
      </c>
      <c r="H186" s="52">
        <f t="shared" si="24"/>
        <v>333705770.53609943</v>
      </c>
      <c r="I186" s="27">
        <f t="shared" si="24"/>
        <v>336013689.11356932</v>
      </c>
    </row>
    <row r="187" spans="2:9" x14ac:dyDescent="0.2">
      <c r="B187" s="11">
        <v>23</v>
      </c>
      <c r="C187" s="2" t="s">
        <v>24</v>
      </c>
      <c r="D187" s="25">
        <f t="shared" si="23"/>
        <v>4995.4015222885901</v>
      </c>
      <c r="E187" s="52">
        <f t="shared" si="23"/>
        <v>5297.7990854616091</v>
      </c>
      <c r="F187" s="52">
        <f t="shared" si="23"/>
        <v>3231.0292875663213</v>
      </c>
      <c r="G187" s="52">
        <f t="shared" si="24"/>
        <v>1622831.1064489835</v>
      </c>
      <c r="H187" s="52">
        <f t="shared" si="24"/>
        <v>4949543.349346769</v>
      </c>
      <c r="I187" s="27">
        <f t="shared" si="24"/>
        <v>4804591.7414335338</v>
      </c>
    </row>
    <row r="188" spans="2:9" x14ac:dyDescent="0.2">
      <c r="B188" s="11">
        <v>24</v>
      </c>
      <c r="C188" s="2" t="s">
        <v>25</v>
      </c>
      <c r="D188" s="25">
        <f t="shared" si="23"/>
        <v>280519.22451424156</v>
      </c>
      <c r="E188" s="52">
        <f t="shared" si="23"/>
        <v>291276.26996646146</v>
      </c>
      <c r="F188" s="52">
        <f t="shared" si="23"/>
        <v>228897.41341714523</v>
      </c>
      <c r="G188" s="52">
        <f t="shared" si="24"/>
        <v>132646409.44694729</v>
      </c>
      <c r="H188" s="52">
        <f t="shared" si="24"/>
        <v>321446166.96214831</v>
      </c>
      <c r="I188" s="27">
        <f t="shared" si="24"/>
        <v>248560908.05021173</v>
      </c>
    </row>
    <row r="189" spans="2:9" x14ac:dyDescent="0.2">
      <c r="B189" s="11">
        <v>25</v>
      </c>
      <c r="C189" s="2" t="s">
        <v>26</v>
      </c>
      <c r="D189" s="25">
        <f t="shared" si="23"/>
        <v>10315.76316472418</v>
      </c>
      <c r="E189" s="52">
        <f t="shared" si="23"/>
        <v>10619.05646715995</v>
      </c>
      <c r="F189" s="52">
        <f t="shared" si="23"/>
        <v>8174.4014269261152</v>
      </c>
      <c r="G189" s="52">
        <f t="shared" si="24"/>
        <v>4990537.3636770174</v>
      </c>
      <c r="H189" s="52">
        <f t="shared" si="24"/>
        <v>12432159.608120978</v>
      </c>
      <c r="I189" s="27">
        <f t="shared" si="24"/>
        <v>9911765.6958729587</v>
      </c>
    </row>
    <row r="190" spans="2:9" x14ac:dyDescent="0.2">
      <c r="B190" s="11">
        <v>26</v>
      </c>
      <c r="C190" s="2" t="s">
        <v>27</v>
      </c>
      <c r="D190" s="25">
        <f t="shared" si="23"/>
        <v>20942.847569686626</v>
      </c>
      <c r="E190" s="52">
        <f t="shared" si="23"/>
        <v>22778.671756755259</v>
      </c>
      <c r="F190" s="52">
        <f t="shared" si="23"/>
        <v>17210.982489351954</v>
      </c>
      <c r="G190" s="52">
        <f t="shared" si="24"/>
        <v>10577042.791363126</v>
      </c>
      <c r="H190" s="52">
        <f t="shared" si="24"/>
        <v>26867055.703624491</v>
      </c>
      <c r="I190" s="27">
        <f t="shared" si="24"/>
        <v>22404583.084479157</v>
      </c>
    </row>
    <row r="191" spans="2:9" x14ac:dyDescent="0.2">
      <c r="B191" s="11">
        <v>27</v>
      </c>
      <c r="C191" s="2" t="s">
        <v>28</v>
      </c>
      <c r="D191" s="25">
        <f t="shared" si="23"/>
        <v>17448.063649470922</v>
      </c>
      <c r="E191" s="52">
        <f t="shared" si="23"/>
        <v>18322.905747049546</v>
      </c>
      <c r="F191" s="52">
        <f t="shared" si="23"/>
        <v>13057.846576599622</v>
      </c>
      <c r="G191" s="52">
        <f t="shared" si="24"/>
        <v>7476276.5937619898</v>
      </c>
      <c r="H191" s="52">
        <f t="shared" si="24"/>
        <v>18337407.14105954</v>
      </c>
      <c r="I191" s="27">
        <f t="shared" si="24"/>
        <v>14789676.544602023</v>
      </c>
    </row>
    <row r="192" spans="2:9" x14ac:dyDescent="0.2">
      <c r="B192" s="11">
        <v>28</v>
      </c>
      <c r="C192" s="2" t="s">
        <v>29</v>
      </c>
      <c r="D192" s="25">
        <f t="shared" si="23"/>
        <v>15135.02614737076</v>
      </c>
      <c r="E192" s="52">
        <f t="shared" si="23"/>
        <v>16090.26203415694</v>
      </c>
      <c r="F192" s="52">
        <f t="shared" si="23"/>
        <v>11063.946096685273</v>
      </c>
      <c r="G192" s="52">
        <f t="shared" si="24"/>
        <v>6220112.9290125035</v>
      </c>
      <c r="H192" s="52">
        <f t="shared" si="24"/>
        <v>15096099.804757489</v>
      </c>
      <c r="I192" s="27">
        <f t="shared" si="24"/>
        <v>12197515.469369048</v>
      </c>
    </row>
    <row r="193" spans="2:10" x14ac:dyDescent="0.2">
      <c r="B193" s="11">
        <v>29</v>
      </c>
      <c r="C193" s="2" t="s">
        <v>30</v>
      </c>
      <c r="D193" s="25">
        <f t="shared" si="23"/>
        <v>3294.2572483666222</v>
      </c>
      <c r="E193" s="52">
        <f t="shared" si="23"/>
        <v>3312.5628097043718</v>
      </c>
      <c r="F193" s="52">
        <f t="shared" si="23"/>
        <v>2601.7419160513355</v>
      </c>
      <c r="G193" s="52">
        <f t="shared" si="24"/>
        <v>1626294.2186397898</v>
      </c>
      <c r="H193" s="52">
        <f t="shared" si="24"/>
        <v>4199682.471976148</v>
      </c>
      <c r="I193" s="27">
        <f t="shared" si="24"/>
        <v>3495432.2788021257</v>
      </c>
    </row>
    <row r="194" spans="2:10" x14ac:dyDescent="0.2">
      <c r="B194" s="11">
        <v>30</v>
      </c>
      <c r="C194" s="2" t="s">
        <v>31</v>
      </c>
      <c r="D194" s="25">
        <f t="shared" si="23"/>
        <v>54953.768132655117</v>
      </c>
      <c r="E194" s="52">
        <f t="shared" si="23"/>
        <v>56382.814662145633</v>
      </c>
      <c r="F194" s="52">
        <f t="shared" si="23"/>
        <v>45440.730444638721</v>
      </c>
      <c r="G194" s="52">
        <f t="shared" si="24"/>
        <v>29026502.71323337</v>
      </c>
      <c r="H194" s="52">
        <f t="shared" si="24"/>
        <v>79369702.044280082</v>
      </c>
      <c r="I194" s="27">
        <f t="shared" si="24"/>
        <v>72215604.05818218</v>
      </c>
    </row>
    <row r="195" spans="2:10" x14ac:dyDescent="0.2">
      <c r="B195" s="11">
        <v>31</v>
      </c>
      <c r="C195" s="2" t="s">
        <v>32</v>
      </c>
      <c r="D195" s="25">
        <f t="shared" si="23"/>
        <v>77244.669214535606</v>
      </c>
      <c r="E195" s="52">
        <f t="shared" si="23"/>
        <v>78837.65857835066</v>
      </c>
      <c r="F195" s="52">
        <f t="shared" si="23"/>
        <v>63719.6549607825</v>
      </c>
      <c r="G195" s="52">
        <f t="shared" si="24"/>
        <v>40314928.118250705</v>
      </c>
      <c r="H195" s="52">
        <f t="shared" si="24"/>
        <v>109269534.76132809</v>
      </c>
      <c r="I195" s="27">
        <f t="shared" si="24"/>
        <v>98028488.946368143</v>
      </c>
    </row>
    <row r="196" spans="2:10" x14ac:dyDescent="0.2">
      <c r="B196" s="11">
        <v>32</v>
      </c>
      <c r="C196" s="2" t="s">
        <v>33</v>
      </c>
      <c r="D196" s="25">
        <f t="shared" si="23"/>
        <v>156225.23459539586</v>
      </c>
      <c r="E196" s="52">
        <f t="shared" si="23"/>
        <v>158000.07795384276</v>
      </c>
      <c r="F196" s="52">
        <f t="shared" si="23"/>
        <v>128317.74207093214</v>
      </c>
      <c r="G196" s="52">
        <f t="shared" si="24"/>
        <v>82114356.835370079</v>
      </c>
      <c r="H196" s="52">
        <f t="shared" si="24"/>
        <v>225137365.1145688</v>
      </c>
      <c r="I196" s="27">
        <f t="shared" si="24"/>
        <v>204468107.26285997</v>
      </c>
    </row>
    <row r="197" spans="2:10" x14ac:dyDescent="0.2">
      <c r="B197" s="11">
        <v>33</v>
      </c>
      <c r="C197" s="2" t="s">
        <v>34</v>
      </c>
      <c r="D197" s="25">
        <f t="shared" ref="D197:F197" si="25">IF(D$160=0,0,D155/D$157*D$160-D116/D$118*D$160)</f>
        <v>139.67003991614686</v>
      </c>
      <c r="E197" s="52">
        <f t="shared" si="25"/>
        <v>139.39394663042364</v>
      </c>
      <c r="F197" s="52">
        <f t="shared" si="25"/>
        <v>116.11775137859534</v>
      </c>
      <c r="G197" s="52">
        <f t="shared" ref="G197:I197" si="26">G155/G$157*G$160-G116/G$118*G$160</f>
        <v>92265.207808344421</v>
      </c>
      <c r="H197" s="52">
        <f t="shared" si="26"/>
        <v>291667.59204092488</v>
      </c>
      <c r="I197" s="27">
        <f t="shared" si="26"/>
        <v>284601.53029518778</v>
      </c>
    </row>
    <row r="198" spans="2:10" x14ac:dyDescent="0.2">
      <c r="B198" s="11">
        <v>34</v>
      </c>
      <c r="C198" s="14" t="s">
        <v>120</v>
      </c>
      <c r="D198" s="25">
        <f t="shared" ref="D198:F198" si="27">IF(D$160=0,0,D156/D$157*D$160-D117/D$118*D$160)</f>
        <v>0</v>
      </c>
      <c r="E198" s="52">
        <f t="shared" si="27"/>
        <v>0</v>
      </c>
      <c r="F198" s="52">
        <f t="shared" si="27"/>
        <v>8.5191907104897133</v>
      </c>
      <c r="G198" s="52">
        <f t="shared" ref="G198:I198" si="28">G156/G$157*G$160-G117/G$118*G$160</f>
        <v>10548.407362179427</v>
      </c>
      <c r="H198" s="52">
        <f t="shared" si="28"/>
        <v>38193.23692473425</v>
      </c>
      <c r="I198" s="27">
        <f t="shared" si="28"/>
        <v>34368.897303674188</v>
      </c>
    </row>
    <row r="199" spans="2:10" x14ac:dyDescent="0.2">
      <c r="B199" s="16" t="s">
        <v>35</v>
      </c>
      <c r="C199" s="17"/>
      <c r="D199" s="28">
        <f t="shared" ref="D199:I199" si="29">SUM(D165:D198)</f>
        <v>-4.9701043280947488E-10</v>
      </c>
      <c r="E199" s="29">
        <f t="shared" si="29"/>
        <v>5.9114313444297295E-10</v>
      </c>
      <c r="F199" s="29">
        <f t="shared" si="29"/>
        <v>-3.3382363540113147E-10</v>
      </c>
      <c r="G199" s="29">
        <f t="shared" si="29"/>
        <v>3.0126102501526475E-8</v>
      </c>
      <c r="H199" s="29">
        <f t="shared" si="29"/>
        <v>9.1909168986603618E-7</v>
      </c>
      <c r="I199" s="30">
        <f t="shared" si="29"/>
        <v>-1.8068385543301702E-7</v>
      </c>
    </row>
    <row r="202" spans="2:10" x14ac:dyDescent="0.2">
      <c r="B202" s="3" t="s">
        <v>74</v>
      </c>
    </row>
    <row r="203" spans="2:10" x14ac:dyDescent="0.2">
      <c r="B203" s="21" t="s">
        <v>0</v>
      </c>
      <c r="C203" s="16"/>
      <c r="D203" s="22">
        <v>44166</v>
      </c>
      <c r="E203" s="23">
        <v>44197</v>
      </c>
      <c r="F203" s="23">
        <v>44228</v>
      </c>
      <c r="G203" s="23">
        <v>44256</v>
      </c>
      <c r="H203" s="23">
        <v>44287</v>
      </c>
      <c r="I203" s="23">
        <v>44317</v>
      </c>
      <c r="J203" s="24">
        <v>44348</v>
      </c>
    </row>
    <row r="204" spans="2:10" x14ac:dyDescent="0.2">
      <c r="B204" s="8">
        <v>1</v>
      </c>
      <c r="C204" s="9" t="s">
        <v>3</v>
      </c>
      <c r="D204" s="31">
        <v>0</v>
      </c>
      <c r="E204" s="32">
        <f t="shared" ref="E204:J213" si="30">-D84+D123-D165</f>
        <v>0</v>
      </c>
      <c r="F204" s="32">
        <f t="shared" si="30"/>
        <v>0</v>
      </c>
      <c r="G204" s="32">
        <f t="shared" si="30"/>
        <v>0</v>
      </c>
      <c r="H204" s="32">
        <f t="shared" si="30"/>
        <v>0</v>
      </c>
      <c r="I204" s="32">
        <f t="shared" si="30"/>
        <v>0</v>
      </c>
      <c r="J204" s="112">
        <f t="shared" si="30"/>
        <v>0</v>
      </c>
    </row>
    <row r="205" spans="2:10" x14ac:dyDescent="0.2">
      <c r="B205" s="11">
        <v>2</v>
      </c>
      <c r="C205" s="67" t="s">
        <v>4</v>
      </c>
      <c r="D205" s="25">
        <v>0</v>
      </c>
      <c r="E205" s="52">
        <f t="shared" si="30"/>
        <v>0</v>
      </c>
      <c r="F205" s="52">
        <f t="shared" si="30"/>
        <v>0</v>
      </c>
      <c r="G205" s="52">
        <f t="shared" si="30"/>
        <v>0</v>
      </c>
      <c r="H205" s="52">
        <f t="shared" si="30"/>
        <v>0</v>
      </c>
      <c r="I205" s="52">
        <f t="shared" si="30"/>
        <v>0</v>
      </c>
      <c r="J205" s="113">
        <f t="shared" si="30"/>
        <v>0</v>
      </c>
    </row>
    <row r="206" spans="2:10" x14ac:dyDescent="0.2">
      <c r="B206" s="11">
        <v>3</v>
      </c>
      <c r="C206" s="67" t="s">
        <v>5</v>
      </c>
      <c r="D206" s="25">
        <v>261471114.25518245</v>
      </c>
      <c r="E206" s="52">
        <f t="shared" si="30"/>
        <v>355791201.46183378</v>
      </c>
      <c r="F206" s="52">
        <f t="shared" si="30"/>
        <v>448565732.34570557</v>
      </c>
      <c r="G206" s="52">
        <f t="shared" si="30"/>
        <v>528692611.70748484</v>
      </c>
      <c r="H206" s="52">
        <f t="shared" si="30"/>
        <v>560931534.26020634</v>
      </c>
      <c r="I206" s="52">
        <f t="shared" si="30"/>
        <v>568749095.93313944</v>
      </c>
      <c r="J206" s="113">
        <f t="shared" si="30"/>
        <v>575098213.45215416</v>
      </c>
    </row>
    <row r="207" spans="2:10" x14ac:dyDescent="0.2">
      <c r="B207" s="11">
        <v>4</v>
      </c>
      <c r="C207" s="67" t="s">
        <v>6</v>
      </c>
      <c r="D207" s="25">
        <v>14905039.360999547</v>
      </c>
      <c r="E207" s="52">
        <f t="shared" si="30"/>
        <v>20335802.758173108</v>
      </c>
      <c r="F207" s="52">
        <f t="shared" si="30"/>
        <v>25906512.128723938</v>
      </c>
      <c r="G207" s="52">
        <f t="shared" si="30"/>
        <v>20897734.651371609</v>
      </c>
      <c r="H207" s="52">
        <f t="shared" si="30"/>
        <v>15639864.72810502</v>
      </c>
      <c r="I207" s="52">
        <f t="shared" si="30"/>
        <v>4403783.3717598226</v>
      </c>
      <c r="J207" s="113">
        <f t="shared" si="30"/>
        <v>0</v>
      </c>
    </row>
    <row r="208" spans="2:10" x14ac:dyDescent="0.2">
      <c r="B208" s="11">
        <v>5</v>
      </c>
      <c r="C208" s="67" t="s">
        <v>7</v>
      </c>
      <c r="D208" s="25">
        <v>1499930104.4266486</v>
      </c>
      <c r="E208" s="52">
        <f t="shared" si="30"/>
        <v>2079902847.8243647</v>
      </c>
      <c r="F208" s="52">
        <f t="shared" si="30"/>
        <v>2559250000.4100356</v>
      </c>
      <c r="G208" s="52">
        <f t="shared" si="30"/>
        <v>1854735234.3538733</v>
      </c>
      <c r="H208" s="52">
        <f t="shared" si="30"/>
        <v>0</v>
      </c>
      <c r="I208" s="52">
        <f t="shared" si="30"/>
        <v>0</v>
      </c>
      <c r="J208" s="113">
        <f t="shared" si="30"/>
        <v>0</v>
      </c>
    </row>
    <row r="209" spans="2:10" x14ac:dyDescent="0.2">
      <c r="B209" s="11">
        <v>6</v>
      </c>
      <c r="C209" s="67" t="s">
        <v>8</v>
      </c>
      <c r="D209" s="25">
        <v>32438584.566629615</v>
      </c>
      <c r="E209" s="52">
        <f t="shared" si="30"/>
        <v>46167874.883716017</v>
      </c>
      <c r="F209" s="52">
        <f t="shared" si="30"/>
        <v>56412867.679518297</v>
      </c>
      <c r="G209" s="52">
        <f t="shared" si="30"/>
        <v>68179982.164213568</v>
      </c>
      <c r="H209" s="52">
        <f t="shared" si="30"/>
        <v>74689006.444163337</v>
      </c>
      <c r="I209" s="52">
        <f t="shared" si="30"/>
        <v>78339368.698547035</v>
      </c>
      <c r="J209" s="113">
        <f t="shared" si="30"/>
        <v>84535578.507049173</v>
      </c>
    </row>
    <row r="210" spans="2:10" x14ac:dyDescent="0.2">
      <c r="B210" s="11">
        <v>7</v>
      </c>
      <c r="C210" s="67" t="s">
        <v>9</v>
      </c>
      <c r="D210" s="25">
        <v>599350152.53827679</v>
      </c>
      <c r="E210" s="52">
        <f t="shared" si="30"/>
        <v>834456168.77243388</v>
      </c>
      <c r="F210" s="52">
        <f t="shared" si="30"/>
        <v>1024917505.021175</v>
      </c>
      <c r="G210" s="52">
        <f t="shared" si="30"/>
        <v>1156809560.0029407</v>
      </c>
      <c r="H210" s="52">
        <f t="shared" si="30"/>
        <v>1153644169.1084397</v>
      </c>
      <c r="I210" s="52">
        <f t="shared" si="30"/>
        <v>1154769163.5325694</v>
      </c>
      <c r="J210" s="113">
        <f t="shared" si="30"/>
        <v>1236299156.6380713</v>
      </c>
    </row>
    <row r="211" spans="2:10" x14ac:dyDescent="0.2">
      <c r="B211" s="11">
        <v>8</v>
      </c>
      <c r="C211" s="67" t="s">
        <v>10</v>
      </c>
      <c r="D211" s="25">
        <v>267699548.25081331</v>
      </c>
      <c r="E211" s="52">
        <f t="shared" si="30"/>
        <v>390297979.85083586</v>
      </c>
      <c r="F211" s="52">
        <f t="shared" si="30"/>
        <v>484093226.95140797</v>
      </c>
      <c r="G211" s="52">
        <f t="shared" si="30"/>
        <v>376983647.68102753</v>
      </c>
      <c r="H211" s="52">
        <f t="shared" si="30"/>
        <v>0</v>
      </c>
      <c r="I211" s="52">
        <f t="shared" si="30"/>
        <v>0</v>
      </c>
      <c r="J211" s="113">
        <f t="shared" si="30"/>
        <v>0</v>
      </c>
    </row>
    <row r="212" spans="2:10" x14ac:dyDescent="0.2">
      <c r="B212" s="11">
        <v>9</v>
      </c>
      <c r="C212" s="67" t="s">
        <v>11</v>
      </c>
      <c r="D212" s="25">
        <v>31416435.380417619</v>
      </c>
      <c r="E212" s="52">
        <f t="shared" si="30"/>
        <v>47236802.573391289</v>
      </c>
      <c r="F212" s="52">
        <f t="shared" si="30"/>
        <v>59483909.479072377</v>
      </c>
      <c r="G212" s="52">
        <f t="shared" si="30"/>
        <v>41643093.909936704</v>
      </c>
      <c r="H212" s="52">
        <f t="shared" si="30"/>
        <v>0</v>
      </c>
      <c r="I212" s="52">
        <f t="shared" si="30"/>
        <v>0</v>
      </c>
      <c r="J212" s="113">
        <f t="shared" si="30"/>
        <v>0</v>
      </c>
    </row>
    <row r="213" spans="2:10" x14ac:dyDescent="0.2">
      <c r="B213" s="11">
        <v>10</v>
      </c>
      <c r="C213" s="67" t="s">
        <v>60</v>
      </c>
      <c r="D213" s="25">
        <v>22505454837.154099</v>
      </c>
      <c r="E213" s="52">
        <f t="shared" si="30"/>
        <v>30578379266.846672</v>
      </c>
      <c r="F213" s="52">
        <f t="shared" si="30"/>
        <v>38297774766.993507</v>
      </c>
      <c r="G213" s="52">
        <f t="shared" si="30"/>
        <v>45636087757.860931</v>
      </c>
      <c r="H213" s="52">
        <f t="shared" si="30"/>
        <v>48692722005.946823</v>
      </c>
      <c r="I213" s="52">
        <f t="shared" si="30"/>
        <v>49883934012.250748</v>
      </c>
      <c r="J213" s="113">
        <f t="shared" si="30"/>
        <v>50401412297.786682</v>
      </c>
    </row>
    <row r="214" spans="2:10" x14ac:dyDescent="0.2">
      <c r="B214" s="11">
        <v>11</v>
      </c>
      <c r="C214" s="67" t="s">
        <v>12</v>
      </c>
      <c r="D214" s="25">
        <v>534128121.39232755</v>
      </c>
      <c r="E214" s="52">
        <f t="shared" ref="E214:J223" si="31">-D94+D133-D175</f>
        <v>738999241.67191899</v>
      </c>
      <c r="F214" s="52">
        <f t="shared" si="31"/>
        <v>915946401.18852127</v>
      </c>
      <c r="G214" s="52">
        <f t="shared" si="31"/>
        <v>902078552.25500667</v>
      </c>
      <c r="H214" s="52">
        <f t="shared" si="31"/>
        <v>544511117.48109901</v>
      </c>
      <c r="I214" s="52">
        <f t="shared" si="31"/>
        <v>320149211.8430953</v>
      </c>
      <c r="J214" s="113">
        <f t="shared" si="31"/>
        <v>552773855.53804696</v>
      </c>
    </row>
    <row r="215" spans="2:10" x14ac:dyDescent="0.2">
      <c r="B215" s="11">
        <v>12</v>
      </c>
      <c r="C215" s="67" t="s">
        <v>13</v>
      </c>
      <c r="D215" s="25">
        <v>108412536.47273394</v>
      </c>
      <c r="E215" s="52">
        <f t="shared" si="31"/>
        <v>149118092.70447806</v>
      </c>
      <c r="F215" s="52">
        <f t="shared" si="31"/>
        <v>180223379.71622679</v>
      </c>
      <c r="G215" s="52">
        <f t="shared" si="31"/>
        <v>183439227.31167176</v>
      </c>
      <c r="H215" s="52">
        <f t="shared" si="31"/>
        <v>108298587.01336521</v>
      </c>
      <c r="I215" s="52">
        <f t="shared" si="31"/>
        <v>60509399.661808521</v>
      </c>
      <c r="J215" s="113">
        <f t="shared" si="31"/>
        <v>114377983.43595733</v>
      </c>
    </row>
    <row r="216" spans="2:10" x14ac:dyDescent="0.2">
      <c r="B216" s="11">
        <v>13</v>
      </c>
      <c r="C216" s="67" t="s">
        <v>14</v>
      </c>
      <c r="D216" s="25">
        <v>24281992.948326737</v>
      </c>
      <c r="E216" s="52">
        <f t="shared" si="31"/>
        <v>33624820.454092123</v>
      </c>
      <c r="F216" s="52">
        <f t="shared" si="31"/>
        <v>43064181.237418443</v>
      </c>
      <c r="G216" s="52">
        <f t="shared" si="31"/>
        <v>50439105.375286318</v>
      </c>
      <c r="H216" s="52">
        <f t="shared" si="31"/>
        <v>32917451.017065149</v>
      </c>
      <c r="I216" s="52">
        <f t="shared" si="31"/>
        <v>15764093.873425204</v>
      </c>
      <c r="J216" s="113">
        <f t="shared" si="31"/>
        <v>24681959.377982028</v>
      </c>
    </row>
    <row r="217" spans="2:10" x14ac:dyDescent="0.2">
      <c r="B217" s="11">
        <v>14</v>
      </c>
      <c r="C217" s="67" t="s">
        <v>15</v>
      </c>
      <c r="D217" s="25">
        <v>149133810.49042034</v>
      </c>
      <c r="E217" s="52">
        <f t="shared" si="31"/>
        <v>200022349.52439886</v>
      </c>
      <c r="F217" s="52">
        <f t="shared" si="31"/>
        <v>245162956.63058367</v>
      </c>
      <c r="G217" s="52">
        <f t="shared" si="31"/>
        <v>280815778.01345235</v>
      </c>
      <c r="H217" s="52">
        <f t="shared" si="31"/>
        <v>304246702.86619174</v>
      </c>
      <c r="I217" s="52">
        <f t="shared" si="31"/>
        <v>341635059.79583067</v>
      </c>
      <c r="J217" s="113">
        <f t="shared" si="31"/>
        <v>402414765.04197025</v>
      </c>
    </row>
    <row r="218" spans="2:10" x14ac:dyDescent="0.2">
      <c r="B218" s="11">
        <v>15</v>
      </c>
      <c r="C218" s="67" t="s">
        <v>16</v>
      </c>
      <c r="D218" s="25">
        <v>236668240.45699599</v>
      </c>
      <c r="E218" s="52">
        <f t="shared" si="31"/>
        <v>333432221.49042821</v>
      </c>
      <c r="F218" s="52">
        <f t="shared" si="31"/>
        <v>422057950.00517625</v>
      </c>
      <c r="G218" s="52">
        <f t="shared" si="31"/>
        <v>391480019.24703509</v>
      </c>
      <c r="H218" s="52">
        <f t="shared" si="31"/>
        <v>359457855.84478807</v>
      </c>
      <c r="I218" s="52">
        <f t="shared" si="31"/>
        <v>377702644.21190256</v>
      </c>
      <c r="J218" s="113">
        <f t="shared" si="31"/>
        <v>397571032.1604687</v>
      </c>
    </row>
    <row r="219" spans="2:10" x14ac:dyDescent="0.2">
      <c r="B219" s="11">
        <v>16</v>
      </c>
      <c r="C219" s="67" t="s">
        <v>17</v>
      </c>
      <c r="D219" s="25">
        <v>663186505.24599731</v>
      </c>
      <c r="E219" s="52">
        <f t="shared" si="31"/>
        <v>907022013.18530381</v>
      </c>
      <c r="F219" s="52">
        <f t="shared" si="31"/>
        <v>1111459971.6853962</v>
      </c>
      <c r="G219" s="52">
        <f t="shared" si="31"/>
        <v>1295910724.1753345</v>
      </c>
      <c r="H219" s="52">
        <f t="shared" si="31"/>
        <v>1416649357.1377378</v>
      </c>
      <c r="I219" s="52">
        <f t="shared" si="31"/>
        <v>1438988657.0963411</v>
      </c>
      <c r="J219" s="113">
        <f t="shared" si="31"/>
        <v>1404837135.8011501</v>
      </c>
    </row>
    <row r="220" spans="2:10" x14ac:dyDescent="0.2">
      <c r="B220" s="11">
        <v>17</v>
      </c>
      <c r="C220" s="67" t="s">
        <v>18</v>
      </c>
      <c r="D220" s="25">
        <v>70163424.722323284</v>
      </c>
      <c r="E220" s="52">
        <f t="shared" si="31"/>
        <v>102491980.6659217</v>
      </c>
      <c r="F220" s="52">
        <f t="shared" si="31"/>
        <v>135983564.61183482</v>
      </c>
      <c r="G220" s="52">
        <f t="shared" si="31"/>
        <v>146211313.54193008</v>
      </c>
      <c r="H220" s="52">
        <f t="shared" si="31"/>
        <v>150751311.91793635</v>
      </c>
      <c r="I220" s="52">
        <f t="shared" si="31"/>
        <v>163941746.98587164</v>
      </c>
      <c r="J220" s="113">
        <f t="shared" si="31"/>
        <v>178181655.02830875</v>
      </c>
    </row>
    <row r="221" spans="2:10" x14ac:dyDescent="0.2">
      <c r="B221" s="11">
        <v>18</v>
      </c>
      <c r="C221" s="67" t="s">
        <v>19</v>
      </c>
      <c r="D221" s="25">
        <v>47669582.036023833</v>
      </c>
      <c r="E221" s="52">
        <f t="shared" si="31"/>
        <v>68639241.102935195</v>
      </c>
      <c r="F221" s="52">
        <f t="shared" si="31"/>
        <v>88979972.191606387</v>
      </c>
      <c r="G221" s="52">
        <f t="shared" si="31"/>
        <v>87741567.811305314</v>
      </c>
      <c r="H221" s="52">
        <f t="shared" si="31"/>
        <v>84983384.08470057</v>
      </c>
      <c r="I221" s="52">
        <f t="shared" si="31"/>
        <v>91481215.840487719</v>
      </c>
      <c r="J221" s="113">
        <f t="shared" si="31"/>
        <v>98716510.334096968</v>
      </c>
    </row>
    <row r="222" spans="2:10" x14ac:dyDescent="0.2">
      <c r="B222" s="11">
        <v>19</v>
      </c>
      <c r="C222" s="67" t="s">
        <v>20</v>
      </c>
      <c r="D222" s="25">
        <v>77938798.694551751</v>
      </c>
      <c r="E222" s="52">
        <f t="shared" si="31"/>
        <v>117986943.31191324</v>
      </c>
      <c r="F222" s="52">
        <f t="shared" si="31"/>
        <v>155513472.91961202</v>
      </c>
      <c r="G222" s="52">
        <f t="shared" si="31"/>
        <v>191373737.38196552</v>
      </c>
      <c r="H222" s="52">
        <f t="shared" si="31"/>
        <v>157400133.55024448</v>
      </c>
      <c r="I222" s="52">
        <f t="shared" si="31"/>
        <v>126446881.19265397</v>
      </c>
      <c r="J222" s="113">
        <f t="shared" si="31"/>
        <v>151556708.61234885</v>
      </c>
    </row>
    <row r="223" spans="2:10" x14ac:dyDescent="0.2">
      <c r="B223" s="11">
        <v>20</v>
      </c>
      <c r="C223" s="67" t="s">
        <v>21</v>
      </c>
      <c r="D223" s="25">
        <v>735678193.28072846</v>
      </c>
      <c r="E223" s="52">
        <f t="shared" si="31"/>
        <v>1002140205.019932</v>
      </c>
      <c r="F223" s="52">
        <f t="shared" si="31"/>
        <v>1262780057.3308718</v>
      </c>
      <c r="G223" s="52">
        <f t="shared" si="31"/>
        <v>1428367506.3900907</v>
      </c>
      <c r="H223" s="52">
        <f t="shared" si="31"/>
        <v>1160866122.8086019</v>
      </c>
      <c r="I223" s="52">
        <f t="shared" si="31"/>
        <v>991032077.82734966</v>
      </c>
      <c r="J223" s="113">
        <f t="shared" si="31"/>
        <v>1309006365.4015255</v>
      </c>
    </row>
    <row r="224" spans="2:10" x14ac:dyDescent="0.2">
      <c r="B224" s="11">
        <v>21</v>
      </c>
      <c r="C224" s="67" t="s">
        <v>22</v>
      </c>
      <c r="D224" s="25">
        <v>328652555.15512735</v>
      </c>
      <c r="E224" s="52">
        <f t="shared" ref="E224:J233" si="32">-D104+D143-D185</f>
        <v>444203871.21862334</v>
      </c>
      <c r="F224" s="52">
        <f t="shared" si="32"/>
        <v>584926569.64795613</v>
      </c>
      <c r="G224" s="52">
        <f t="shared" si="32"/>
        <v>656719949.87654352</v>
      </c>
      <c r="H224" s="52">
        <f t="shared" si="32"/>
        <v>711097394.31221116</v>
      </c>
      <c r="I224" s="52">
        <f t="shared" si="32"/>
        <v>741195872.83448541</v>
      </c>
      <c r="J224" s="113">
        <f t="shared" si="32"/>
        <v>869628546.07753003</v>
      </c>
    </row>
    <row r="225" spans="2:10" x14ac:dyDescent="0.2">
      <c r="B225" s="11">
        <v>22</v>
      </c>
      <c r="C225" s="67" t="s">
        <v>23</v>
      </c>
      <c r="D225" s="25">
        <v>3086918547.5556054</v>
      </c>
      <c r="E225" s="52">
        <f t="shared" si="32"/>
        <v>4110472802.2645206</v>
      </c>
      <c r="F225" s="52">
        <f t="shared" si="32"/>
        <v>5147047345.5675669</v>
      </c>
      <c r="G225" s="52">
        <f t="shared" si="32"/>
        <v>6008071444.5277109</v>
      </c>
      <c r="H225" s="52">
        <f t="shared" si="32"/>
        <v>6502208096.6264668</v>
      </c>
      <c r="I225" s="52">
        <f t="shared" si="32"/>
        <v>6852851234.5213881</v>
      </c>
      <c r="J225" s="113">
        <f t="shared" si="32"/>
        <v>8302242079.4074173</v>
      </c>
    </row>
    <row r="226" spans="2:10" x14ac:dyDescent="0.2">
      <c r="B226" s="11">
        <v>23</v>
      </c>
      <c r="C226" s="67" t="s">
        <v>24</v>
      </c>
      <c r="D226" s="25">
        <v>62147789.579716235</v>
      </c>
      <c r="E226" s="52">
        <f t="shared" si="32"/>
        <v>87497905.815417781</v>
      </c>
      <c r="F226" s="52">
        <f t="shared" si="32"/>
        <v>112568782.05640736</v>
      </c>
      <c r="G226" s="52">
        <f t="shared" si="32"/>
        <v>99770472.170024425</v>
      </c>
      <c r="H226" s="52">
        <f t="shared" si="32"/>
        <v>85222217.890140891</v>
      </c>
      <c r="I226" s="52">
        <f t="shared" si="32"/>
        <v>101641887.09532344</v>
      </c>
      <c r="J226" s="113">
        <f t="shared" si="32"/>
        <v>118712079.36597131</v>
      </c>
    </row>
    <row r="227" spans="2:10" x14ac:dyDescent="0.2">
      <c r="B227" s="11">
        <v>24</v>
      </c>
      <c r="C227" s="67" t="s">
        <v>25</v>
      </c>
      <c r="D227" s="25">
        <v>3596645497.0417099</v>
      </c>
      <c r="E227" s="52">
        <f t="shared" si="32"/>
        <v>4913487850.064991</v>
      </c>
      <c r="F227" s="52">
        <f t="shared" si="32"/>
        <v>6189101251.8835325</v>
      </c>
      <c r="G227" s="52">
        <f t="shared" si="32"/>
        <v>7068089138.9651632</v>
      </c>
      <c r="H227" s="52">
        <f t="shared" si="32"/>
        <v>6965864262.3436546</v>
      </c>
      <c r="I227" s="52">
        <f t="shared" si="32"/>
        <v>6601092808.6735926</v>
      </c>
      <c r="J227" s="113">
        <f t="shared" si="32"/>
        <v>6141454640.0004101</v>
      </c>
    </row>
    <row r="228" spans="2:10" x14ac:dyDescent="0.2">
      <c r="B228" s="11">
        <v>25</v>
      </c>
      <c r="C228" s="67" t="s">
        <v>26</v>
      </c>
      <c r="D228" s="25">
        <v>130416864.33737545</v>
      </c>
      <c r="E228" s="52">
        <f t="shared" si="32"/>
        <v>180687712.44391829</v>
      </c>
      <c r="F228" s="52">
        <f t="shared" si="32"/>
        <v>225636011.07048324</v>
      </c>
      <c r="G228" s="52">
        <f t="shared" si="32"/>
        <v>252416124.23948023</v>
      </c>
      <c r="H228" s="52">
        <f t="shared" si="32"/>
        <v>262075739.67867011</v>
      </c>
      <c r="I228" s="52">
        <f t="shared" si="32"/>
        <v>255301969.10113823</v>
      </c>
      <c r="J228" s="113">
        <f t="shared" si="32"/>
        <v>244900374.32281592</v>
      </c>
    </row>
    <row r="229" spans="2:10" x14ac:dyDescent="0.2">
      <c r="B229" s="11">
        <v>26</v>
      </c>
      <c r="C229" s="67" t="s">
        <v>27</v>
      </c>
      <c r="D229" s="25">
        <v>271072999.43605852</v>
      </c>
      <c r="E229" s="52">
        <f t="shared" si="32"/>
        <v>366828431.30487168</v>
      </c>
      <c r="F229" s="52">
        <f t="shared" si="32"/>
        <v>484006149.56450409</v>
      </c>
      <c r="G229" s="52">
        <f t="shared" si="32"/>
        <v>531455365.03819758</v>
      </c>
      <c r="H229" s="52">
        <f t="shared" si="32"/>
        <v>555448463.99407446</v>
      </c>
      <c r="I229" s="52">
        <f t="shared" si="32"/>
        <v>551731351.6957022</v>
      </c>
      <c r="J229" s="113">
        <f t="shared" si="32"/>
        <v>553573495.61039317</v>
      </c>
    </row>
    <row r="230" spans="2:10" x14ac:dyDescent="0.2">
      <c r="B230" s="11">
        <v>27</v>
      </c>
      <c r="C230" s="67" t="s">
        <v>28</v>
      </c>
      <c r="D230" s="25">
        <v>207419794.51608604</v>
      </c>
      <c r="E230" s="52">
        <f t="shared" si="32"/>
        <v>305614878.61408073</v>
      </c>
      <c r="F230" s="52">
        <f t="shared" si="32"/>
        <v>389329068.6201998</v>
      </c>
      <c r="G230" s="52">
        <f t="shared" si="32"/>
        <v>403211299.71940553</v>
      </c>
      <c r="H230" s="52">
        <f t="shared" si="32"/>
        <v>392613174.80826485</v>
      </c>
      <c r="I230" s="52">
        <f t="shared" si="32"/>
        <v>376569823.65828538</v>
      </c>
      <c r="J230" s="113">
        <f t="shared" si="32"/>
        <v>365424025.65009439</v>
      </c>
    </row>
    <row r="231" spans="2:10" x14ac:dyDescent="0.2">
      <c r="B231" s="11">
        <v>28</v>
      </c>
      <c r="C231" s="67" t="s">
        <v>29</v>
      </c>
      <c r="D231" s="25">
        <v>168734260.37625152</v>
      </c>
      <c r="E231" s="52">
        <f t="shared" si="32"/>
        <v>265100430.15517724</v>
      </c>
      <c r="F231" s="52">
        <f t="shared" si="32"/>
        <v>341889371.59282231</v>
      </c>
      <c r="G231" s="52">
        <f t="shared" si="32"/>
        <v>341641943.75391603</v>
      </c>
      <c r="H231" s="52">
        <f t="shared" si="32"/>
        <v>326646326.429811</v>
      </c>
      <c r="I231" s="52">
        <f t="shared" si="32"/>
        <v>310007603.4564687</v>
      </c>
      <c r="J231" s="113">
        <f t="shared" si="32"/>
        <v>301376787.53853232</v>
      </c>
    </row>
    <row r="232" spans="2:10" x14ac:dyDescent="0.2">
      <c r="B232" s="11">
        <v>29</v>
      </c>
      <c r="C232" s="67" t="s">
        <v>30</v>
      </c>
      <c r="D232" s="25">
        <v>42504432.581165276</v>
      </c>
      <c r="E232" s="52">
        <f t="shared" si="32"/>
        <v>57701189.616742909</v>
      </c>
      <c r="F232" s="52">
        <f t="shared" si="32"/>
        <v>70386051.822363704</v>
      </c>
      <c r="G232" s="52">
        <f t="shared" si="32"/>
        <v>80338801.145471707</v>
      </c>
      <c r="H232" s="52">
        <f t="shared" si="32"/>
        <v>85404081.609988287</v>
      </c>
      <c r="I232" s="52">
        <f t="shared" si="32"/>
        <v>86243037.291338235</v>
      </c>
      <c r="J232" s="113">
        <f t="shared" si="32"/>
        <v>86365305.614026695</v>
      </c>
    </row>
    <row r="233" spans="2:10" x14ac:dyDescent="0.2">
      <c r="B233" s="11">
        <v>30</v>
      </c>
      <c r="C233" s="67" t="s">
        <v>31</v>
      </c>
      <c r="D233" s="25">
        <v>688967733.83031619</v>
      </c>
      <c r="E233" s="52">
        <f t="shared" si="32"/>
        <v>962553181.52493072</v>
      </c>
      <c r="F233" s="52">
        <f t="shared" si="32"/>
        <v>1198034254.0447357</v>
      </c>
      <c r="G233" s="52">
        <f t="shared" si="32"/>
        <v>1403157547.8621686</v>
      </c>
      <c r="H233" s="52">
        <f t="shared" si="32"/>
        <v>1524313238.1340661</v>
      </c>
      <c r="I233" s="52">
        <f t="shared" si="32"/>
        <v>1629905169.9464118</v>
      </c>
      <c r="J233" s="113">
        <f t="shared" si="32"/>
        <v>1784306551.269769</v>
      </c>
    </row>
    <row r="234" spans="2:10" x14ac:dyDescent="0.2">
      <c r="B234" s="11">
        <v>31</v>
      </c>
      <c r="C234" s="67" t="s">
        <v>32</v>
      </c>
      <c r="D234" s="25">
        <v>979315172.99565279</v>
      </c>
      <c r="E234" s="52">
        <f t="shared" ref="E234:J243" si="33">-D114+D153-D195</f>
        <v>1352993700.6104949</v>
      </c>
      <c r="F234" s="52">
        <f t="shared" si="33"/>
        <v>1675159639.5374706</v>
      </c>
      <c r="G234" s="52">
        <f t="shared" si="33"/>
        <v>1967589735.6958933</v>
      </c>
      <c r="H234" s="52">
        <f t="shared" si="33"/>
        <v>2117119627.9549115</v>
      </c>
      <c r="I234" s="52">
        <f t="shared" si="33"/>
        <v>2243916444.6625614</v>
      </c>
      <c r="J234" s="113">
        <f t="shared" si="33"/>
        <v>2422092528.6058421</v>
      </c>
    </row>
    <row r="235" spans="2:10" x14ac:dyDescent="0.2">
      <c r="B235" s="11">
        <v>32</v>
      </c>
      <c r="C235" s="67" t="s">
        <v>33</v>
      </c>
      <c r="D235" s="25">
        <v>1999511542.538085</v>
      </c>
      <c r="E235" s="52">
        <f t="shared" si="33"/>
        <v>2736392820.8031244</v>
      </c>
      <c r="F235" s="52">
        <f t="shared" si="33"/>
        <v>3357219866.8103657</v>
      </c>
      <c r="G235" s="52">
        <f t="shared" si="33"/>
        <v>3962304446.9062309</v>
      </c>
      <c r="H235" s="52">
        <f t="shared" si="33"/>
        <v>4312197111.7779293</v>
      </c>
      <c r="I235" s="52">
        <f t="shared" si="33"/>
        <v>4623332907.8598166</v>
      </c>
      <c r="J235" s="113">
        <f t="shared" si="33"/>
        <v>5052007638.4172316</v>
      </c>
    </row>
    <row r="236" spans="2:10" x14ac:dyDescent="0.2">
      <c r="B236" s="11">
        <v>33</v>
      </c>
      <c r="C236" s="2" t="s">
        <v>34</v>
      </c>
      <c r="D236" s="25">
        <v>1749285.5137938662</v>
      </c>
      <c r="E236" s="52">
        <f t="shared" ref="E236:J236" si="34">-D116+D155-D197</f>
        <v>2446417.1585189844</v>
      </c>
      <c r="F236" s="52">
        <f t="shared" si="34"/>
        <v>2961872.7598189791</v>
      </c>
      <c r="G236" s="52">
        <f t="shared" si="34"/>
        <v>3585582.7512755594</v>
      </c>
      <c r="H236" s="52">
        <f t="shared" si="34"/>
        <v>4845264.3114091335</v>
      </c>
      <c r="I236" s="52">
        <f t="shared" si="34"/>
        <v>5989571.6366442414</v>
      </c>
      <c r="J236" s="113">
        <f t="shared" si="34"/>
        <v>7031948.0343607059</v>
      </c>
    </row>
    <row r="237" spans="2:10" x14ac:dyDescent="0.2">
      <c r="B237" s="11">
        <v>34</v>
      </c>
      <c r="C237" s="14" t="s">
        <v>120</v>
      </c>
      <c r="D237" s="25">
        <v>0</v>
      </c>
      <c r="E237" s="52">
        <f t="shared" ref="E237:J237" si="35">-D117+D156-D198</f>
        <v>0</v>
      </c>
      <c r="F237" s="52">
        <f t="shared" si="35"/>
        <v>0</v>
      </c>
      <c r="G237" s="52">
        <f t="shared" si="35"/>
        <v>263062.82117679436</v>
      </c>
      <c r="H237" s="52">
        <f t="shared" si="35"/>
        <v>553944.68779976002</v>
      </c>
      <c r="I237" s="52">
        <f t="shared" si="35"/>
        <v>784321.38104641926</v>
      </c>
      <c r="J237" s="113">
        <f t="shared" si="35"/>
        <v>849188.33566020057</v>
      </c>
    </row>
    <row r="238" spans="2:10" x14ac:dyDescent="0.2">
      <c r="B238" s="16" t="s">
        <v>35</v>
      </c>
      <c r="C238" s="17"/>
      <c r="D238" s="28">
        <f>SUM(D204:D237)</f>
        <v>39423983497.130432</v>
      </c>
      <c r="E238" s="29">
        <f>SUM(E204:E237)</f>
        <v>53792026245.698151</v>
      </c>
      <c r="F238" s="29">
        <f t="shared" ref="F238:J238" si="36">SUM(F204:F237)</f>
        <v>67295842663.504601</v>
      </c>
      <c r="G238" s="29">
        <f t="shared" si="36"/>
        <v>77420502069.307526</v>
      </c>
      <c r="H238" s="29">
        <f t="shared" si="36"/>
        <v>78663317548.768875</v>
      </c>
      <c r="I238" s="29">
        <f t="shared" si="36"/>
        <v>79998410415.929733</v>
      </c>
      <c r="J238" s="114">
        <f t="shared" si="36"/>
        <v>83181428405.365891</v>
      </c>
    </row>
    <row r="241" spans="2:11" x14ac:dyDescent="0.2">
      <c r="B241" s="20" t="s">
        <v>75</v>
      </c>
    </row>
    <row r="242" spans="2:11" x14ac:dyDescent="0.2">
      <c r="B242" s="38" t="s">
        <v>0</v>
      </c>
      <c r="C242" s="39"/>
      <c r="D242" s="22">
        <v>44166</v>
      </c>
      <c r="E242" s="23">
        <v>44197</v>
      </c>
      <c r="F242" s="23">
        <v>44228</v>
      </c>
      <c r="G242" s="23">
        <v>44256</v>
      </c>
      <c r="H242" s="23">
        <v>44287</v>
      </c>
      <c r="I242" s="23">
        <v>44317</v>
      </c>
      <c r="J242" s="23">
        <v>44348</v>
      </c>
      <c r="K242" s="24">
        <v>44348</v>
      </c>
    </row>
    <row r="243" spans="2:11" x14ac:dyDescent="0.2">
      <c r="B243" s="16" t="s">
        <v>47</v>
      </c>
      <c r="C243" s="17"/>
      <c r="D243" s="40">
        <v>106.74</v>
      </c>
      <c r="E243" s="41">
        <v>107.49</v>
      </c>
      <c r="F243" s="41">
        <v>107.69</v>
      </c>
      <c r="G243" s="41">
        <v>108.09</v>
      </c>
      <c r="H243" s="41">
        <v>108.5</v>
      </c>
      <c r="I243" s="14">
        <v>108.79</v>
      </c>
      <c r="J243" s="14">
        <v>108.88</v>
      </c>
      <c r="K243" s="46">
        <v>108.88</v>
      </c>
    </row>
    <row r="244" spans="2:11" x14ac:dyDescent="0.2">
      <c r="B244" s="16" t="s">
        <v>49</v>
      </c>
      <c r="C244" s="17"/>
      <c r="D244" s="43">
        <f t="shared" ref="D244:J244" si="37">E243/D243-1</f>
        <v>7.0264193367060024E-3</v>
      </c>
      <c r="E244" s="44">
        <f t="shared" si="37"/>
        <v>1.8606381989021425E-3</v>
      </c>
      <c r="F244" s="44">
        <f t="shared" si="37"/>
        <v>3.7143653078279826E-3</v>
      </c>
      <c r="G244" s="44">
        <f t="shared" si="37"/>
        <v>3.7931353501712284E-3</v>
      </c>
      <c r="H244" s="44">
        <f t="shared" si="37"/>
        <v>2.6728110599079091E-3</v>
      </c>
      <c r="I244" s="44">
        <f t="shared" si="37"/>
        <v>8.2728191929404282E-4</v>
      </c>
      <c r="J244" s="44">
        <f t="shared" si="37"/>
        <v>0</v>
      </c>
      <c r="K244" s="47"/>
    </row>
    <row r="247" spans="2:11" x14ac:dyDescent="0.2">
      <c r="B247" s="3" t="s">
        <v>76</v>
      </c>
    </row>
    <row r="248" spans="2:11" x14ac:dyDescent="0.2">
      <c r="B248" s="21" t="s">
        <v>0</v>
      </c>
      <c r="C248" s="16"/>
      <c r="D248" s="22">
        <v>44166</v>
      </c>
      <c r="E248" s="23">
        <v>44197</v>
      </c>
      <c r="F248" s="23">
        <v>44228</v>
      </c>
      <c r="G248" s="23">
        <v>44256</v>
      </c>
      <c r="H248" s="23">
        <v>44287</v>
      </c>
      <c r="I248" s="23">
        <v>44317</v>
      </c>
      <c r="J248" s="24">
        <v>44348</v>
      </c>
    </row>
    <row r="249" spans="2:11" x14ac:dyDescent="0.2">
      <c r="B249" s="8">
        <v>1</v>
      </c>
      <c r="C249" s="9" t="s">
        <v>3</v>
      </c>
      <c r="D249" s="31">
        <f t="shared" ref="D249:J258" si="38">D204*(1+D$244)</f>
        <v>0</v>
      </c>
      <c r="E249" s="32">
        <f t="shared" si="38"/>
        <v>0</v>
      </c>
      <c r="F249" s="32">
        <f t="shared" si="38"/>
        <v>0</v>
      </c>
      <c r="G249" s="32">
        <f t="shared" si="38"/>
        <v>0</v>
      </c>
      <c r="H249" s="32">
        <f t="shared" si="38"/>
        <v>0</v>
      </c>
      <c r="I249" s="32">
        <f t="shared" si="38"/>
        <v>0</v>
      </c>
      <c r="J249" s="33">
        <f t="shared" si="38"/>
        <v>0</v>
      </c>
    </row>
    <row r="250" spans="2:11" x14ac:dyDescent="0.2">
      <c r="B250" s="11">
        <v>2</v>
      </c>
      <c r="C250" s="2" t="s">
        <v>4</v>
      </c>
      <c r="D250" s="25">
        <f t="shared" si="38"/>
        <v>0</v>
      </c>
      <c r="E250" s="52">
        <f t="shared" si="38"/>
        <v>0</v>
      </c>
      <c r="F250" s="52">
        <f t="shared" si="38"/>
        <v>0</v>
      </c>
      <c r="G250" s="52">
        <f t="shared" si="38"/>
        <v>0</v>
      </c>
      <c r="H250" s="52">
        <f t="shared" si="38"/>
        <v>0</v>
      </c>
      <c r="I250" s="52">
        <f t="shared" si="38"/>
        <v>0</v>
      </c>
      <c r="J250" s="27">
        <f t="shared" si="38"/>
        <v>0</v>
      </c>
    </row>
    <row r="251" spans="2:11" x14ac:dyDescent="0.2">
      <c r="B251" s="11">
        <v>3</v>
      </c>
      <c r="C251" s="2" t="s">
        <v>5</v>
      </c>
      <c r="D251" s="25">
        <f t="shared" si="38"/>
        <v>263308319.94837514</v>
      </c>
      <c r="E251" s="52">
        <f t="shared" si="38"/>
        <v>356453200.16210693</v>
      </c>
      <c r="F251" s="52">
        <f t="shared" si="38"/>
        <v>450231869.34021091</v>
      </c>
      <c r="G251" s="52">
        <f t="shared" si="38"/>
        <v>530698014.34232688</v>
      </c>
      <c r="H251" s="52">
        <f t="shared" si="38"/>
        <v>562430798.26882815</v>
      </c>
      <c r="I251" s="52">
        <f t="shared" si="38"/>
        <v>569219611.77681971</v>
      </c>
      <c r="J251" s="27">
        <f t="shared" si="38"/>
        <v>575098213.45215416</v>
      </c>
    </row>
    <row r="252" spans="2:11" x14ac:dyDescent="0.2">
      <c r="B252" s="11">
        <v>4</v>
      </c>
      <c r="C252" s="2" t="s">
        <v>6</v>
      </c>
      <c r="D252" s="25">
        <f t="shared" si="38"/>
        <v>15009768.417780038</v>
      </c>
      <c r="E252" s="52">
        <f t="shared" si="38"/>
        <v>20373640.329590306</v>
      </c>
      <c r="F252" s="52">
        <f t="shared" si="38"/>
        <v>26002738.378621694</v>
      </c>
      <c r="G252" s="52">
        <f t="shared" si="38"/>
        <v>20977002.587416224</v>
      </c>
      <c r="H252" s="52">
        <f t="shared" si="38"/>
        <v>15681667.131525762</v>
      </c>
      <c r="I252" s="52">
        <f t="shared" si="38"/>
        <v>4407426.5421197675</v>
      </c>
      <c r="J252" s="27">
        <f t="shared" si="38"/>
        <v>0</v>
      </c>
    </row>
    <row r="253" spans="2:11" x14ac:dyDescent="0.2">
      <c r="B253" s="11">
        <v>5</v>
      </c>
      <c r="C253" s="2" t="s">
        <v>7</v>
      </c>
      <c r="D253" s="25">
        <f t="shared" si="38"/>
        <v>1510469242.3160994</v>
      </c>
      <c r="E253" s="52">
        <f t="shared" si="38"/>
        <v>2083772794.513032</v>
      </c>
      <c r="F253" s="52">
        <f t="shared" si="38"/>
        <v>2568755989.8256173</v>
      </c>
      <c r="G253" s="52">
        <f t="shared" si="38"/>
        <v>1861770496.1365089</v>
      </c>
      <c r="H253" s="52">
        <f t="shared" si="38"/>
        <v>0</v>
      </c>
      <c r="I253" s="52">
        <f t="shared" si="38"/>
        <v>0</v>
      </c>
      <c r="J253" s="27">
        <f t="shared" si="38"/>
        <v>0</v>
      </c>
    </row>
    <row r="254" spans="2:11" x14ac:dyDescent="0.2">
      <c r="B254" s="11">
        <v>6</v>
      </c>
      <c r="C254" s="2" t="s">
        <v>8</v>
      </c>
      <c r="D254" s="25">
        <f t="shared" si="38"/>
        <v>32666511.664483953</v>
      </c>
      <c r="E254" s="52">
        <f t="shared" si="38"/>
        <v>46253776.595286794</v>
      </c>
      <c r="F254" s="52">
        <f t="shared" si="38"/>
        <v>56622405.67814219</v>
      </c>
      <c r="G254" s="52">
        <f t="shared" si="38"/>
        <v>68438598.064734697</v>
      </c>
      <c r="H254" s="52">
        <f t="shared" si="38"/>
        <v>74888636.046640828</v>
      </c>
      <c r="I254" s="52">
        <f t="shared" si="38"/>
        <v>78404177.441840246</v>
      </c>
      <c r="J254" s="27">
        <f t="shared" si="38"/>
        <v>84535578.507049173</v>
      </c>
    </row>
    <row r="255" spans="2:11" x14ac:dyDescent="0.2">
      <c r="B255" s="11">
        <v>7</v>
      </c>
      <c r="C255" s="2" t="s">
        <v>9</v>
      </c>
      <c r="D255" s="25">
        <f t="shared" si="38"/>
        <v>603561438.03952944</v>
      </c>
      <c r="E255" s="52">
        <f t="shared" si="38"/>
        <v>836008789.7953614</v>
      </c>
      <c r="F255" s="52">
        <f t="shared" si="38"/>
        <v>1028724423.0452113</v>
      </c>
      <c r="G255" s="52">
        <f t="shared" si="38"/>
        <v>1161197495.2384038</v>
      </c>
      <c r="H255" s="52">
        <f t="shared" si="38"/>
        <v>1156727642.002831</v>
      </c>
      <c r="I255" s="52">
        <f t="shared" si="38"/>
        <v>1155724483.1825182</v>
      </c>
      <c r="J255" s="27">
        <f t="shared" si="38"/>
        <v>1236299156.6380713</v>
      </c>
    </row>
    <row r="256" spans="2:11" x14ac:dyDescent="0.2">
      <c r="B256" s="11">
        <v>8</v>
      </c>
      <c r="C256" s="2" t="s">
        <v>10</v>
      </c>
      <c r="D256" s="25">
        <f t="shared" si="38"/>
        <v>269580517.53307027</v>
      </c>
      <c r="E256" s="52">
        <f t="shared" si="38"/>
        <v>391024183.18110067</v>
      </c>
      <c r="F256" s="52">
        <f t="shared" si="38"/>
        <v>485891326.03935075</v>
      </c>
      <c r="G256" s="52">
        <f t="shared" si="38"/>
        <v>378413597.68148291</v>
      </c>
      <c r="H256" s="52">
        <f t="shared" si="38"/>
        <v>0</v>
      </c>
      <c r="I256" s="52">
        <f t="shared" si="38"/>
        <v>0</v>
      </c>
      <c r="J256" s="27">
        <f t="shared" si="38"/>
        <v>0</v>
      </c>
    </row>
    <row r="257" spans="2:10" x14ac:dyDescent="0.2">
      <c r="B257" s="11">
        <v>9</v>
      </c>
      <c r="C257" s="2" t="s">
        <v>11</v>
      </c>
      <c r="D257" s="25">
        <f t="shared" si="38"/>
        <v>31637180.429464959</v>
      </c>
      <c r="E257" s="52">
        <f t="shared" si="38"/>
        <v>47324693.17265334</v>
      </c>
      <c r="F257" s="52">
        <f t="shared" si="38"/>
        <v>59704854.44881542</v>
      </c>
      <c r="G257" s="52">
        <f t="shared" si="38"/>
        <v>41801051.801536985</v>
      </c>
      <c r="H257" s="52">
        <f t="shared" si="38"/>
        <v>0</v>
      </c>
      <c r="I257" s="52">
        <f t="shared" si="38"/>
        <v>0</v>
      </c>
      <c r="J257" s="27">
        <f t="shared" si="38"/>
        <v>0</v>
      </c>
    </row>
    <row r="258" spans="2:10" x14ac:dyDescent="0.2">
      <c r="B258" s="11">
        <v>10</v>
      </c>
      <c r="C258" s="2" t="s">
        <v>60</v>
      </c>
      <c r="D258" s="25">
        <f t="shared" si="38"/>
        <v>22663587600.203243</v>
      </c>
      <c r="E258" s="52">
        <f t="shared" si="38"/>
        <v>30635274567.371086</v>
      </c>
      <c r="F258" s="52">
        <f t="shared" si="38"/>
        <v>38440026692.95504</v>
      </c>
      <c r="G258" s="52">
        <f t="shared" si="38"/>
        <v>45809191615.578789</v>
      </c>
      <c r="H258" s="52">
        <f t="shared" si="38"/>
        <v>48822868451.861336</v>
      </c>
      <c r="I258" s="52">
        <f t="shared" si="38"/>
        <v>49925202088.92234</v>
      </c>
      <c r="J258" s="27">
        <f t="shared" si="38"/>
        <v>50401412297.786682</v>
      </c>
    </row>
    <row r="259" spans="2:10" x14ac:dyDescent="0.2">
      <c r="B259" s="11">
        <v>11</v>
      </c>
      <c r="C259" s="2" t="s">
        <v>12</v>
      </c>
      <c r="D259" s="25">
        <f t="shared" ref="D259:J268" si="39">D214*(1+D$244)</f>
        <v>537881129.55275702</v>
      </c>
      <c r="E259" s="52">
        <f t="shared" si="39"/>
        <v>740374251.88993347</v>
      </c>
      <c r="F259" s="52">
        <f t="shared" si="39"/>
        <v>919348560.72492576</v>
      </c>
      <c r="G259" s="52">
        <f t="shared" si="39"/>
        <v>905500258.30019641</v>
      </c>
      <c r="H259" s="52">
        <f t="shared" si="39"/>
        <v>545966492.81814528</v>
      </c>
      <c r="I259" s="52">
        <f t="shared" si="39"/>
        <v>320414065.49752933</v>
      </c>
      <c r="J259" s="27">
        <f t="shared" si="39"/>
        <v>552773855.53804696</v>
      </c>
    </row>
    <row r="260" spans="2:10" x14ac:dyDescent="0.2">
      <c r="B260" s="11">
        <v>12</v>
      </c>
      <c r="C260" s="2" t="s">
        <v>13</v>
      </c>
      <c r="D260" s="25">
        <f t="shared" si="39"/>
        <v>109174288.41534731</v>
      </c>
      <c r="E260" s="52">
        <f t="shared" si="39"/>
        <v>149395547.52391145</v>
      </c>
      <c r="F260" s="52">
        <f t="shared" si="39"/>
        <v>180892795.18550426</v>
      </c>
      <c r="G260" s="52">
        <f t="shared" si="39"/>
        <v>184135037.12939575</v>
      </c>
      <c r="H260" s="52">
        <f t="shared" si="39"/>
        <v>108588048.67450693</v>
      </c>
      <c r="I260" s="52">
        <f t="shared" si="39"/>
        <v>60559457.994096071</v>
      </c>
      <c r="J260" s="27">
        <f t="shared" si="39"/>
        <v>114377983.43595733</v>
      </c>
    </row>
    <row r="261" spans="2:10" x14ac:dyDescent="0.2">
      <c r="B261" s="11">
        <v>13</v>
      </c>
      <c r="C261" s="2" t="s">
        <v>14</v>
      </c>
      <c r="D261" s="25">
        <f t="shared" si="39"/>
        <v>24452608.413112618</v>
      </c>
      <c r="E261" s="52">
        <f t="shared" si="39"/>
        <v>33687384.079460233</v>
      </c>
      <c r="F261" s="52">
        <f t="shared" si="39"/>
        <v>43224137.338216729</v>
      </c>
      <c r="G261" s="52">
        <f t="shared" si="39"/>
        <v>50630427.728916332</v>
      </c>
      <c r="H261" s="52">
        <f t="shared" si="39"/>
        <v>33005433.144207537</v>
      </c>
      <c r="I261" s="52">
        <f t="shared" si="39"/>
        <v>15777135.223260744</v>
      </c>
      <c r="J261" s="27">
        <f t="shared" si="39"/>
        <v>24681959.377982028</v>
      </c>
    </row>
    <row r="262" spans="2:10" x14ac:dyDescent="0.2">
      <c r="B262" s="11">
        <v>14</v>
      </c>
      <c r="C262" s="2" t="s">
        <v>15</v>
      </c>
      <c r="D262" s="25">
        <f t="shared" si="39"/>
        <v>150181687.18020687</v>
      </c>
      <c r="E262" s="52">
        <f t="shared" si="39"/>
        <v>200394518.7485581</v>
      </c>
      <c r="F262" s="52">
        <f t="shared" si="39"/>
        <v>246073581.41145685</v>
      </c>
      <c r="G262" s="52">
        <f t="shared" si="39"/>
        <v>281880950.26792103</v>
      </c>
      <c r="H262" s="52">
        <f t="shared" si="39"/>
        <v>305059896.81855303</v>
      </c>
      <c r="I262" s="52">
        <f t="shared" si="39"/>
        <v>341917688.30379671</v>
      </c>
      <c r="J262" s="27">
        <f t="shared" si="39"/>
        <v>402414765.04197025</v>
      </c>
    </row>
    <row r="263" spans="2:10" x14ac:dyDescent="0.2">
      <c r="B263" s="11">
        <v>15</v>
      </c>
      <c r="C263" s="2" t="s">
        <v>16</v>
      </c>
      <c r="D263" s="25">
        <f t="shared" si="39"/>
        <v>238331170.75812721</v>
      </c>
      <c r="E263" s="52">
        <f t="shared" si="39"/>
        <v>334052618.21847808</v>
      </c>
      <c r="F263" s="52">
        <f t="shared" si="39"/>
        <v>423625627.41256845</v>
      </c>
      <c r="G263" s="52">
        <f t="shared" si="39"/>
        <v>392964955.94692671</v>
      </c>
      <c r="H263" s="52">
        <f t="shared" si="39"/>
        <v>360418618.77746081</v>
      </c>
      <c r="I263" s="52">
        <f t="shared" si="39"/>
        <v>378015110.78032863</v>
      </c>
      <c r="J263" s="27">
        <f t="shared" si="39"/>
        <v>397571032.1604687</v>
      </c>
    </row>
    <row r="264" spans="2:10" x14ac:dyDescent="0.2">
      <c r="B264" s="11">
        <v>16</v>
      </c>
      <c r="C264" s="2" t="s">
        <v>17</v>
      </c>
      <c r="D264" s="25">
        <f t="shared" si="39"/>
        <v>667846331.73030031</v>
      </c>
      <c r="E264" s="52">
        <f t="shared" si="39"/>
        <v>908709652.99028146</v>
      </c>
      <c r="F264" s="52">
        <f t="shared" si="39"/>
        <v>1115588340.045264</v>
      </c>
      <c r="G264" s="52">
        <f t="shared" si="39"/>
        <v>1300826288.9538698</v>
      </c>
      <c r="H264" s="52">
        <f t="shared" si="39"/>
        <v>1420435793.2075069</v>
      </c>
      <c r="I264" s="52">
        <f t="shared" si="39"/>
        <v>1440179106.3944261</v>
      </c>
      <c r="J264" s="27">
        <f t="shared" si="39"/>
        <v>1404837135.8011501</v>
      </c>
    </row>
    <row r="265" spans="2:10" x14ac:dyDescent="0.2">
      <c r="B265" s="11">
        <v>17</v>
      </c>
      <c r="C265" s="2" t="s">
        <v>18</v>
      </c>
      <c r="D265" s="25">
        <f t="shared" si="39"/>
        <v>70656422.366521731</v>
      </c>
      <c r="E265" s="52">
        <f t="shared" si="39"/>
        <v>102682681.16022986</v>
      </c>
      <c r="F265" s="52">
        <f t="shared" si="39"/>
        <v>136488657.24666381</v>
      </c>
      <c r="G265" s="52">
        <f t="shared" si="39"/>
        <v>146765912.84392095</v>
      </c>
      <c r="H265" s="52">
        <f t="shared" si="39"/>
        <v>151154241.69172624</v>
      </c>
      <c r="I265" s="52">
        <f t="shared" si="39"/>
        <v>164077373.02897054</v>
      </c>
      <c r="J265" s="27">
        <f t="shared" si="39"/>
        <v>178181655.02830875</v>
      </c>
    </row>
    <row r="266" spans="2:10" x14ac:dyDescent="0.2">
      <c r="B266" s="11">
        <v>18</v>
      </c>
      <c r="C266" s="2" t="s">
        <v>19</v>
      </c>
      <c r="D266" s="25">
        <f t="shared" si="39"/>
        <v>48004528.509014443</v>
      </c>
      <c r="E266" s="52">
        <f t="shared" si="39"/>
        <v>68766953.896874964</v>
      </c>
      <c r="F266" s="52">
        <f t="shared" si="39"/>
        <v>89310476.313406393</v>
      </c>
      <c r="G266" s="52">
        <f t="shared" si="39"/>
        <v>88074383.453849822</v>
      </c>
      <c r="H266" s="52">
        <f t="shared" si="39"/>
        <v>85210528.613590553</v>
      </c>
      <c r="I266" s="52">
        <f t="shared" si="39"/>
        <v>91556896.596307591</v>
      </c>
      <c r="J266" s="27">
        <f t="shared" si="39"/>
        <v>98716510.334096968</v>
      </c>
    </row>
    <row r="267" spans="2:10" x14ac:dyDescent="0.2">
      <c r="B267" s="11">
        <v>19</v>
      </c>
      <c r="C267" s="2" t="s">
        <v>20</v>
      </c>
      <c r="D267" s="25">
        <f t="shared" si="39"/>
        <v>78486429.376778781</v>
      </c>
      <c r="E267" s="52">
        <f t="shared" si="39"/>
        <v>118206474.32561108</v>
      </c>
      <c r="F267" s="52">
        <f t="shared" si="39"/>
        <v>156091106.76832446</v>
      </c>
      <c r="G267" s="52">
        <f t="shared" si="39"/>
        <v>192099643.87032345</v>
      </c>
      <c r="H267" s="52">
        <f t="shared" si="39"/>
        <v>157820834.36802855</v>
      </c>
      <c r="I267" s="52">
        <f t="shared" si="39"/>
        <v>126551488.41121577</v>
      </c>
      <c r="J267" s="27">
        <f t="shared" si="39"/>
        <v>151556708.61234885</v>
      </c>
    </row>
    <row r="268" spans="2:10" x14ac:dyDescent="0.2">
      <c r="B268" s="11">
        <v>20</v>
      </c>
      <c r="C268" s="2" t="s">
        <v>21</v>
      </c>
      <c r="D268" s="25">
        <f t="shared" si="39"/>
        <v>740847376.76358914</v>
      </c>
      <c r="E268" s="52">
        <f t="shared" si="39"/>
        <v>1004004825.3660477</v>
      </c>
      <c r="F268" s="52">
        <f t="shared" si="39"/>
        <v>1267470483.7672386</v>
      </c>
      <c r="G268" s="52">
        <f t="shared" si="39"/>
        <v>1433785497.6716149</v>
      </c>
      <c r="H268" s="52">
        <f t="shared" si="39"/>
        <v>1163968898.620717</v>
      </c>
      <c r="I268" s="52">
        <f t="shared" si="39"/>
        <v>991851940.74677658</v>
      </c>
      <c r="J268" s="27">
        <f t="shared" si="39"/>
        <v>1309006365.4015255</v>
      </c>
    </row>
    <row r="269" spans="2:10" x14ac:dyDescent="0.2">
      <c r="B269" s="11">
        <v>21</v>
      </c>
      <c r="C269" s="2" t="s">
        <v>22</v>
      </c>
      <c r="D269" s="25">
        <f t="shared" ref="D269:J278" si="40">D224*(1+D$244)</f>
        <v>330961805.82372719</v>
      </c>
      <c r="E269" s="52">
        <f t="shared" si="40"/>
        <v>445030373.90951294</v>
      </c>
      <c r="F269" s="52">
        <f t="shared" si="40"/>
        <v>587099200.60588336</v>
      </c>
      <c r="G269" s="52">
        <f t="shared" si="40"/>
        <v>659210977.53358293</v>
      </c>
      <c r="H269" s="52">
        <f t="shared" si="40"/>
        <v>712998023.29240048</v>
      </c>
      <c r="I269" s="52">
        <f t="shared" si="40"/>
        <v>741809050.77873671</v>
      </c>
      <c r="J269" s="27">
        <f t="shared" si="40"/>
        <v>869628546.07753003</v>
      </c>
    </row>
    <row r="270" spans="2:10" x14ac:dyDescent="0.2">
      <c r="B270" s="11">
        <v>22</v>
      </c>
      <c r="C270" s="2" t="s">
        <v>23</v>
      </c>
      <c r="D270" s="25">
        <f t="shared" si="40"/>
        <v>3108608531.7289867</v>
      </c>
      <c r="E270" s="52">
        <f t="shared" si="40"/>
        <v>4118120904.9759622</v>
      </c>
      <c r="F270" s="52">
        <f t="shared" si="40"/>
        <v>5166165359.6656914</v>
      </c>
      <c r="G270" s="52">
        <f t="shared" si="40"/>
        <v>6030860872.7103033</v>
      </c>
      <c r="H270" s="52">
        <f t="shared" si="40"/>
        <v>6519587270.3409529</v>
      </c>
      <c r="I270" s="52">
        <f t="shared" si="40"/>
        <v>6858520474.4433193</v>
      </c>
      <c r="J270" s="27">
        <f t="shared" si="40"/>
        <v>8302242079.4074173</v>
      </c>
    </row>
    <row r="271" spans="2:10" x14ac:dyDescent="0.2">
      <c r="B271" s="11">
        <v>23</v>
      </c>
      <c r="C271" s="2" t="s">
        <v>24</v>
      </c>
      <c r="D271" s="25">
        <f t="shared" si="40"/>
        <v>62584466.01015269</v>
      </c>
      <c r="E271" s="52">
        <f t="shared" si="40"/>
        <v>87660707.76130189</v>
      </c>
      <c r="F271" s="52">
        <f t="shared" si="40"/>
        <v>112986903.63522214</v>
      </c>
      <c r="G271" s="52">
        <f t="shared" si="40"/>
        <v>100148915.07491583</v>
      </c>
      <c r="H271" s="52">
        <f t="shared" si="40"/>
        <v>85450000.776667535</v>
      </c>
      <c r="I271" s="52">
        <f t="shared" si="40"/>
        <v>101725973.59076034</v>
      </c>
      <c r="J271" s="27">
        <f t="shared" si="40"/>
        <v>118712079.36597131</v>
      </c>
    </row>
    <row r="272" spans="2:10" x14ac:dyDescent="0.2">
      <c r="B272" s="11">
        <v>24</v>
      </c>
      <c r="C272" s="2" t="s">
        <v>25</v>
      </c>
      <c r="D272" s="25">
        <f t="shared" si="40"/>
        <v>3621917036.5094004</v>
      </c>
      <c r="E272" s="52">
        <f t="shared" si="40"/>
        <v>4922630073.2486639</v>
      </c>
      <c r="F272" s="52">
        <f t="shared" si="40"/>
        <v>6212089834.8601637</v>
      </c>
      <c r="G272" s="52">
        <f t="shared" si="40"/>
        <v>7094899357.7363329</v>
      </c>
      <c r="H272" s="52">
        <f t="shared" si="40"/>
        <v>6984482701.3858643</v>
      </c>
      <c r="I272" s="52">
        <f t="shared" si="40"/>
        <v>6606553773.4017906</v>
      </c>
      <c r="J272" s="27">
        <f t="shared" si="40"/>
        <v>6141454640.0004101</v>
      </c>
    </row>
    <row r="273" spans="2:10" x14ac:dyDescent="0.2">
      <c r="B273" s="11">
        <v>25</v>
      </c>
      <c r="C273" s="2" t="s">
        <v>26</v>
      </c>
      <c r="D273" s="25">
        <f t="shared" si="40"/>
        <v>131333227.91478814</v>
      </c>
      <c r="E273" s="52">
        <f t="shared" si="40"/>
        <v>181023906.90376368</v>
      </c>
      <c r="F273" s="52">
        <f t="shared" si="40"/>
        <v>226474105.64220014</v>
      </c>
      <c r="G273" s="52">
        <f t="shared" si="40"/>
        <v>253373572.7632862</v>
      </c>
      <c r="H273" s="52">
        <f t="shared" si="40"/>
        <v>262776218.6142168</v>
      </c>
      <c r="I273" s="52">
        <f t="shared" si="40"/>
        <v>255513175.80413577</v>
      </c>
      <c r="J273" s="27">
        <f t="shared" si="40"/>
        <v>244900374.32281592</v>
      </c>
    </row>
    <row r="274" spans="2:10" x14ac:dyDescent="0.2">
      <c r="B274" s="11">
        <v>26</v>
      </c>
      <c r="C274" s="2" t="s">
        <v>27</v>
      </c>
      <c r="D274" s="25">
        <f t="shared" si="40"/>
        <v>272977672.00095493</v>
      </c>
      <c r="E274" s="52">
        <f t="shared" si="40"/>
        <v>367510966.29660088</v>
      </c>
      <c r="F274" s="52">
        <f t="shared" si="40"/>
        <v>485803925.21522188</v>
      </c>
      <c r="G274" s="52">
        <f t="shared" si="40"/>
        <v>533471247.17036211</v>
      </c>
      <c r="H274" s="52">
        <f t="shared" si="40"/>
        <v>556933072.79184663</v>
      </c>
      <c r="I274" s="52">
        <f t="shared" si="40"/>
        <v>552187789.06726766</v>
      </c>
      <c r="J274" s="27">
        <f t="shared" si="40"/>
        <v>553573495.61039317</v>
      </c>
    </row>
    <row r="275" spans="2:10" x14ac:dyDescent="0.2">
      <c r="B275" s="11">
        <v>27</v>
      </c>
      <c r="C275" s="2" t="s">
        <v>28</v>
      </c>
      <c r="D275" s="25">
        <f t="shared" si="40"/>
        <v>208877212.97108945</v>
      </c>
      <c r="E275" s="52">
        <f t="shared" si="40"/>
        <v>306183517.33138293</v>
      </c>
      <c r="F275" s="52">
        <f t="shared" si="40"/>
        <v>390775179.00601166</v>
      </c>
      <c r="G275" s="52">
        <f t="shared" si="40"/>
        <v>404740734.75395972</v>
      </c>
      <c r="H275" s="52">
        <f t="shared" si="40"/>
        <v>393662555.64415795</v>
      </c>
      <c r="I275" s="52">
        <f t="shared" si="40"/>
        <v>376881353.0647496</v>
      </c>
      <c r="J275" s="27">
        <f t="shared" si="40"/>
        <v>365424025.65009439</v>
      </c>
    </row>
    <row r="276" spans="2:10" x14ac:dyDescent="0.2">
      <c r="B276" s="11">
        <v>28</v>
      </c>
      <c r="C276" s="2" t="s">
        <v>29</v>
      </c>
      <c r="D276" s="25">
        <f t="shared" si="40"/>
        <v>169919858.04612401</v>
      </c>
      <c r="E276" s="52">
        <f t="shared" si="40"/>
        <v>265593686.14206934</v>
      </c>
      <c r="F276" s="52">
        <f t="shared" si="40"/>
        <v>343159273.61378181</v>
      </c>
      <c r="G276" s="52">
        <f t="shared" si="40"/>
        <v>342937837.88787019</v>
      </c>
      <c r="H276" s="52">
        <f t="shared" si="40"/>
        <v>327519390.34377086</v>
      </c>
      <c r="I276" s="52">
        <f t="shared" si="40"/>
        <v>310264067.14165193</v>
      </c>
      <c r="J276" s="27">
        <f t="shared" si="40"/>
        <v>301376787.53853232</v>
      </c>
    </row>
    <row r="277" spans="2:10" x14ac:dyDescent="0.2">
      <c r="B277" s="11">
        <v>29</v>
      </c>
      <c r="C277" s="2" t="s">
        <v>30</v>
      </c>
      <c r="D277" s="25">
        <f t="shared" si="40"/>
        <v>42803086.548149295</v>
      </c>
      <c r="E277" s="52">
        <f t="shared" si="40"/>
        <v>57808550.654265918</v>
      </c>
      <c r="F277" s="52">
        <f t="shared" si="40"/>
        <v>70647491.331407681</v>
      </c>
      <c r="G277" s="52">
        <f t="shared" si="40"/>
        <v>80643537.092086971</v>
      </c>
      <c r="H277" s="52">
        <f t="shared" si="40"/>
        <v>85632350.583876744</v>
      </c>
      <c r="I277" s="52">
        <f t="shared" si="40"/>
        <v>86314384.596754357</v>
      </c>
      <c r="J277" s="27">
        <f t="shared" si="40"/>
        <v>86365305.614026695</v>
      </c>
    </row>
    <row r="278" spans="2:10" x14ac:dyDescent="0.2">
      <c r="B278" s="11">
        <v>30</v>
      </c>
      <c r="C278" s="2" t="s">
        <v>31</v>
      </c>
      <c r="D278" s="25">
        <f t="shared" si="40"/>
        <v>693808710.03766799</v>
      </c>
      <c r="E278" s="52">
        <f t="shared" si="40"/>
        <v>964344144.7429508</v>
      </c>
      <c r="F278" s="52">
        <f t="shared" si="40"/>
        <v>1202484190.915549</v>
      </c>
      <c r="G278" s="52">
        <f t="shared" si="40"/>
        <v>1408479914.358824</v>
      </c>
      <c r="H278" s="52">
        <f t="shared" si="40"/>
        <v>1528387439.415715</v>
      </c>
      <c r="I278" s="52">
        <f t="shared" si="40"/>
        <v>1631253561.0236723</v>
      </c>
      <c r="J278" s="27">
        <f t="shared" si="40"/>
        <v>1784306551.269769</v>
      </c>
    </row>
    <row r="279" spans="2:10" x14ac:dyDescent="0.2">
      <c r="B279" s="11">
        <v>31</v>
      </c>
      <c r="C279" s="2" t="s">
        <v>32</v>
      </c>
      <c r="D279" s="25">
        <f t="shared" ref="D279:J288" si="41">D234*(1+D$244)</f>
        <v>986196252.06391907</v>
      </c>
      <c r="E279" s="52">
        <f t="shared" si="41"/>
        <v>1355511132.3727248</v>
      </c>
      <c r="F279" s="52">
        <f t="shared" si="41"/>
        <v>1681381794.3876421</v>
      </c>
      <c r="G279" s="52">
        <f t="shared" si="41"/>
        <v>1975053069.8769956</v>
      </c>
      <c r="H279" s="52">
        <f t="shared" si="41"/>
        <v>2122778288.7116575</v>
      </c>
      <c r="I279" s="52">
        <f t="shared" si="41"/>
        <v>2245772796.1656375</v>
      </c>
      <c r="J279" s="27">
        <f t="shared" si="41"/>
        <v>2422092528.6058421</v>
      </c>
    </row>
    <row r="280" spans="2:10" x14ac:dyDescent="0.2">
      <c r="B280" s="11">
        <v>32</v>
      </c>
      <c r="C280" s="2" t="s">
        <v>33</v>
      </c>
      <c r="D280" s="25">
        <f t="shared" si="41"/>
        <v>2013560949.1045415</v>
      </c>
      <c r="E280" s="52">
        <f t="shared" si="41"/>
        <v>2741484257.8127122</v>
      </c>
      <c r="F280" s="52">
        <f t="shared" si="41"/>
        <v>3369689807.8143969</v>
      </c>
      <c r="G280" s="52">
        <f t="shared" si="41"/>
        <v>3977334003.9719315</v>
      </c>
      <c r="H280" s="52">
        <f t="shared" si="41"/>
        <v>4323722799.9107924</v>
      </c>
      <c r="I280" s="52">
        <f t="shared" si="41"/>
        <v>4627157707.5813665</v>
      </c>
      <c r="J280" s="27">
        <f t="shared" si="41"/>
        <v>5052007638.4172316</v>
      </c>
    </row>
    <row r="281" spans="2:10" x14ac:dyDescent="0.2">
      <c r="B281" s="11">
        <v>33</v>
      </c>
      <c r="C281" s="2" t="s">
        <v>34</v>
      </c>
      <c r="D281" s="25">
        <f t="shared" ref="D281:J281" si="42">D236*(1+D$244)</f>
        <v>1761576.7273534071</v>
      </c>
      <c r="E281" s="52">
        <f t="shared" si="42"/>
        <v>2450969.0557345743</v>
      </c>
      <c r="F281" s="52">
        <f t="shared" si="42"/>
        <v>2972874.2372442512</v>
      </c>
      <c r="G281" s="52">
        <f t="shared" si="42"/>
        <v>3599183.3519603871</v>
      </c>
      <c r="H281" s="52">
        <f t="shared" si="42"/>
        <v>4858214.7874488449</v>
      </c>
      <c r="I281" s="52">
        <f t="shared" si="42"/>
        <v>5994526.700963554</v>
      </c>
      <c r="J281" s="27">
        <f t="shared" si="42"/>
        <v>7031948.0343607059</v>
      </c>
    </row>
    <row r="282" spans="2:10" x14ac:dyDescent="0.2">
      <c r="B282" s="11">
        <v>34</v>
      </c>
      <c r="C282" s="14" t="s">
        <v>120</v>
      </c>
      <c r="D282" s="25">
        <f t="shared" ref="D282:J282" si="43">D237*(1+D$244)</f>
        <v>0</v>
      </c>
      <c r="E282" s="52">
        <f t="shared" si="43"/>
        <v>0</v>
      </c>
      <c r="F282" s="52">
        <f t="shared" si="43"/>
        <v>0</v>
      </c>
      <c r="G282" s="52">
        <f t="shared" si="43"/>
        <v>264060.65406311583</v>
      </c>
      <c r="H282" s="52">
        <f t="shared" si="43"/>
        <v>555425.27728788846</v>
      </c>
      <c r="I282" s="52">
        <f t="shared" si="43"/>
        <v>784970.23594387469</v>
      </c>
      <c r="J282" s="27">
        <f t="shared" si="43"/>
        <v>849188.33566020057</v>
      </c>
    </row>
    <row r="283" spans="2:10" x14ac:dyDescent="0.2">
      <c r="B283" s="16" t="s">
        <v>35</v>
      </c>
      <c r="C283" s="17"/>
      <c r="D283" s="28">
        <f>SUM(D249:D282)</f>
        <v>39700992937.104652</v>
      </c>
      <c r="E283" s="29">
        <f>SUM(E249:E282)</f>
        <v>53892113744.527237</v>
      </c>
      <c r="F283" s="29">
        <f t="shared" ref="F283:J283" si="44">SUM(F249:F282)</f>
        <v>67545804006.854996</v>
      </c>
      <c r="G283" s="29">
        <f t="shared" si="44"/>
        <v>77714168512.534622</v>
      </c>
      <c r="H283" s="29">
        <f t="shared" si="44"/>
        <v>78873569733.922241</v>
      </c>
      <c r="I283" s="29">
        <f t="shared" si="44"/>
        <v>80064591654.439056</v>
      </c>
      <c r="J283" s="30">
        <f t="shared" si="44"/>
        <v>83181428405.365891</v>
      </c>
    </row>
  </sheetData>
  <pageMargins left="0.75" right="0.75" top="1" bottom="1" header="0" footer="0"/>
  <pageSetup orientation="portrait" r:id="rId1"/>
  <headerFooter alignWithMargins="0"/>
  <ignoredErrors>
    <ignoredError sqref="D23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5899-854B-451F-924D-C57808D76C84}">
  <sheetPr codeName="Hoja8">
    <tabColor theme="5" tint="0.59999389629810485"/>
  </sheetPr>
  <dimension ref="B2:K283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3.5703125" style="2" customWidth="1"/>
    <col min="2" max="2" width="3.42578125" style="2" customWidth="1"/>
    <col min="3" max="3" width="18.7109375" style="2" customWidth="1"/>
    <col min="4" max="8" width="15" style="2" customWidth="1"/>
    <col min="9" max="11" width="13.5703125" style="2" customWidth="1"/>
    <col min="12" max="12" width="12.7109375" style="2" bestFit="1" customWidth="1"/>
    <col min="13" max="250" width="11.42578125" style="2"/>
    <col min="251" max="251" width="3.5703125" style="2" customWidth="1"/>
    <col min="252" max="252" width="3.42578125" style="2" customWidth="1"/>
    <col min="253" max="253" width="18.7109375" style="2" customWidth="1"/>
    <col min="254" max="260" width="15" style="2" customWidth="1"/>
    <col min="261" max="261" width="14" style="2" customWidth="1"/>
    <col min="262" max="262" width="15.85546875" style="2" customWidth="1"/>
    <col min="263" max="263" width="13.28515625" style="2" customWidth="1"/>
    <col min="264" max="265" width="13.28515625" style="2" bestFit="1" customWidth="1"/>
    <col min="266" max="266" width="12.85546875" style="2" bestFit="1" customWidth="1"/>
    <col min="267" max="506" width="11.42578125" style="2"/>
    <col min="507" max="507" width="3.5703125" style="2" customWidth="1"/>
    <col min="508" max="508" width="3.42578125" style="2" customWidth="1"/>
    <col min="509" max="509" width="18.7109375" style="2" customWidth="1"/>
    <col min="510" max="516" width="15" style="2" customWidth="1"/>
    <col min="517" max="517" width="14" style="2" customWidth="1"/>
    <col min="518" max="518" width="15.85546875" style="2" customWidth="1"/>
    <col min="519" max="519" width="13.28515625" style="2" customWidth="1"/>
    <col min="520" max="521" width="13.28515625" style="2" bestFit="1" customWidth="1"/>
    <col min="522" max="522" width="12.85546875" style="2" bestFit="1" customWidth="1"/>
    <col min="523" max="762" width="11.42578125" style="2"/>
    <col min="763" max="763" width="3.5703125" style="2" customWidth="1"/>
    <col min="764" max="764" width="3.42578125" style="2" customWidth="1"/>
    <col min="765" max="765" width="18.7109375" style="2" customWidth="1"/>
    <col min="766" max="772" width="15" style="2" customWidth="1"/>
    <col min="773" max="773" width="14" style="2" customWidth="1"/>
    <col min="774" max="774" width="15.85546875" style="2" customWidth="1"/>
    <col min="775" max="775" width="13.28515625" style="2" customWidth="1"/>
    <col min="776" max="777" width="13.28515625" style="2" bestFit="1" customWidth="1"/>
    <col min="778" max="778" width="12.85546875" style="2" bestFit="1" customWidth="1"/>
    <col min="779" max="1018" width="11.42578125" style="2"/>
    <col min="1019" max="1019" width="3.5703125" style="2" customWidth="1"/>
    <col min="1020" max="1020" width="3.42578125" style="2" customWidth="1"/>
    <col min="1021" max="1021" width="18.7109375" style="2" customWidth="1"/>
    <col min="1022" max="1028" width="15" style="2" customWidth="1"/>
    <col min="1029" max="1029" width="14" style="2" customWidth="1"/>
    <col min="1030" max="1030" width="15.85546875" style="2" customWidth="1"/>
    <col min="1031" max="1031" width="13.28515625" style="2" customWidth="1"/>
    <col min="1032" max="1033" width="13.28515625" style="2" bestFit="1" customWidth="1"/>
    <col min="1034" max="1034" width="12.85546875" style="2" bestFit="1" customWidth="1"/>
    <col min="1035" max="1274" width="11.42578125" style="2"/>
    <col min="1275" max="1275" width="3.5703125" style="2" customWidth="1"/>
    <col min="1276" max="1276" width="3.42578125" style="2" customWidth="1"/>
    <col min="1277" max="1277" width="18.7109375" style="2" customWidth="1"/>
    <col min="1278" max="1284" width="15" style="2" customWidth="1"/>
    <col min="1285" max="1285" width="14" style="2" customWidth="1"/>
    <col min="1286" max="1286" width="15.85546875" style="2" customWidth="1"/>
    <col min="1287" max="1287" width="13.28515625" style="2" customWidth="1"/>
    <col min="1288" max="1289" width="13.28515625" style="2" bestFit="1" customWidth="1"/>
    <col min="1290" max="1290" width="12.85546875" style="2" bestFit="1" customWidth="1"/>
    <col min="1291" max="1530" width="11.42578125" style="2"/>
    <col min="1531" max="1531" width="3.5703125" style="2" customWidth="1"/>
    <col min="1532" max="1532" width="3.42578125" style="2" customWidth="1"/>
    <col min="1533" max="1533" width="18.7109375" style="2" customWidth="1"/>
    <col min="1534" max="1540" width="15" style="2" customWidth="1"/>
    <col min="1541" max="1541" width="14" style="2" customWidth="1"/>
    <col min="1542" max="1542" width="15.85546875" style="2" customWidth="1"/>
    <col min="1543" max="1543" width="13.28515625" style="2" customWidth="1"/>
    <col min="1544" max="1545" width="13.28515625" style="2" bestFit="1" customWidth="1"/>
    <col min="1546" max="1546" width="12.85546875" style="2" bestFit="1" customWidth="1"/>
    <col min="1547" max="1786" width="11.42578125" style="2"/>
    <col min="1787" max="1787" width="3.5703125" style="2" customWidth="1"/>
    <col min="1788" max="1788" width="3.42578125" style="2" customWidth="1"/>
    <col min="1789" max="1789" width="18.7109375" style="2" customWidth="1"/>
    <col min="1790" max="1796" width="15" style="2" customWidth="1"/>
    <col min="1797" max="1797" width="14" style="2" customWidth="1"/>
    <col min="1798" max="1798" width="15.85546875" style="2" customWidth="1"/>
    <col min="1799" max="1799" width="13.28515625" style="2" customWidth="1"/>
    <col min="1800" max="1801" width="13.28515625" style="2" bestFit="1" customWidth="1"/>
    <col min="1802" max="1802" width="12.85546875" style="2" bestFit="1" customWidth="1"/>
    <col min="1803" max="2042" width="11.42578125" style="2"/>
    <col min="2043" max="2043" width="3.5703125" style="2" customWidth="1"/>
    <col min="2044" max="2044" width="3.42578125" style="2" customWidth="1"/>
    <col min="2045" max="2045" width="18.7109375" style="2" customWidth="1"/>
    <col min="2046" max="2052" width="15" style="2" customWidth="1"/>
    <col min="2053" max="2053" width="14" style="2" customWidth="1"/>
    <col min="2054" max="2054" width="15.85546875" style="2" customWidth="1"/>
    <col min="2055" max="2055" width="13.28515625" style="2" customWidth="1"/>
    <col min="2056" max="2057" width="13.28515625" style="2" bestFit="1" customWidth="1"/>
    <col min="2058" max="2058" width="12.85546875" style="2" bestFit="1" customWidth="1"/>
    <col min="2059" max="2298" width="11.42578125" style="2"/>
    <col min="2299" max="2299" width="3.5703125" style="2" customWidth="1"/>
    <col min="2300" max="2300" width="3.42578125" style="2" customWidth="1"/>
    <col min="2301" max="2301" width="18.7109375" style="2" customWidth="1"/>
    <col min="2302" max="2308" width="15" style="2" customWidth="1"/>
    <col min="2309" max="2309" width="14" style="2" customWidth="1"/>
    <col min="2310" max="2310" width="15.85546875" style="2" customWidth="1"/>
    <col min="2311" max="2311" width="13.28515625" style="2" customWidth="1"/>
    <col min="2312" max="2313" width="13.28515625" style="2" bestFit="1" customWidth="1"/>
    <col min="2314" max="2314" width="12.85546875" style="2" bestFit="1" customWidth="1"/>
    <col min="2315" max="2554" width="11.42578125" style="2"/>
    <col min="2555" max="2555" width="3.5703125" style="2" customWidth="1"/>
    <col min="2556" max="2556" width="3.42578125" style="2" customWidth="1"/>
    <col min="2557" max="2557" width="18.7109375" style="2" customWidth="1"/>
    <col min="2558" max="2564" width="15" style="2" customWidth="1"/>
    <col min="2565" max="2565" width="14" style="2" customWidth="1"/>
    <col min="2566" max="2566" width="15.85546875" style="2" customWidth="1"/>
    <col min="2567" max="2567" width="13.28515625" style="2" customWidth="1"/>
    <col min="2568" max="2569" width="13.28515625" style="2" bestFit="1" customWidth="1"/>
    <col min="2570" max="2570" width="12.85546875" style="2" bestFit="1" customWidth="1"/>
    <col min="2571" max="2810" width="11.42578125" style="2"/>
    <col min="2811" max="2811" width="3.5703125" style="2" customWidth="1"/>
    <col min="2812" max="2812" width="3.42578125" style="2" customWidth="1"/>
    <col min="2813" max="2813" width="18.7109375" style="2" customWidth="1"/>
    <col min="2814" max="2820" width="15" style="2" customWidth="1"/>
    <col min="2821" max="2821" width="14" style="2" customWidth="1"/>
    <col min="2822" max="2822" width="15.85546875" style="2" customWidth="1"/>
    <col min="2823" max="2823" width="13.28515625" style="2" customWidth="1"/>
    <col min="2824" max="2825" width="13.28515625" style="2" bestFit="1" customWidth="1"/>
    <col min="2826" max="2826" width="12.85546875" style="2" bestFit="1" customWidth="1"/>
    <col min="2827" max="3066" width="11.42578125" style="2"/>
    <col min="3067" max="3067" width="3.5703125" style="2" customWidth="1"/>
    <col min="3068" max="3068" width="3.42578125" style="2" customWidth="1"/>
    <col min="3069" max="3069" width="18.7109375" style="2" customWidth="1"/>
    <col min="3070" max="3076" width="15" style="2" customWidth="1"/>
    <col min="3077" max="3077" width="14" style="2" customWidth="1"/>
    <col min="3078" max="3078" width="15.85546875" style="2" customWidth="1"/>
    <col min="3079" max="3079" width="13.28515625" style="2" customWidth="1"/>
    <col min="3080" max="3081" width="13.28515625" style="2" bestFit="1" customWidth="1"/>
    <col min="3082" max="3082" width="12.85546875" style="2" bestFit="1" customWidth="1"/>
    <col min="3083" max="3322" width="11.42578125" style="2"/>
    <col min="3323" max="3323" width="3.5703125" style="2" customWidth="1"/>
    <col min="3324" max="3324" width="3.42578125" style="2" customWidth="1"/>
    <col min="3325" max="3325" width="18.7109375" style="2" customWidth="1"/>
    <col min="3326" max="3332" width="15" style="2" customWidth="1"/>
    <col min="3333" max="3333" width="14" style="2" customWidth="1"/>
    <col min="3334" max="3334" width="15.85546875" style="2" customWidth="1"/>
    <col min="3335" max="3335" width="13.28515625" style="2" customWidth="1"/>
    <col min="3336" max="3337" width="13.28515625" style="2" bestFit="1" customWidth="1"/>
    <col min="3338" max="3338" width="12.85546875" style="2" bestFit="1" customWidth="1"/>
    <col min="3339" max="3578" width="11.42578125" style="2"/>
    <col min="3579" max="3579" width="3.5703125" style="2" customWidth="1"/>
    <col min="3580" max="3580" width="3.42578125" style="2" customWidth="1"/>
    <col min="3581" max="3581" width="18.7109375" style="2" customWidth="1"/>
    <col min="3582" max="3588" width="15" style="2" customWidth="1"/>
    <col min="3589" max="3589" width="14" style="2" customWidth="1"/>
    <col min="3590" max="3590" width="15.85546875" style="2" customWidth="1"/>
    <col min="3591" max="3591" width="13.28515625" style="2" customWidth="1"/>
    <col min="3592" max="3593" width="13.28515625" style="2" bestFit="1" customWidth="1"/>
    <col min="3594" max="3594" width="12.85546875" style="2" bestFit="1" customWidth="1"/>
    <col min="3595" max="3834" width="11.42578125" style="2"/>
    <col min="3835" max="3835" width="3.5703125" style="2" customWidth="1"/>
    <col min="3836" max="3836" width="3.42578125" style="2" customWidth="1"/>
    <col min="3837" max="3837" width="18.7109375" style="2" customWidth="1"/>
    <col min="3838" max="3844" width="15" style="2" customWidth="1"/>
    <col min="3845" max="3845" width="14" style="2" customWidth="1"/>
    <col min="3846" max="3846" width="15.85546875" style="2" customWidth="1"/>
    <col min="3847" max="3847" width="13.28515625" style="2" customWidth="1"/>
    <col min="3848" max="3849" width="13.28515625" style="2" bestFit="1" customWidth="1"/>
    <col min="3850" max="3850" width="12.85546875" style="2" bestFit="1" customWidth="1"/>
    <col min="3851" max="4090" width="11.42578125" style="2"/>
    <col min="4091" max="4091" width="3.5703125" style="2" customWidth="1"/>
    <col min="4092" max="4092" width="3.42578125" style="2" customWidth="1"/>
    <col min="4093" max="4093" width="18.7109375" style="2" customWidth="1"/>
    <col min="4094" max="4100" width="15" style="2" customWidth="1"/>
    <col min="4101" max="4101" width="14" style="2" customWidth="1"/>
    <col min="4102" max="4102" width="15.85546875" style="2" customWidth="1"/>
    <col min="4103" max="4103" width="13.28515625" style="2" customWidth="1"/>
    <col min="4104" max="4105" width="13.28515625" style="2" bestFit="1" customWidth="1"/>
    <col min="4106" max="4106" width="12.85546875" style="2" bestFit="1" customWidth="1"/>
    <col min="4107" max="4346" width="11.42578125" style="2"/>
    <col min="4347" max="4347" width="3.5703125" style="2" customWidth="1"/>
    <col min="4348" max="4348" width="3.42578125" style="2" customWidth="1"/>
    <col min="4349" max="4349" width="18.7109375" style="2" customWidth="1"/>
    <col min="4350" max="4356" width="15" style="2" customWidth="1"/>
    <col min="4357" max="4357" width="14" style="2" customWidth="1"/>
    <col min="4358" max="4358" width="15.85546875" style="2" customWidth="1"/>
    <col min="4359" max="4359" width="13.28515625" style="2" customWidth="1"/>
    <col min="4360" max="4361" width="13.28515625" style="2" bestFit="1" customWidth="1"/>
    <col min="4362" max="4362" width="12.85546875" style="2" bestFit="1" customWidth="1"/>
    <col min="4363" max="4602" width="11.42578125" style="2"/>
    <col min="4603" max="4603" width="3.5703125" style="2" customWidth="1"/>
    <col min="4604" max="4604" width="3.42578125" style="2" customWidth="1"/>
    <col min="4605" max="4605" width="18.7109375" style="2" customWidth="1"/>
    <col min="4606" max="4612" width="15" style="2" customWidth="1"/>
    <col min="4613" max="4613" width="14" style="2" customWidth="1"/>
    <col min="4614" max="4614" width="15.85546875" style="2" customWidth="1"/>
    <col min="4615" max="4615" width="13.28515625" style="2" customWidth="1"/>
    <col min="4616" max="4617" width="13.28515625" style="2" bestFit="1" customWidth="1"/>
    <col min="4618" max="4618" width="12.85546875" style="2" bestFit="1" customWidth="1"/>
    <col min="4619" max="4858" width="11.42578125" style="2"/>
    <col min="4859" max="4859" width="3.5703125" style="2" customWidth="1"/>
    <col min="4860" max="4860" width="3.42578125" style="2" customWidth="1"/>
    <col min="4861" max="4861" width="18.7109375" style="2" customWidth="1"/>
    <col min="4862" max="4868" width="15" style="2" customWidth="1"/>
    <col min="4869" max="4869" width="14" style="2" customWidth="1"/>
    <col min="4870" max="4870" width="15.85546875" style="2" customWidth="1"/>
    <col min="4871" max="4871" width="13.28515625" style="2" customWidth="1"/>
    <col min="4872" max="4873" width="13.28515625" style="2" bestFit="1" customWidth="1"/>
    <col min="4874" max="4874" width="12.85546875" style="2" bestFit="1" customWidth="1"/>
    <col min="4875" max="5114" width="11.42578125" style="2"/>
    <col min="5115" max="5115" width="3.5703125" style="2" customWidth="1"/>
    <col min="5116" max="5116" width="3.42578125" style="2" customWidth="1"/>
    <col min="5117" max="5117" width="18.7109375" style="2" customWidth="1"/>
    <col min="5118" max="5124" width="15" style="2" customWidth="1"/>
    <col min="5125" max="5125" width="14" style="2" customWidth="1"/>
    <col min="5126" max="5126" width="15.85546875" style="2" customWidth="1"/>
    <col min="5127" max="5127" width="13.28515625" style="2" customWidth="1"/>
    <col min="5128" max="5129" width="13.28515625" style="2" bestFit="1" customWidth="1"/>
    <col min="5130" max="5130" width="12.85546875" style="2" bestFit="1" customWidth="1"/>
    <col min="5131" max="5370" width="11.42578125" style="2"/>
    <col min="5371" max="5371" width="3.5703125" style="2" customWidth="1"/>
    <col min="5372" max="5372" width="3.42578125" style="2" customWidth="1"/>
    <col min="5373" max="5373" width="18.7109375" style="2" customWidth="1"/>
    <col min="5374" max="5380" width="15" style="2" customWidth="1"/>
    <col min="5381" max="5381" width="14" style="2" customWidth="1"/>
    <col min="5382" max="5382" width="15.85546875" style="2" customWidth="1"/>
    <col min="5383" max="5383" width="13.28515625" style="2" customWidth="1"/>
    <col min="5384" max="5385" width="13.28515625" style="2" bestFit="1" customWidth="1"/>
    <col min="5386" max="5386" width="12.85546875" style="2" bestFit="1" customWidth="1"/>
    <col min="5387" max="5626" width="11.42578125" style="2"/>
    <col min="5627" max="5627" width="3.5703125" style="2" customWidth="1"/>
    <col min="5628" max="5628" width="3.42578125" style="2" customWidth="1"/>
    <col min="5629" max="5629" width="18.7109375" style="2" customWidth="1"/>
    <col min="5630" max="5636" width="15" style="2" customWidth="1"/>
    <col min="5637" max="5637" width="14" style="2" customWidth="1"/>
    <col min="5638" max="5638" width="15.85546875" style="2" customWidth="1"/>
    <col min="5639" max="5639" width="13.28515625" style="2" customWidth="1"/>
    <col min="5640" max="5641" width="13.28515625" style="2" bestFit="1" customWidth="1"/>
    <col min="5642" max="5642" width="12.85546875" style="2" bestFit="1" customWidth="1"/>
    <col min="5643" max="5882" width="11.42578125" style="2"/>
    <col min="5883" max="5883" width="3.5703125" style="2" customWidth="1"/>
    <col min="5884" max="5884" width="3.42578125" style="2" customWidth="1"/>
    <col min="5885" max="5885" width="18.7109375" style="2" customWidth="1"/>
    <col min="5886" max="5892" width="15" style="2" customWidth="1"/>
    <col min="5893" max="5893" width="14" style="2" customWidth="1"/>
    <col min="5894" max="5894" width="15.85546875" style="2" customWidth="1"/>
    <col min="5895" max="5895" width="13.28515625" style="2" customWidth="1"/>
    <col min="5896" max="5897" width="13.28515625" style="2" bestFit="1" customWidth="1"/>
    <col min="5898" max="5898" width="12.85546875" style="2" bestFit="1" customWidth="1"/>
    <col min="5899" max="6138" width="11.42578125" style="2"/>
    <col min="6139" max="6139" width="3.5703125" style="2" customWidth="1"/>
    <col min="6140" max="6140" width="3.42578125" style="2" customWidth="1"/>
    <col min="6141" max="6141" width="18.7109375" style="2" customWidth="1"/>
    <col min="6142" max="6148" width="15" style="2" customWidth="1"/>
    <col min="6149" max="6149" width="14" style="2" customWidth="1"/>
    <col min="6150" max="6150" width="15.85546875" style="2" customWidth="1"/>
    <col min="6151" max="6151" width="13.28515625" style="2" customWidth="1"/>
    <col min="6152" max="6153" width="13.28515625" style="2" bestFit="1" customWidth="1"/>
    <col min="6154" max="6154" width="12.85546875" style="2" bestFit="1" customWidth="1"/>
    <col min="6155" max="6394" width="11.42578125" style="2"/>
    <col min="6395" max="6395" width="3.5703125" style="2" customWidth="1"/>
    <col min="6396" max="6396" width="3.42578125" style="2" customWidth="1"/>
    <col min="6397" max="6397" width="18.7109375" style="2" customWidth="1"/>
    <col min="6398" max="6404" width="15" style="2" customWidth="1"/>
    <col min="6405" max="6405" width="14" style="2" customWidth="1"/>
    <col min="6406" max="6406" width="15.85546875" style="2" customWidth="1"/>
    <col min="6407" max="6407" width="13.28515625" style="2" customWidth="1"/>
    <col min="6408" max="6409" width="13.28515625" style="2" bestFit="1" customWidth="1"/>
    <col min="6410" max="6410" width="12.85546875" style="2" bestFit="1" customWidth="1"/>
    <col min="6411" max="6650" width="11.42578125" style="2"/>
    <col min="6651" max="6651" width="3.5703125" style="2" customWidth="1"/>
    <col min="6652" max="6652" width="3.42578125" style="2" customWidth="1"/>
    <col min="6653" max="6653" width="18.7109375" style="2" customWidth="1"/>
    <col min="6654" max="6660" width="15" style="2" customWidth="1"/>
    <col min="6661" max="6661" width="14" style="2" customWidth="1"/>
    <col min="6662" max="6662" width="15.85546875" style="2" customWidth="1"/>
    <col min="6663" max="6663" width="13.28515625" style="2" customWidth="1"/>
    <col min="6664" max="6665" width="13.28515625" style="2" bestFit="1" customWidth="1"/>
    <col min="6666" max="6666" width="12.85546875" style="2" bestFit="1" customWidth="1"/>
    <col min="6667" max="6906" width="11.42578125" style="2"/>
    <col min="6907" max="6907" width="3.5703125" style="2" customWidth="1"/>
    <col min="6908" max="6908" width="3.42578125" style="2" customWidth="1"/>
    <col min="6909" max="6909" width="18.7109375" style="2" customWidth="1"/>
    <col min="6910" max="6916" width="15" style="2" customWidth="1"/>
    <col min="6917" max="6917" width="14" style="2" customWidth="1"/>
    <col min="6918" max="6918" width="15.85546875" style="2" customWidth="1"/>
    <col min="6919" max="6919" width="13.28515625" style="2" customWidth="1"/>
    <col min="6920" max="6921" width="13.28515625" style="2" bestFit="1" customWidth="1"/>
    <col min="6922" max="6922" width="12.85546875" style="2" bestFit="1" customWidth="1"/>
    <col min="6923" max="7162" width="11.42578125" style="2"/>
    <col min="7163" max="7163" width="3.5703125" style="2" customWidth="1"/>
    <col min="7164" max="7164" width="3.42578125" style="2" customWidth="1"/>
    <col min="7165" max="7165" width="18.7109375" style="2" customWidth="1"/>
    <col min="7166" max="7172" width="15" style="2" customWidth="1"/>
    <col min="7173" max="7173" width="14" style="2" customWidth="1"/>
    <col min="7174" max="7174" width="15.85546875" style="2" customWidth="1"/>
    <col min="7175" max="7175" width="13.28515625" style="2" customWidth="1"/>
    <col min="7176" max="7177" width="13.28515625" style="2" bestFit="1" customWidth="1"/>
    <col min="7178" max="7178" width="12.85546875" style="2" bestFit="1" customWidth="1"/>
    <col min="7179" max="7418" width="11.42578125" style="2"/>
    <col min="7419" max="7419" width="3.5703125" style="2" customWidth="1"/>
    <col min="7420" max="7420" width="3.42578125" style="2" customWidth="1"/>
    <col min="7421" max="7421" width="18.7109375" style="2" customWidth="1"/>
    <col min="7422" max="7428" width="15" style="2" customWidth="1"/>
    <col min="7429" max="7429" width="14" style="2" customWidth="1"/>
    <col min="7430" max="7430" width="15.85546875" style="2" customWidth="1"/>
    <col min="7431" max="7431" width="13.28515625" style="2" customWidth="1"/>
    <col min="7432" max="7433" width="13.28515625" style="2" bestFit="1" customWidth="1"/>
    <col min="7434" max="7434" width="12.85546875" style="2" bestFit="1" customWidth="1"/>
    <col min="7435" max="7674" width="11.42578125" style="2"/>
    <col min="7675" max="7675" width="3.5703125" style="2" customWidth="1"/>
    <col min="7676" max="7676" width="3.42578125" style="2" customWidth="1"/>
    <col min="7677" max="7677" width="18.7109375" style="2" customWidth="1"/>
    <col min="7678" max="7684" width="15" style="2" customWidth="1"/>
    <col min="7685" max="7685" width="14" style="2" customWidth="1"/>
    <col min="7686" max="7686" width="15.85546875" style="2" customWidth="1"/>
    <col min="7687" max="7687" width="13.28515625" style="2" customWidth="1"/>
    <col min="7688" max="7689" width="13.28515625" style="2" bestFit="1" customWidth="1"/>
    <col min="7690" max="7690" width="12.85546875" style="2" bestFit="1" customWidth="1"/>
    <col min="7691" max="7930" width="11.42578125" style="2"/>
    <col min="7931" max="7931" width="3.5703125" style="2" customWidth="1"/>
    <col min="7932" max="7932" width="3.42578125" style="2" customWidth="1"/>
    <col min="7933" max="7933" width="18.7109375" style="2" customWidth="1"/>
    <col min="7934" max="7940" width="15" style="2" customWidth="1"/>
    <col min="7941" max="7941" width="14" style="2" customWidth="1"/>
    <col min="7942" max="7942" width="15.85546875" style="2" customWidth="1"/>
    <col min="7943" max="7943" width="13.28515625" style="2" customWidth="1"/>
    <col min="7944" max="7945" width="13.28515625" style="2" bestFit="1" customWidth="1"/>
    <col min="7946" max="7946" width="12.85546875" style="2" bestFit="1" customWidth="1"/>
    <col min="7947" max="8186" width="11.42578125" style="2"/>
    <col min="8187" max="8187" width="3.5703125" style="2" customWidth="1"/>
    <col min="8188" max="8188" width="3.42578125" style="2" customWidth="1"/>
    <col min="8189" max="8189" width="18.7109375" style="2" customWidth="1"/>
    <col min="8190" max="8196" width="15" style="2" customWidth="1"/>
    <col min="8197" max="8197" width="14" style="2" customWidth="1"/>
    <col min="8198" max="8198" width="15.85546875" style="2" customWidth="1"/>
    <col min="8199" max="8199" width="13.28515625" style="2" customWidth="1"/>
    <col min="8200" max="8201" width="13.28515625" style="2" bestFit="1" customWidth="1"/>
    <col min="8202" max="8202" width="12.85546875" style="2" bestFit="1" customWidth="1"/>
    <col min="8203" max="8442" width="11.42578125" style="2"/>
    <col min="8443" max="8443" width="3.5703125" style="2" customWidth="1"/>
    <col min="8444" max="8444" width="3.42578125" style="2" customWidth="1"/>
    <col min="8445" max="8445" width="18.7109375" style="2" customWidth="1"/>
    <col min="8446" max="8452" width="15" style="2" customWidth="1"/>
    <col min="8453" max="8453" width="14" style="2" customWidth="1"/>
    <col min="8454" max="8454" width="15.85546875" style="2" customWidth="1"/>
    <col min="8455" max="8455" width="13.28515625" style="2" customWidth="1"/>
    <col min="8456" max="8457" width="13.28515625" style="2" bestFit="1" customWidth="1"/>
    <col min="8458" max="8458" width="12.85546875" style="2" bestFit="1" customWidth="1"/>
    <col min="8459" max="8698" width="11.42578125" style="2"/>
    <col min="8699" max="8699" width="3.5703125" style="2" customWidth="1"/>
    <col min="8700" max="8700" width="3.42578125" style="2" customWidth="1"/>
    <col min="8701" max="8701" width="18.7109375" style="2" customWidth="1"/>
    <col min="8702" max="8708" width="15" style="2" customWidth="1"/>
    <col min="8709" max="8709" width="14" style="2" customWidth="1"/>
    <col min="8710" max="8710" width="15.85546875" style="2" customWidth="1"/>
    <col min="8711" max="8711" width="13.28515625" style="2" customWidth="1"/>
    <col min="8712" max="8713" width="13.28515625" style="2" bestFit="1" customWidth="1"/>
    <col min="8714" max="8714" width="12.85546875" style="2" bestFit="1" customWidth="1"/>
    <col min="8715" max="8954" width="11.42578125" style="2"/>
    <col min="8955" max="8955" width="3.5703125" style="2" customWidth="1"/>
    <col min="8956" max="8956" width="3.42578125" style="2" customWidth="1"/>
    <col min="8957" max="8957" width="18.7109375" style="2" customWidth="1"/>
    <col min="8958" max="8964" width="15" style="2" customWidth="1"/>
    <col min="8965" max="8965" width="14" style="2" customWidth="1"/>
    <col min="8966" max="8966" width="15.85546875" style="2" customWidth="1"/>
    <col min="8967" max="8967" width="13.28515625" style="2" customWidth="1"/>
    <col min="8968" max="8969" width="13.28515625" style="2" bestFit="1" customWidth="1"/>
    <col min="8970" max="8970" width="12.85546875" style="2" bestFit="1" customWidth="1"/>
    <col min="8971" max="9210" width="11.42578125" style="2"/>
    <col min="9211" max="9211" width="3.5703125" style="2" customWidth="1"/>
    <col min="9212" max="9212" width="3.42578125" style="2" customWidth="1"/>
    <col min="9213" max="9213" width="18.7109375" style="2" customWidth="1"/>
    <col min="9214" max="9220" width="15" style="2" customWidth="1"/>
    <col min="9221" max="9221" width="14" style="2" customWidth="1"/>
    <col min="9222" max="9222" width="15.85546875" style="2" customWidth="1"/>
    <col min="9223" max="9223" width="13.28515625" style="2" customWidth="1"/>
    <col min="9224" max="9225" width="13.28515625" style="2" bestFit="1" customWidth="1"/>
    <col min="9226" max="9226" width="12.85546875" style="2" bestFit="1" customWidth="1"/>
    <col min="9227" max="9466" width="11.42578125" style="2"/>
    <col min="9467" max="9467" width="3.5703125" style="2" customWidth="1"/>
    <col min="9468" max="9468" width="3.42578125" style="2" customWidth="1"/>
    <col min="9469" max="9469" width="18.7109375" style="2" customWidth="1"/>
    <col min="9470" max="9476" width="15" style="2" customWidth="1"/>
    <col min="9477" max="9477" width="14" style="2" customWidth="1"/>
    <col min="9478" max="9478" width="15.85546875" style="2" customWidth="1"/>
    <col min="9479" max="9479" width="13.28515625" style="2" customWidth="1"/>
    <col min="9480" max="9481" width="13.28515625" style="2" bestFit="1" customWidth="1"/>
    <col min="9482" max="9482" width="12.85546875" style="2" bestFit="1" customWidth="1"/>
    <col min="9483" max="9722" width="11.42578125" style="2"/>
    <col min="9723" max="9723" width="3.5703125" style="2" customWidth="1"/>
    <col min="9724" max="9724" width="3.42578125" style="2" customWidth="1"/>
    <col min="9725" max="9725" width="18.7109375" style="2" customWidth="1"/>
    <col min="9726" max="9732" width="15" style="2" customWidth="1"/>
    <col min="9733" max="9733" width="14" style="2" customWidth="1"/>
    <col min="9734" max="9734" width="15.85546875" style="2" customWidth="1"/>
    <col min="9735" max="9735" width="13.28515625" style="2" customWidth="1"/>
    <col min="9736" max="9737" width="13.28515625" style="2" bestFit="1" customWidth="1"/>
    <col min="9738" max="9738" width="12.85546875" style="2" bestFit="1" customWidth="1"/>
    <col min="9739" max="9978" width="11.42578125" style="2"/>
    <col min="9979" max="9979" width="3.5703125" style="2" customWidth="1"/>
    <col min="9980" max="9980" width="3.42578125" style="2" customWidth="1"/>
    <col min="9981" max="9981" width="18.7109375" style="2" customWidth="1"/>
    <col min="9982" max="9988" width="15" style="2" customWidth="1"/>
    <col min="9989" max="9989" width="14" style="2" customWidth="1"/>
    <col min="9990" max="9990" width="15.85546875" style="2" customWidth="1"/>
    <col min="9991" max="9991" width="13.28515625" style="2" customWidth="1"/>
    <col min="9992" max="9993" width="13.28515625" style="2" bestFit="1" customWidth="1"/>
    <col min="9994" max="9994" width="12.85546875" style="2" bestFit="1" customWidth="1"/>
    <col min="9995" max="10234" width="11.42578125" style="2"/>
    <col min="10235" max="10235" width="3.5703125" style="2" customWidth="1"/>
    <col min="10236" max="10236" width="3.42578125" style="2" customWidth="1"/>
    <col min="10237" max="10237" width="18.7109375" style="2" customWidth="1"/>
    <col min="10238" max="10244" width="15" style="2" customWidth="1"/>
    <col min="10245" max="10245" width="14" style="2" customWidth="1"/>
    <col min="10246" max="10246" width="15.85546875" style="2" customWidth="1"/>
    <col min="10247" max="10247" width="13.28515625" style="2" customWidth="1"/>
    <col min="10248" max="10249" width="13.28515625" style="2" bestFit="1" customWidth="1"/>
    <col min="10250" max="10250" width="12.85546875" style="2" bestFit="1" customWidth="1"/>
    <col min="10251" max="10490" width="11.42578125" style="2"/>
    <col min="10491" max="10491" width="3.5703125" style="2" customWidth="1"/>
    <col min="10492" max="10492" width="3.42578125" style="2" customWidth="1"/>
    <col min="10493" max="10493" width="18.7109375" style="2" customWidth="1"/>
    <col min="10494" max="10500" width="15" style="2" customWidth="1"/>
    <col min="10501" max="10501" width="14" style="2" customWidth="1"/>
    <col min="10502" max="10502" width="15.85546875" style="2" customWidth="1"/>
    <col min="10503" max="10503" width="13.28515625" style="2" customWidth="1"/>
    <col min="10504" max="10505" width="13.28515625" style="2" bestFit="1" customWidth="1"/>
    <col min="10506" max="10506" width="12.85546875" style="2" bestFit="1" customWidth="1"/>
    <col min="10507" max="10746" width="11.42578125" style="2"/>
    <col min="10747" max="10747" width="3.5703125" style="2" customWidth="1"/>
    <col min="10748" max="10748" width="3.42578125" style="2" customWidth="1"/>
    <col min="10749" max="10749" width="18.7109375" style="2" customWidth="1"/>
    <col min="10750" max="10756" width="15" style="2" customWidth="1"/>
    <col min="10757" max="10757" width="14" style="2" customWidth="1"/>
    <col min="10758" max="10758" width="15.85546875" style="2" customWidth="1"/>
    <col min="10759" max="10759" width="13.28515625" style="2" customWidth="1"/>
    <col min="10760" max="10761" width="13.28515625" style="2" bestFit="1" customWidth="1"/>
    <col min="10762" max="10762" width="12.85546875" style="2" bestFit="1" customWidth="1"/>
    <col min="10763" max="11002" width="11.42578125" style="2"/>
    <col min="11003" max="11003" width="3.5703125" style="2" customWidth="1"/>
    <col min="11004" max="11004" width="3.42578125" style="2" customWidth="1"/>
    <col min="11005" max="11005" width="18.7109375" style="2" customWidth="1"/>
    <col min="11006" max="11012" width="15" style="2" customWidth="1"/>
    <col min="11013" max="11013" width="14" style="2" customWidth="1"/>
    <col min="11014" max="11014" width="15.85546875" style="2" customWidth="1"/>
    <col min="11015" max="11015" width="13.28515625" style="2" customWidth="1"/>
    <col min="11016" max="11017" width="13.28515625" style="2" bestFit="1" customWidth="1"/>
    <col min="11018" max="11018" width="12.85546875" style="2" bestFit="1" customWidth="1"/>
    <col min="11019" max="11258" width="11.42578125" style="2"/>
    <col min="11259" max="11259" width="3.5703125" style="2" customWidth="1"/>
    <col min="11260" max="11260" width="3.42578125" style="2" customWidth="1"/>
    <col min="11261" max="11261" width="18.7109375" style="2" customWidth="1"/>
    <col min="11262" max="11268" width="15" style="2" customWidth="1"/>
    <col min="11269" max="11269" width="14" style="2" customWidth="1"/>
    <col min="11270" max="11270" width="15.85546875" style="2" customWidth="1"/>
    <col min="11271" max="11271" width="13.28515625" style="2" customWidth="1"/>
    <col min="11272" max="11273" width="13.28515625" style="2" bestFit="1" customWidth="1"/>
    <col min="11274" max="11274" width="12.85546875" style="2" bestFit="1" customWidth="1"/>
    <col min="11275" max="11514" width="11.42578125" style="2"/>
    <col min="11515" max="11515" width="3.5703125" style="2" customWidth="1"/>
    <col min="11516" max="11516" width="3.42578125" style="2" customWidth="1"/>
    <col min="11517" max="11517" width="18.7109375" style="2" customWidth="1"/>
    <col min="11518" max="11524" width="15" style="2" customWidth="1"/>
    <col min="11525" max="11525" width="14" style="2" customWidth="1"/>
    <col min="11526" max="11526" width="15.85546875" style="2" customWidth="1"/>
    <col min="11527" max="11527" width="13.28515625" style="2" customWidth="1"/>
    <col min="11528" max="11529" width="13.28515625" style="2" bestFit="1" customWidth="1"/>
    <col min="11530" max="11530" width="12.85546875" style="2" bestFit="1" customWidth="1"/>
    <col min="11531" max="11770" width="11.42578125" style="2"/>
    <col min="11771" max="11771" width="3.5703125" style="2" customWidth="1"/>
    <col min="11772" max="11772" width="3.42578125" style="2" customWidth="1"/>
    <col min="11773" max="11773" width="18.7109375" style="2" customWidth="1"/>
    <col min="11774" max="11780" width="15" style="2" customWidth="1"/>
    <col min="11781" max="11781" width="14" style="2" customWidth="1"/>
    <col min="11782" max="11782" width="15.85546875" style="2" customWidth="1"/>
    <col min="11783" max="11783" width="13.28515625" style="2" customWidth="1"/>
    <col min="11784" max="11785" width="13.28515625" style="2" bestFit="1" customWidth="1"/>
    <col min="11786" max="11786" width="12.85546875" style="2" bestFit="1" customWidth="1"/>
    <col min="11787" max="12026" width="11.42578125" style="2"/>
    <col min="12027" max="12027" width="3.5703125" style="2" customWidth="1"/>
    <col min="12028" max="12028" width="3.42578125" style="2" customWidth="1"/>
    <col min="12029" max="12029" width="18.7109375" style="2" customWidth="1"/>
    <col min="12030" max="12036" width="15" style="2" customWidth="1"/>
    <col min="12037" max="12037" width="14" style="2" customWidth="1"/>
    <col min="12038" max="12038" width="15.85546875" style="2" customWidth="1"/>
    <col min="12039" max="12039" width="13.28515625" style="2" customWidth="1"/>
    <col min="12040" max="12041" width="13.28515625" style="2" bestFit="1" customWidth="1"/>
    <col min="12042" max="12042" width="12.85546875" style="2" bestFit="1" customWidth="1"/>
    <col min="12043" max="12282" width="11.42578125" style="2"/>
    <col min="12283" max="12283" width="3.5703125" style="2" customWidth="1"/>
    <col min="12284" max="12284" width="3.42578125" style="2" customWidth="1"/>
    <col min="12285" max="12285" width="18.7109375" style="2" customWidth="1"/>
    <col min="12286" max="12292" width="15" style="2" customWidth="1"/>
    <col min="12293" max="12293" width="14" style="2" customWidth="1"/>
    <col min="12294" max="12294" width="15.85546875" style="2" customWidth="1"/>
    <col min="12295" max="12295" width="13.28515625" style="2" customWidth="1"/>
    <col min="12296" max="12297" width="13.28515625" style="2" bestFit="1" customWidth="1"/>
    <col min="12298" max="12298" width="12.85546875" style="2" bestFit="1" customWidth="1"/>
    <col min="12299" max="12538" width="11.42578125" style="2"/>
    <col min="12539" max="12539" width="3.5703125" style="2" customWidth="1"/>
    <col min="12540" max="12540" width="3.42578125" style="2" customWidth="1"/>
    <col min="12541" max="12541" width="18.7109375" style="2" customWidth="1"/>
    <col min="12542" max="12548" width="15" style="2" customWidth="1"/>
    <col min="12549" max="12549" width="14" style="2" customWidth="1"/>
    <col min="12550" max="12550" width="15.85546875" style="2" customWidth="1"/>
    <col min="12551" max="12551" width="13.28515625" style="2" customWidth="1"/>
    <col min="12552" max="12553" width="13.28515625" style="2" bestFit="1" customWidth="1"/>
    <col min="12554" max="12554" width="12.85546875" style="2" bestFit="1" customWidth="1"/>
    <col min="12555" max="12794" width="11.42578125" style="2"/>
    <col min="12795" max="12795" width="3.5703125" style="2" customWidth="1"/>
    <col min="12796" max="12796" width="3.42578125" style="2" customWidth="1"/>
    <col min="12797" max="12797" width="18.7109375" style="2" customWidth="1"/>
    <col min="12798" max="12804" width="15" style="2" customWidth="1"/>
    <col min="12805" max="12805" width="14" style="2" customWidth="1"/>
    <col min="12806" max="12806" width="15.85546875" style="2" customWidth="1"/>
    <col min="12807" max="12807" width="13.28515625" style="2" customWidth="1"/>
    <col min="12808" max="12809" width="13.28515625" style="2" bestFit="1" customWidth="1"/>
    <col min="12810" max="12810" width="12.85546875" style="2" bestFit="1" customWidth="1"/>
    <col min="12811" max="13050" width="11.42578125" style="2"/>
    <col min="13051" max="13051" width="3.5703125" style="2" customWidth="1"/>
    <col min="13052" max="13052" width="3.42578125" style="2" customWidth="1"/>
    <col min="13053" max="13053" width="18.7109375" style="2" customWidth="1"/>
    <col min="13054" max="13060" width="15" style="2" customWidth="1"/>
    <col min="13061" max="13061" width="14" style="2" customWidth="1"/>
    <col min="13062" max="13062" width="15.85546875" style="2" customWidth="1"/>
    <col min="13063" max="13063" width="13.28515625" style="2" customWidth="1"/>
    <col min="13064" max="13065" width="13.28515625" style="2" bestFit="1" customWidth="1"/>
    <col min="13066" max="13066" width="12.85546875" style="2" bestFit="1" customWidth="1"/>
    <col min="13067" max="13306" width="11.42578125" style="2"/>
    <col min="13307" max="13307" width="3.5703125" style="2" customWidth="1"/>
    <col min="13308" max="13308" width="3.42578125" style="2" customWidth="1"/>
    <col min="13309" max="13309" width="18.7109375" style="2" customWidth="1"/>
    <col min="13310" max="13316" width="15" style="2" customWidth="1"/>
    <col min="13317" max="13317" width="14" style="2" customWidth="1"/>
    <col min="13318" max="13318" width="15.85546875" style="2" customWidth="1"/>
    <col min="13319" max="13319" width="13.28515625" style="2" customWidth="1"/>
    <col min="13320" max="13321" width="13.28515625" style="2" bestFit="1" customWidth="1"/>
    <col min="13322" max="13322" width="12.85546875" style="2" bestFit="1" customWidth="1"/>
    <col min="13323" max="13562" width="11.42578125" style="2"/>
    <col min="13563" max="13563" width="3.5703125" style="2" customWidth="1"/>
    <col min="13564" max="13564" width="3.42578125" style="2" customWidth="1"/>
    <col min="13565" max="13565" width="18.7109375" style="2" customWidth="1"/>
    <col min="13566" max="13572" width="15" style="2" customWidth="1"/>
    <col min="13573" max="13573" width="14" style="2" customWidth="1"/>
    <col min="13574" max="13574" width="15.85546875" style="2" customWidth="1"/>
    <col min="13575" max="13575" width="13.28515625" style="2" customWidth="1"/>
    <col min="13576" max="13577" width="13.28515625" style="2" bestFit="1" customWidth="1"/>
    <col min="13578" max="13578" width="12.85546875" style="2" bestFit="1" customWidth="1"/>
    <col min="13579" max="13818" width="11.42578125" style="2"/>
    <col min="13819" max="13819" width="3.5703125" style="2" customWidth="1"/>
    <col min="13820" max="13820" width="3.42578125" style="2" customWidth="1"/>
    <col min="13821" max="13821" width="18.7109375" style="2" customWidth="1"/>
    <col min="13822" max="13828" width="15" style="2" customWidth="1"/>
    <col min="13829" max="13829" width="14" style="2" customWidth="1"/>
    <col min="13830" max="13830" width="15.85546875" style="2" customWidth="1"/>
    <col min="13831" max="13831" width="13.28515625" style="2" customWidth="1"/>
    <col min="13832" max="13833" width="13.28515625" style="2" bestFit="1" customWidth="1"/>
    <col min="13834" max="13834" width="12.85546875" style="2" bestFit="1" customWidth="1"/>
    <col min="13835" max="14074" width="11.42578125" style="2"/>
    <col min="14075" max="14075" width="3.5703125" style="2" customWidth="1"/>
    <col min="14076" max="14076" width="3.42578125" style="2" customWidth="1"/>
    <col min="14077" max="14077" width="18.7109375" style="2" customWidth="1"/>
    <col min="14078" max="14084" width="15" style="2" customWidth="1"/>
    <col min="14085" max="14085" width="14" style="2" customWidth="1"/>
    <col min="14086" max="14086" width="15.85546875" style="2" customWidth="1"/>
    <col min="14087" max="14087" width="13.28515625" style="2" customWidth="1"/>
    <col min="14088" max="14089" width="13.28515625" style="2" bestFit="1" customWidth="1"/>
    <col min="14090" max="14090" width="12.85546875" style="2" bestFit="1" customWidth="1"/>
    <col min="14091" max="14330" width="11.42578125" style="2"/>
    <col min="14331" max="14331" width="3.5703125" style="2" customWidth="1"/>
    <col min="14332" max="14332" width="3.42578125" style="2" customWidth="1"/>
    <col min="14333" max="14333" width="18.7109375" style="2" customWidth="1"/>
    <col min="14334" max="14340" width="15" style="2" customWidth="1"/>
    <col min="14341" max="14341" width="14" style="2" customWidth="1"/>
    <col min="14342" max="14342" width="15.85546875" style="2" customWidth="1"/>
    <col min="14343" max="14343" width="13.28515625" style="2" customWidth="1"/>
    <col min="14344" max="14345" width="13.28515625" style="2" bestFit="1" customWidth="1"/>
    <col min="14346" max="14346" width="12.85546875" style="2" bestFit="1" customWidth="1"/>
    <col min="14347" max="14586" width="11.42578125" style="2"/>
    <col min="14587" max="14587" width="3.5703125" style="2" customWidth="1"/>
    <col min="14588" max="14588" width="3.42578125" style="2" customWidth="1"/>
    <col min="14589" max="14589" width="18.7109375" style="2" customWidth="1"/>
    <col min="14590" max="14596" width="15" style="2" customWidth="1"/>
    <col min="14597" max="14597" width="14" style="2" customWidth="1"/>
    <col min="14598" max="14598" width="15.85546875" style="2" customWidth="1"/>
    <col min="14599" max="14599" width="13.28515625" style="2" customWidth="1"/>
    <col min="14600" max="14601" width="13.28515625" style="2" bestFit="1" customWidth="1"/>
    <col min="14602" max="14602" width="12.85546875" style="2" bestFit="1" customWidth="1"/>
    <col min="14603" max="14842" width="11.42578125" style="2"/>
    <col min="14843" max="14843" width="3.5703125" style="2" customWidth="1"/>
    <col min="14844" max="14844" width="3.42578125" style="2" customWidth="1"/>
    <col min="14845" max="14845" width="18.7109375" style="2" customWidth="1"/>
    <col min="14846" max="14852" width="15" style="2" customWidth="1"/>
    <col min="14853" max="14853" width="14" style="2" customWidth="1"/>
    <col min="14854" max="14854" width="15.85546875" style="2" customWidth="1"/>
    <col min="14855" max="14855" width="13.28515625" style="2" customWidth="1"/>
    <col min="14856" max="14857" width="13.28515625" style="2" bestFit="1" customWidth="1"/>
    <col min="14858" max="14858" width="12.85546875" style="2" bestFit="1" customWidth="1"/>
    <col min="14859" max="15098" width="11.42578125" style="2"/>
    <col min="15099" max="15099" width="3.5703125" style="2" customWidth="1"/>
    <col min="15100" max="15100" width="3.42578125" style="2" customWidth="1"/>
    <col min="15101" max="15101" width="18.7109375" style="2" customWidth="1"/>
    <col min="15102" max="15108" width="15" style="2" customWidth="1"/>
    <col min="15109" max="15109" width="14" style="2" customWidth="1"/>
    <col min="15110" max="15110" width="15.85546875" style="2" customWidth="1"/>
    <col min="15111" max="15111" width="13.28515625" style="2" customWidth="1"/>
    <col min="15112" max="15113" width="13.28515625" style="2" bestFit="1" customWidth="1"/>
    <col min="15114" max="15114" width="12.85546875" style="2" bestFit="1" customWidth="1"/>
    <col min="15115" max="15354" width="11.42578125" style="2"/>
    <col min="15355" max="15355" width="3.5703125" style="2" customWidth="1"/>
    <col min="15356" max="15356" width="3.42578125" style="2" customWidth="1"/>
    <col min="15357" max="15357" width="18.7109375" style="2" customWidth="1"/>
    <col min="15358" max="15364" width="15" style="2" customWidth="1"/>
    <col min="15365" max="15365" width="14" style="2" customWidth="1"/>
    <col min="15366" max="15366" width="15.85546875" style="2" customWidth="1"/>
    <col min="15367" max="15367" width="13.28515625" style="2" customWidth="1"/>
    <col min="15368" max="15369" width="13.28515625" style="2" bestFit="1" customWidth="1"/>
    <col min="15370" max="15370" width="12.85546875" style="2" bestFit="1" customWidth="1"/>
    <col min="15371" max="15610" width="11.42578125" style="2"/>
    <col min="15611" max="15611" width="3.5703125" style="2" customWidth="1"/>
    <col min="15612" max="15612" width="3.42578125" style="2" customWidth="1"/>
    <col min="15613" max="15613" width="18.7109375" style="2" customWidth="1"/>
    <col min="15614" max="15620" width="15" style="2" customWidth="1"/>
    <col min="15621" max="15621" width="14" style="2" customWidth="1"/>
    <col min="15622" max="15622" width="15.85546875" style="2" customWidth="1"/>
    <col min="15623" max="15623" width="13.28515625" style="2" customWidth="1"/>
    <col min="15624" max="15625" width="13.28515625" style="2" bestFit="1" customWidth="1"/>
    <col min="15626" max="15626" width="12.85546875" style="2" bestFit="1" customWidth="1"/>
    <col min="15627" max="15866" width="11.42578125" style="2"/>
    <col min="15867" max="15867" width="3.5703125" style="2" customWidth="1"/>
    <col min="15868" max="15868" width="3.42578125" style="2" customWidth="1"/>
    <col min="15869" max="15869" width="18.7109375" style="2" customWidth="1"/>
    <col min="15870" max="15876" width="15" style="2" customWidth="1"/>
    <col min="15877" max="15877" width="14" style="2" customWidth="1"/>
    <col min="15878" max="15878" width="15.85546875" style="2" customWidth="1"/>
    <col min="15879" max="15879" width="13.28515625" style="2" customWidth="1"/>
    <col min="15880" max="15881" width="13.28515625" style="2" bestFit="1" customWidth="1"/>
    <col min="15882" max="15882" width="12.85546875" style="2" bestFit="1" customWidth="1"/>
    <col min="15883" max="16122" width="11.42578125" style="2"/>
    <col min="16123" max="16123" width="3.5703125" style="2" customWidth="1"/>
    <col min="16124" max="16124" width="3.42578125" style="2" customWidth="1"/>
    <col min="16125" max="16125" width="18.7109375" style="2" customWidth="1"/>
    <col min="16126" max="16132" width="15" style="2" customWidth="1"/>
    <col min="16133" max="16133" width="14" style="2" customWidth="1"/>
    <col min="16134" max="16134" width="15.85546875" style="2" customWidth="1"/>
    <col min="16135" max="16135" width="13.28515625" style="2" customWidth="1"/>
    <col min="16136" max="16137" width="13.28515625" style="2" bestFit="1" customWidth="1"/>
    <col min="16138" max="16138" width="12.85546875" style="2" bestFit="1" customWidth="1"/>
    <col min="16139" max="16384" width="11.42578125" style="2"/>
  </cols>
  <sheetData>
    <row r="2" spans="2:9" x14ac:dyDescent="0.2">
      <c r="B2" s="3" t="s">
        <v>121</v>
      </c>
    </row>
    <row r="4" spans="2:9" x14ac:dyDescent="0.2">
      <c r="B4" s="20" t="s">
        <v>95</v>
      </c>
    </row>
    <row r="5" spans="2:9" x14ac:dyDescent="0.2">
      <c r="B5" s="21" t="s">
        <v>0</v>
      </c>
      <c r="C5" s="16"/>
      <c r="D5" s="22">
        <v>44197</v>
      </c>
      <c r="E5" s="23">
        <v>44228</v>
      </c>
      <c r="F5" s="23">
        <v>44256</v>
      </c>
      <c r="G5" s="23">
        <v>44287</v>
      </c>
      <c r="H5" s="23">
        <v>44317</v>
      </c>
      <c r="I5" s="24">
        <v>44348</v>
      </c>
    </row>
    <row r="6" spans="2:9" x14ac:dyDescent="0.2">
      <c r="B6" s="8">
        <v>1</v>
      </c>
      <c r="C6" s="9" t="s">
        <v>3</v>
      </c>
      <c r="D6" s="31">
        <f>VLOOKUP($C6,'[2]Resumen Reliq TD'!$B$4:$H$37,MATCH(D$5,'[2]Resumen Reliq TD'!$B$3:$H$3,0),0)</f>
        <v>-46996663.141507581</v>
      </c>
      <c r="E6" s="32">
        <f>VLOOKUP($C6,'[2]Resumen Reliq TD'!$B$4:$H$37,MATCH(E$5,'[2]Resumen Reliq TD'!$B$3:$H$3,0),0)</f>
        <v>-19419235.017225873</v>
      </c>
      <c r="F6" s="32">
        <f>VLOOKUP($C6,'[2]Resumen Reliq TD'!$B$4:$H$37,MATCH(F$5,'[2]Resumen Reliq TD'!$B$3:$H$3,0),0)</f>
        <v>-14294276.923219347</v>
      </c>
      <c r="G6" s="32">
        <f>VLOOKUP($C6,'[2]Resumen Reliq TD'!$B$4:$H$37,MATCH(G$5,'[2]Resumen Reliq TD'!$B$3:$H$3,0),0)</f>
        <v>-16530713.516432794</v>
      </c>
      <c r="H6" s="32">
        <f>VLOOKUP($C6,'[2]Resumen Reliq TD'!$B$4:$H$37,MATCH(H$5,'[2]Resumen Reliq TD'!$B$3:$H$3,0),0)</f>
        <v>-13159407.448136056</v>
      </c>
      <c r="I6" s="33">
        <f>VLOOKUP($C6,'[2]Resumen Reliq TD'!$B$4:$H$37,MATCH(I$5,'[2]Resumen Reliq TD'!$B$3:$H$3,0),0)</f>
        <v>-11118333.98059357</v>
      </c>
    </row>
    <row r="7" spans="2:9" x14ac:dyDescent="0.2">
      <c r="B7" s="11">
        <v>2</v>
      </c>
      <c r="C7" s="2" t="s">
        <v>4</v>
      </c>
      <c r="D7" s="25">
        <f>VLOOKUP($C7,'[2]Resumen Reliq TD'!$B$4:$H$37,MATCH(D$5,'[2]Resumen Reliq TD'!$B$3:$H$3,0),0)</f>
        <v>-22736815.189709205</v>
      </c>
      <c r="E7" s="52">
        <f>VLOOKUP($C7,'[2]Resumen Reliq TD'!$B$4:$H$37,MATCH(E$5,'[2]Resumen Reliq TD'!$B$3:$H$3,0),0)</f>
        <v>-11508180.180296434</v>
      </c>
      <c r="F7" s="52">
        <f>VLOOKUP($C7,'[2]Resumen Reliq TD'!$B$4:$H$37,MATCH(F$5,'[2]Resumen Reliq TD'!$B$3:$H$3,0),0)</f>
        <v>-10684291.957285859</v>
      </c>
      <c r="G7" s="52">
        <f>VLOOKUP($C7,'[2]Resumen Reliq TD'!$B$4:$H$37,MATCH(G$5,'[2]Resumen Reliq TD'!$B$3:$H$3,0),0)</f>
        <v>-10707257.690990271</v>
      </c>
      <c r="H7" s="52">
        <f>VLOOKUP($C7,'[2]Resumen Reliq TD'!$B$4:$H$37,MATCH(H$5,'[2]Resumen Reliq TD'!$B$3:$H$3,0),0)</f>
        <v>-9663817.7966513857</v>
      </c>
      <c r="I7" s="27">
        <f>VLOOKUP($C7,'[2]Resumen Reliq TD'!$B$4:$H$37,MATCH(I$5,'[2]Resumen Reliq TD'!$B$3:$H$3,0),0)</f>
        <v>-9297849.7954052892</v>
      </c>
    </row>
    <row r="8" spans="2:9" x14ac:dyDescent="0.2">
      <c r="B8" s="11">
        <v>3</v>
      </c>
      <c r="C8" s="2" t="s">
        <v>5</v>
      </c>
      <c r="D8" s="25">
        <f>VLOOKUP($C8,'[2]Resumen Reliq TD'!$B$4:$H$37,MATCH(D$5,'[2]Resumen Reliq TD'!$B$3:$H$3,0),0)</f>
        <v>35476162.037607759</v>
      </c>
      <c r="E8" s="52">
        <f>VLOOKUP($C8,'[2]Resumen Reliq TD'!$B$4:$H$37,MATCH(E$5,'[2]Resumen Reliq TD'!$B$3:$H$3,0),0)</f>
        <v>29474014.692447718</v>
      </c>
      <c r="F8" s="52">
        <f>VLOOKUP($C8,'[2]Resumen Reliq TD'!$B$4:$H$37,MATCH(F$5,'[2]Resumen Reliq TD'!$B$3:$H$3,0),0)</f>
        <v>30193249.119646132</v>
      </c>
      <c r="G8" s="52">
        <f>VLOOKUP($C8,'[2]Resumen Reliq TD'!$B$4:$H$37,MATCH(G$5,'[2]Resumen Reliq TD'!$B$3:$H$3,0),0)</f>
        <v>28432737.427842531</v>
      </c>
      <c r="H8" s="52">
        <f>VLOOKUP($C8,'[2]Resumen Reliq TD'!$B$4:$H$37,MATCH(H$5,'[2]Resumen Reliq TD'!$B$3:$H$3,0),0)</f>
        <v>26904454.594025891</v>
      </c>
      <c r="I8" s="27">
        <f>VLOOKUP($C8,'[2]Resumen Reliq TD'!$B$4:$H$37,MATCH(I$5,'[2]Resumen Reliq TD'!$B$3:$H$3,0),0)</f>
        <v>29154347.00489907</v>
      </c>
    </row>
    <row r="9" spans="2:9" x14ac:dyDescent="0.2">
      <c r="B9" s="11">
        <v>4</v>
      </c>
      <c r="C9" s="2" t="s">
        <v>6</v>
      </c>
      <c r="D9" s="25">
        <f>VLOOKUP($C9,'[2]Resumen Reliq TD'!$B$4:$H$37,MATCH(D$5,'[2]Resumen Reliq TD'!$B$3:$H$3,0),0)</f>
        <v>-10951011.803800588</v>
      </c>
      <c r="E9" s="52">
        <f>VLOOKUP($C9,'[2]Resumen Reliq TD'!$B$4:$H$37,MATCH(E$5,'[2]Resumen Reliq TD'!$B$3:$H$3,0),0)</f>
        <v>-11376323.239555206</v>
      </c>
      <c r="F9" s="52">
        <f>VLOOKUP($C9,'[2]Resumen Reliq TD'!$B$4:$H$37,MATCH(F$5,'[2]Resumen Reliq TD'!$B$3:$H$3,0),0)</f>
        <v>-10405083.684304431</v>
      </c>
      <c r="G9" s="52">
        <f>VLOOKUP($C9,'[2]Resumen Reliq TD'!$B$4:$H$37,MATCH(G$5,'[2]Resumen Reliq TD'!$B$3:$H$3,0),0)</f>
        <v>-10272564.25945225</v>
      </c>
      <c r="H9" s="52">
        <f>VLOOKUP($C9,'[2]Resumen Reliq TD'!$B$4:$H$37,MATCH(H$5,'[2]Resumen Reliq TD'!$B$3:$H$3,0),0)</f>
        <v>-11063437.557294158</v>
      </c>
      <c r="I9" s="27">
        <f>VLOOKUP($C9,'[2]Resumen Reliq TD'!$B$4:$H$37,MATCH(I$5,'[2]Resumen Reliq TD'!$B$3:$H$3,0),0)</f>
        <v>-11654146.191311389</v>
      </c>
    </row>
    <row r="10" spans="2:9" x14ac:dyDescent="0.2">
      <c r="B10" s="11">
        <v>5</v>
      </c>
      <c r="C10" s="2" t="s">
        <v>7</v>
      </c>
      <c r="D10" s="25">
        <f>VLOOKUP($C10,'[2]Resumen Reliq TD'!$B$4:$H$37,MATCH(D$5,'[2]Resumen Reliq TD'!$B$3:$H$3,0),0)</f>
        <v>-3394256480.6220975</v>
      </c>
      <c r="E10" s="52">
        <f>VLOOKUP($C10,'[2]Resumen Reliq TD'!$B$4:$H$37,MATCH(E$5,'[2]Resumen Reliq TD'!$B$3:$H$3,0),0)</f>
        <v>-2670755926.6620741</v>
      </c>
      <c r="F10" s="52">
        <f>VLOOKUP($C10,'[2]Resumen Reliq TD'!$B$4:$H$37,MATCH(F$5,'[2]Resumen Reliq TD'!$B$3:$H$3,0),0)</f>
        <v>-2781952991.7689357</v>
      </c>
      <c r="G10" s="52">
        <f>VLOOKUP($C10,'[2]Resumen Reliq TD'!$B$4:$H$37,MATCH(G$5,'[2]Resumen Reliq TD'!$B$3:$H$3,0),0)</f>
        <v>-2804667019.1822739</v>
      </c>
      <c r="H10" s="52">
        <f>VLOOKUP($C10,'[2]Resumen Reliq TD'!$B$4:$H$37,MATCH(H$5,'[2]Resumen Reliq TD'!$B$3:$H$3,0),0)</f>
        <v>-2986309262.6822486</v>
      </c>
      <c r="I10" s="27">
        <f>VLOOKUP($C10,'[2]Resumen Reliq TD'!$B$4:$H$37,MATCH(I$5,'[2]Resumen Reliq TD'!$B$3:$H$3,0),0)</f>
        <v>-2836730306.1982422</v>
      </c>
    </row>
    <row r="11" spans="2:9" x14ac:dyDescent="0.2">
      <c r="B11" s="11">
        <v>6</v>
      </c>
      <c r="C11" s="2" t="s">
        <v>8</v>
      </c>
      <c r="D11" s="25">
        <f>VLOOKUP($C11,'[2]Resumen Reliq TD'!$B$4:$H$37,MATCH(D$5,'[2]Resumen Reliq TD'!$B$3:$H$3,0),0)</f>
        <v>10467415.381518001</v>
      </c>
      <c r="E11" s="52">
        <f>VLOOKUP($C11,'[2]Resumen Reliq TD'!$B$4:$H$37,MATCH(E$5,'[2]Resumen Reliq TD'!$B$3:$H$3,0),0)</f>
        <v>9449842.1675354149</v>
      </c>
      <c r="F11" s="52">
        <f>VLOOKUP($C11,'[2]Resumen Reliq TD'!$B$4:$H$37,MATCH(F$5,'[2]Resumen Reliq TD'!$B$3:$H$3,0),0)</f>
        <v>11841402.770945283</v>
      </c>
      <c r="G11" s="52">
        <f>VLOOKUP($C11,'[2]Resumen Reliq TD'!$B$4:$H$37,MATCH(G$5,'[2]Resumen Reliq TD'!$B$3:$H$3,0),0)</f>
        <v>10809632.339665849</v>
      </c>
      <c r="H11" s="52">
        <f>VLOOKUP($C11,'[2]Resumen Reliq TD'!$B$4:$H$37,MATCH(H$5,'[2]Resumen Reliq TD'!$B$3:$H$3,0),0)</f>
        <v>9265012.224659048</v>
      </c>
      <c r="I11" s="27">
        <f>VLOOKUP($C11,'[2]Resumen Reliq TD'!$B$4:$H$37,MATCH(I$5,'[2]Resumen Reliq TD'!$B$3:$H$3,0),0)</f>
        <v>9552779.4499657713</v>
      </c>
    </row>
    <row r="12" spans="2:9" x14ac:dyDescent="0.2">
      <c r="B12" s="11">
        <v>7</v>
      </c>
      <c r="C12" s="2" t="s">
        <v>9</v>
      </c>
      <c r="D12" s="25">
        <f>VLOOKUP($C12,'[2]Resumen Reliq TD'!$B$4:$H$37,MATCH(D$5,'[2]Resumen Reliq TD'!$B$3:$H$3,0),0)</f>
        <v>81702607.897947073</v>
      </c>
      <c r="E12" s="52">
        <f>VLOOKUP($C12,'[2]Resumen Reliq TD'!$B$4:$H$37,MATCH(E$5,'[2]Resumen Reliq TD'!$B$3:$H$3,0),0)</f>
        <v>131245483.97245847</v>
      </c>
      <c r="F12" s="52">
        <f>VLOOKUP($C12,'[2]Resumen Reliq TD'!$B$4:$H$37,MATCH(F$5,'[2]Resumen Reliq TD'!$B$3:$H$3,0),0)</f>
        <v>141256636.19076356</v>
      </c>
      <c r="G12" s="52">
        <f>VLOOKUP($C12,'[2]Resumen Reliq TD'!$B$4:$H$37,MATCH(G$5,'[2]Resumen Reliq TD'!$B$3:$H$3,0),0)</f>
        <v>125246719.54128686</v>
      </c>
      <c r="H12" s="52">
        <f>VLOOKUP($C12,'[2]Resumen Reliq TD'!$B$4:$H$37,MATCH(H$5,'[2]Resumen Reliq TD'!$B$3:$H$3,0),0)</f>
        <v>151082814.10954794</v>
      </c>
      <c r="I12" s="27">
        <f>VLOOKUP($C12,'[2]Resumen Reliq TD'!$B$4:$H$37,MATCH(I$5,'[2]Resumen Reliq TD'!$B$3:$H$3,0),0)</f>
        <v>130610969.25332673</v>
      </c>
    </row>
    <row r="13" spans="2:9" x14ac:dyDescent="0.2">
      <c r="B13" s="11">
        <v>8</v>
      </c>
      <c r="C13" s="2" t="s">
        <v>10</v>
      </c>
      <c r="D13" s="25">
        <f>VLOOKUP($C13,'[2]Resumen Reliq TD'!$B$4:$H$37,MATCH(D$5,'[2]Resumen Reliq TD'!$B$3:$H$3,0),0)</f>
        <v>-719810130.71930408</v>
      </c>
      <c r="E13" s="52">
        <f>VLOOKUP($C13,'[2]Resumen Reliq TD'!$B$4:$H$37,MATCH(E$5,'[2]Resumen Reliq TD'!$B$3:$H$3,0),0)</f>
        <v>-523033696.19733739</v>
      </c>
      <c r="F13" s="52">
        <f>VLOOKUP($C13,'[2]Resumen Reliq TD'!$B$4:$H$37,MATCH(F$5,'[2]Resumen Reliq TD'!$B$3:$H$3,0),0)</f>
        <v>-517897503.94977921</v>
      </c>
      <c r="G13" s="52">
        <f>VLOOKUP($C13,'[2]Resumen Reliq TD'!$B$4:$H$37,MATCH(G$5,'[2]Resumen Reliq TD'!$B$3:$H$3,0),0)</f>
        <v>-480044519.30168754</v>
      </c>
      <c r="H13" s="52">
        <f>VLOOKUP($C13,'[2]Resumen Reliq TD'!$B$4:$H$37,MATCH(H$5,'[2]Resumen Reliq TD'!$B$3:$H$3,0),0)</f>
        <v>-496404174.05161566</v>
      </c>
      <c r="I13" s="27">
        <f>VLOOKUP($C13,'[2]Resumen Reliq TD'!$B$4:$H$37,MATCH(I$5,'[2]Resumen Reliq TD'!$B$3:$H$3,0),0)</f>
        <v>-456344683.71524554</v>
      </c>
    </row>
    <row r="14" spans="2:9" x14ac:dyDescent="0.2">
      <c r="B14" s="11">
        <v>9</v>
      </c>
      <c r="C14" s="2" t="s">
        <v>11</v>
      </c>
      <c r="D14" s="25">
        <f>VLOOKUP($C14,'[2]Resumen Reliq TD'!$B$4:$H$37,MATCH(D$5,'[2]Resumen Reliq TD'!$B$3:$H$3,0),0)</f>
        <v>-93277257.514429271</v>
      </c>
      <c r="E14" s="52">
        <f>VLOOKUP($C14,'[2]Resumen Reliq TD'!$B$4:$H$37,MATCH(E$5,'[2]Resumen Reliq TD'!$B$3:$H$3,0),0)</f>
        <v>-68494964.215657488</v>
      </c>
      <c r="F14" s="52">
        <f>VLOOKUP($C14,'[2]Resumen Reliq TD'!$B$4:$H$37,MATCH(F$5,'[2]Resumen Reliq TD'!$B$3:$H$3,0),0)</f>
        <v>-72217375.444145501</v>
      </c>
      <c r="G14" s="52">
        <f>VLOOKUP($C14,'[2]Resumen Reliq TD'!$B$4:$H$37,MATCH(G$5,'[2]Resumen Reliq TD'!$B$3:$H$3,0),0)</f>
        <v>-55912208.756194934</v>
      </c>
      <c r="H14" s="52">
        <f>VLOOKUP($C14,'[2]Resumen Reliq TD'!$B$4:$H$37,MATCH(H$5,'[2]Resumen Reliq TD'!$B$3:$H$3,0),0)</f>
        <v>-59219851.072417252</v>
      </c>
      <c r="I14" s="27">
        <f>VLOOKUP($C14,'[2]Resumen Reliq TD'!$B$4:$H$37,MATCH(I$5,'[2]Resumen Reliq TD'!$B$3:$H$3,0),0)</f>
        <v>-45834456.261878073</v>
      </c>
    </row>
    <row r="15" spans="2:9" x14ac:dyDescent="0.2">
      <c r="B15" s="11">
        <v>10</v>
      </c>
      <c r="C15" s="2" t="s">
        <v>60</v>
      </c>
      <c r="D15" s="25">
        <f>VLOOKUP($C15,'[2]Resumen Reliq TD'!$B$4:$H$37,MATCH(D$5,'[2]Resumen Reliq TD'!$B$3:$H$3,0),0)</f>
        <v>3452227399.2930932</v>
      </c>
      <c r="E15" s="52">
        <f>VLOOKUP($C15,'[2]Resumen Reliq TD'!$B$4:$H$37,MATCH(E$5,'[2]Resumen Reliq TD'!$B$3:$H$3,0),0)</f>
        <v>2364780701.2018728</v>
      </c>
      <c r="F15" s="52">
        <f>VLOOKUP($C15,'[2]Resumen Reliq TD'!$B$4:$H$37,MATCH(F$5,'[2]Resumen Reliq TD'!$B$3:$H$3,0),0)</f>
        <v>2351264297.2237878</v>
      </c>
      <c r="G15" s="52">
        <f>VLOOKUP($C15,'[2]Resumen Reliq TD'!$B$4:$H$37,MATCH(G$5,'[2]Resumen Reliq TD'!$B$3:$H$3,0),0)</f>
        <v>2406399971.3459034</v>
      </c>
      <c r="H15" s="52">
        <f>VLOOKUP($C15,'[2]Resumen Reliq TD'!$B$4:$H$37,MATCH(H$5,'[2]Resumen Reliq TD'!$B$3:$H$3,0),0)</f>
        <v>2385853411.0395145</v>
      </c>
      <c r="I15" s="27">
        <f>VLOOKUP($C15,'[2]Resumen Reliq TD'!$B$4:$H$37,MATCH(I$5,'[2]Resumen Reliq TD'!$B$3:$H$3,0),0)</f>
        <v>2516088632.1543221</v>
      </c>
    </row>
    <row r="16" spans="2:9" x14ac:dyDescent="0.2">
      <c r="B16" s="11">
        <v>11</v>
      </c>
      <c r="C16" s="2" t="s">
        <v>12</v>
      </c>
      <c r="D16" s="25">
        <f>VLOOKUP($C16,'[2]Resumen Reliq TD'!$B$4:$H$37,MATCH(D$5,'[2]Resumen Reliq TD'!$B$3:$H$3,0),0)</f>
        <v>-121451550.68248746</v>
      </c>
      <c r="E16" s="52">
        <f>VLOOKUP($C16,'[2]Resumen Reliq TD'!$B$4:$H$37,MATCH(E$5,'[2]Resumen Reliq TD'!$B$3:$H$3,0),0)</f>
        <v>243986857.4461557</v>
      </c>
      <c r="F16" s="52">
        <f>VLOOKUP($C16,'[2]Resumen Reliq TD'!$B$4:$H$37,MATCH(F$5,'[2]Resumen Reliq TD'!$B$3:$H$3,0),0)</f>
        <v>275704652.37750041</v>
      </c>
      <c r="G16" s="52">
        <f>VLOOKUP($C16,'[2]Resumen Reliq TD'!$B$4:$H$37,MATCH(G$5,'[2]Resumen Reliq TD'!$B$3:$H$3,0),0)</f>
        <v>251410933.98234195</v>
      </c>
      <c r="H16" s="52">
        <f>VLOOKUP($C16,'[2]Resumen Reliq TD'!$B$4:$H$37,MATCH(H$5,'[2]Resumen Reliq TD'!$B$3:$H$3,0),0)</f>
        <v>282282775.74464548</v>
      </c>
      <c r="I16" s="27">
        <f>VLOOKUP($C16,'[2]Resumen Reliq TD'!$B$4:$H$37,MATCH(I$5,'[2]Resumen Reliq TD'!$B$3:$H$3,0),0)</f>
        <v>254732009.57692122</v>
      </c>
    </row>
    <row r="17" spans="2:9" x14ac:dyDescent="0.2">
      <c r="B17" s="11">
        <v>12</v>
      </c>
      <c r="C17" s="2" t="s">
        <v>13</v>
      </c>
      <c r="D17" s="25">
        <f>VLOOKUP($C17,'[2]Resumen Reliq TD'!$B$4:$H$37,MATCH(D$5,'[2]Resumen Reliq TD'!$B$3:$H$3,0),0)</f>
        <v>-25878890.48762371</v>
      </c>
      <c r="E17" s="52">
        <f>VLOOKUP($C17,'[2]Resumen Reliq TD'!$B$4:$H$37,MATCH(E$5,'[2]Resumen Reliq TD'!$B$3:$H$3,0),0)</f>
        <v>44803640.927211232</v>
      </c>
      <c r="F17" s="52">
        <f>VLOOKUP($C17,'[2]Resumen Reliq TD'!$B$4:$H$37,MATCH(F$5,'[2]Resumen Reliq TD'!$B$3:$H$3,0),0)</f>
        <v>57595758.063547447</v>
      </c>
      <c r="G17" s="52">
        <f>VLOOKUP($C17,'[2]Resumen Reliq TD'!$B$4:$H$37,MATCH(G$5,'[2]Resumen Reliq TD'!$B$3:$H$3,0),0)</f>
        <v>53397075.523573071</v>
      </c>
      <c r="H17" s="52">
        <f>VLOOKUP($C17,'[2]Resumen Reliq TD'!$B$4:$H$37,MATCH(H$5,'[2]Resumen Reliq TD'!$B$3:$H$3,0),0)</f>
        <v>56985375.744944111</v>
      </c>
      <c r="I17" s="27">
        <f>VLOOKUP($C17,'[2]Resumen Reliq TD'!$B$4:$H$37,MATCH(I$5,'[2]Resumen Reliq TD'!$B$3:$H$3,0),0)</f>
        <v>58447704.861118801</v>
      </c>
    </row>
    <row r="18" spans="2:9" x14ac:dyDescent="0.2">
      <c r="B18" s="11">
        <v>13</v>
      </c>
      <c r="C18" s="2" t="s">
        <v>14</v>
      </c>
      <c r="D18" s="25">
        <f>VLOOKUP($C18,'[2]Resumen Reliq TD'!$B$4:$H$37,MATCH(D$5,'[2]Resumen Reliq TD'!$B$3:$H$3,0),0)</f>
        <v>-18323727.030159071</v>
      </c>
      <c r="E18" s="52">
        <f>VLOOKUP($C18,'[2]Resumen Reliq TD'!$B$4:$H$37,MATCH(E$5,'[2]Resumen Reliq TD'!$B$3:$H$3,0),0)</f>
        <v>2275744.7233617036</v>
      </c>
      <c r="F18" s="52">
        <f>VLOOKUP($C18,'[2]Resumen Reliq TD'!$B$4:$H$37,MATCH(F$5,'[2]Resumen Reliq TD'!$B$3:$H$3,0),0)</f>
        <v>12246418.570334459</v>
      </c>
      <c r="G18" s="52">
        <f>VLOOKUP($C18,'[2]Resumen Reliq TD'!$B$4:$H$37,MATCH(G$5,'[2]Resumen Reliq TD'!$B$3:$H$3,0),0)</f>
        <v>12378382.5180314</v>
      </c>
      <c r="H18" s="52">
        <f>VLOOKUP($C18,'[2]Resumen Reliq TD'!$B$4:$H$37,MATCH(H$5,'[2]Resumen Reliq TD'!$B$3:$H$3,0),0)</f>
        <v>12310694.47154594</v>
      </c>
      <c r="I18" s="27">
        <f>VLOOKUP($C18,'[2]Resumen Reliq TD'!$B$4:$H$37,MATCH(I$5,'[2]Resumen Reliq TD'!$B$3:$H$3,0),0)</f>
        <v>9903768.3129165545</v>
      </c>
    </row>
    <row r="19" spans="2:9" x14ac:dyDescent="0.2">
      <c r="B19" s="11">
        <v>14</v>
      </c>
      <c r="C19" s="2" t="s">
        <v>15</v>
      </c>
      <c r="D19" s="25">
        <f>VLOOKUP($C19,'[2]Resumen Reliq TD'!$B$4:$H$37,MATCH(D$5,'[2]Resumen Reliq TD'!$B$3:$H$3,0),0)</f>
        <v>55690779.158546478</v>
      </c>
      <c r="E19" s="52">
        <f>VLOOKUP($C19,'[2]Resumen Reliq TD'!$B$4:$H$37,MATCH(E$5,'[2]Resumen Reliq TD'!$B$3:$H$3,0),0)</f>
        <v>62236333.102218971</v>
      </c>
      <c r="F19" s="52">
        <f>VLOOKUP($C19,'[2]Resumen Reliq TD'!$B$4:$H$37,MATCH(F$5,'[2]Resumen Reliq TD'!$B$3:$H$3,0),0)</f>
        <v>64166299.395140469</v>
      </c>
      <c r="G19" s="52">
        <f>VLOOKUP($C19,'[2]Resumen Reliq TD'!$B$4:$H$37,MATCH(G$5,'[2]Resumen Reliq TD'!$B$3:$H$3,0),0)</f>
        <v>67776472.140978932</v>
      </c>
      <c r="H19" s="52">
        <f>VLOOKUP($C19,'[2]Resumen Reliq TD'!$B$4:$H$37,MATCH(H$5,'[2]Resumen Reliq TD'!$B$3:$H$3,0),0)</f>
        <v>73818014.110727385</v>
      </c>
      <c r="I19" s="27">
        <f>VLOOKUP($C19,'[2]Resumen Reliq TD'!$B$4:$H$37,MATCH(I$5,'[2]Resumen Reliq TD'!$B$3:$H$3,0),0)</f>
        <v>76783866.314077377</v>
      </c>
    </row>
    <row r="20" spans="2:9" x14ac:dyDescent="0.2">
      <c r="B20" s="11">
        <v>15</v>
      </c>
      <c r="C20" s="2" t="s">
        <v>16</v>
      </c>
      <c r="D20" s="25">
        <f>VLOOKUP($C20,'[2]Resumen Reliq TD'!$B$4:$H$37,MATCH(D$5,'[2]Resumen Reliq TD'!$B$3:$H$3,0),0)</f>
        <v>10354227.698839329</v>
      </c>
      <c r="E20" s="52">
        <f>VLOOKUP($C20,'[2]Resumen Reliq TD'!$B$4:$H$37,MATCH(E$5,'[2]Resumen Reliq TD'!$B$3:$H$3,0),0)</f>
        <v>38857014.624946773</v>
      </c>
      <c r="F20" s="52">
        <f>VLOOKUP($C20,'[2]Resumen Reliq TD'!$B$4:$H$37,MATCH(F$5,'[2]Resumen Reliq TD'!$B$3:$H$3,0),0)</f>
        <v>45674090.479562566</v>
      </c>
      <c r="G20" s="52">
        <f>VLOOKUP($C20,'[2]Resumen Reliq TD'!$B$4:$H$37,MATCH(G$5,'[2]Resumen Reliq TD'!$B$3:$H$3,0),0)</f>
        <v>37759053.210676223</v>
      </c>
      <c r="H20" s="52">
        <f>VLOOKUP($C20,'[2]Resumen Reliq TD'!$B$4:$H$37,MATCH(H$5,'[2]Resumen Reliq TD'!$B$3:$H$3,0),0)</f>
        <v>35783987.181553692</v>
      </c>
      <c r="I20" s="27">
        <f>VLOOKUP($C20,'[2]Resumen Reliq TD'!$B$4:$H$37,MATCH(I$5,'[2]Resumen Reliq TD'!$B$3:$H$3,0),0)</f>
        <v>35646672.278897718</v>
      </c>
    </row>
    <row r="21" spans="2:9" x14ac:dyDescent="0.2">
      <c r="B21" s="11">
        <v>16</v>
      </c>
      <c r="C21" s="2" t="s">
        <v>17</v>
      </c>
      <c r="D21" s="25">
        <f>VLOOKUP($C21,'[2]Resumen Reliq TD'!$B$4:$H$37,MATCH(D$5,'[2]Resumen Reliq TD'!$B$3:$H$3,0),0)</f>
        <v>75197141.517327398</v>
      </c>
      <c r="E21" s="52">
        <f>VLOOKUP($C21,'[2]Resumen Reliq TD'!$B$4:$H$37,MATCH(E$5,'[2]Resumen Reliq TD'!$B$3:$H$3,0),0)</f>
        <v>22492875.131359767</v>
      </c>
      <c r="F21" s="52">
        <f>VLOOKUP($C21,'[2]Resumen Reliq TD'!$B$4:$H$37,MATCH(F$5,'[2]Resumen Reliq TD'!$B$3:$H$3,0),0)</f>
        <v>24295977.068251774</v>
      </c>
      <c r="G21" s="52">
        <f>VLOOKUP($C21,'[2]Resumen Reliq TD'!$B$4:$H$37,MATCH(G$5,'[2]Resumen Reliq TD'!$B$3:$H$3,0),0)</f>
        <v>25493392.131709244</v>
      </c>
      <c r="H21" s="52">
        <f>VLOOKUP($C21,'[2]Resumen Reliq TD'!$B$4:$H$37,MATCH(H$5,'[2]Resumen Reliq TD'!$B$3:$H$3,0),0)</f>
        <v>25292234.732757572</v>
      </c>
      <c r="I21" s="27">
        <f>VLOOKUP($C21,'[2]Resumen Reliq TD'!$B$4:$H$37,MATCH(I$5,'[2]Resumen Reliq TD'!$B$3:$H$3,0),0)</f>
        <v>21515502.856592137</v>
      </c>
    </row>
    <row r="22" spans="2:9" x14ac:dyDescent="0.2">
      <c r="B22" s="11">
        <v>17</v>
      </c>
      <c r="C22" s="2" t="s">
        <v>18</v>
      </c>
      <c r="D22" s="25">
        <f>VLOOKUP($C22,'[2]Resumen Reliq TD'!$B$4:$H$37,MATCH(D$5,'[2]Resumen Reliq TD'!$B$3:$H$3,0),0)</f>
        <v>34476352.014649883</v>
      </c>
      <c r="E22" s="52">
        <f>VLOOKUP($C22,'[2]Resumen Reliq TD'!$B$4:$H$37,MATCH(E$5,'[2]Resumen Reliq TD'!$B$3:$H$3,0),0)</f>
        <v>36063529.543512553</v>
      </c>
      <c r="F22" s="52">
        <f>VLOOKUP($C22,'[2]Resumen Reliq TD'!$B$4:$H$37,MATCH(F$5,'[2]Resumen Reliq TD'!$B$3:$H$3,0),0)</f>
        <v>31162327.643731058</v>
      </c>
      <c r="G22" s="52">
        <f>VLOOKUP($C22,'[2]Resumen Reliq TD'!$B$4:$H$37,MATCH(G$5,'[2]Resumen Reliq TD'!$B$3:$H$3,0),0)</f>
        <v>21963825.500413202</v>
      </c>
      <c r="H22" s="52">
        <f>VLOOKUP($C22,'[2]Resumen Reliq TD'!$B$4:$H$37,MATCH(H$5,'[2]Resumen Reliq TD'!$B$3:$H$3,0),0)</f>
        <v>20770796.500783652</v>
      </c>
      <c r="I22" s="27">
        <f>VLOOKUP($C22,'[2]Resumen Reliq TD'!$B$4:$H$37,MATCH(I$5,'[2]Resumen Reliq TD'!$B$3:$H$3,0),0)</f>
        <v>21315764.712776117</v>
      </c>
    </row>
    <row r="23" spans="2:9" x14ac:dyDescent="0.2">
      <c r="B23" s="11">
        <v>18</v>
      </c>
      <c r="C23" s="2" t="s">
        <v>19</v>
      </c>
      <c r="D23" s="25">
        <f>VLOOKUP($C23,'[2]Resumen Reliq TD'!$B$4:$H$37,MATCH(D$5,'[2]Resumen Reliq TD'!$B$3:$H$3,0),0)</f>
        <v>15624775.716747174</v>
      </c>
      <c r="E23" s="52">
        <f>VLOOKUP($C23,'[2]Resumen Reliq TD'!$B$4:$H$37,MATCH(E$5,'[2]Resumen Reliq TD'!$B$3:$H$3,0),0)</f>
        <v>15305729.506752338</v>
      </c>
      <c r="F23" s="52">
        <f>VLOOKUP($C23,'[2]Resumen Reliq TD'!$B$4:$H$37,MATCH(F$5,'[2]Resumen Reliq TD'!$B$3:$H$3,0),0)</f>
        <v>13044502.592743134</v>
      </c>
      <c r="G23" s="52">
        <f>VLOOKUP($C23,'[2]Resumen Reliq TD'!$B$4:$H$37,MATCH(G$5,'[2]Resumen Reliq TD'!$B$3:$H$3,0),0)</f>
        <v>12266940.200610647</v>
      </c>
      <c r="H23" s="52">
        <f>VLOOKUP($C23,'[2]Resumen Reliq TD'!$B$4:$H$37,MATCH(H$5,'[2]Resumen Reliq TD'!$B$3:$H$3,0),0)</f>
        <v>10725447.526937634</v>
      </c>
      <c r="I23" s="27">
        <f>VLOOKUP($C23,'[2]Resumen Reliq TD'!$B$4:$H$37,MATCH(I$5,'[2]Resumen Reliq TD'!$B$3:$H$3,0),0)</f>
        <v>11154931.929733178</v>
      </c>
    </row>
    <row r="24" spans="2:9" x14ac:dyDescent="0.2">
      <c r="B24" s="11">
        <v>19</v>
      </c>
      <c r="C24" s="2" t="s">
        <v>20</v>
      </c>
      <c r="D24" s="25">
        <f>VLOOKUP($C24,'[2]Resumen Reliq TD'!$B$4:$H$37,MATCH(D$5,'[2]Resumen Reliq TD'!$B$3:$H$3,0),0)</f>
        <v>-42927242.793439597</v>
      </c>
      <c r="E24" s="52">
        <f>VLOOKUP($C24,'[2]Resumen Reliq TD'!$B$4:$H$37,MATCH(E$5,'[2]Resumen Reliq TD'!$B$3:$H$3,0),0)</f>
        <v>49170197.14049314</v>
      </c>
      <c r="F24" s="52">
        <f>VLOOKUP($C24,'[2]Resumen Reliq TD'!$B$4:$H$37,MATCH(F$5,'[2]Resumen Reliq TD'!$B$3:$H$3,0),0)</f>
        <v>46501149.028845951</v>
      </c>
      <c r="G24" s="52">
        <f>VLOOKUP($C24,'[2]Resumen Reliq TD'!$B$4:$H$37,MATCH(G$5,'[2]Resumen Reliq TD'!$B$3:$H$3,0),0)</f>
        <v>38446803.077913389</v>
      </c>
      <c r="H24" s="52">
        <f>VLOOKUP($C24,'[2]Resumen Reliq TD'!$B$4:$H$37,MATCH(H$5,'[2]Resumen Reliq TD'!$B$3:$H$3,0),0)</f>
        <v>30581247.857865807</v>
      </c>
      <c r="I24" s="27">
        <f>VLOOKUP($C24,'[2]Resumen Reliq TD'!$B$4:$H$37,MATCH(I$5,'[2]Resumen Reliq TD'!$B$3:$H$3,0),0)</f>
        <v>31139120.933449548</v>
      </c>
    </row>
    <row r="25" spans="2:9" x14ac:dyDescent="0.2">
      <c r="B25" s="11">
        <v>20</v>
      </c>
      <c r="C25" s="2" t="s">
        <v>21</v>
      </c>
      <c r="D25" s="25">
        <f>VLOOKUP($C25,'[2]Resumen Reliq TD'!$B$4:$H$37,MATCH(D$5,'[2]Resumen Reliq TD'!$B$3:$H$3,0),0)</f>
        <v>-44872531.19390808</v>
      </c>
      <c r="E25" s="52">
        <f>VLOOKUP($C25,'[2]Resumen Reliq TD'!$B$4:$H$37,MATCH(E$5,'[2]Resumen Reliq TD'!$B$3:$H$3,0),0)</f>
        <v>341824082.0200426</v>
      </c>
      <c r="F25" s="52">
        <f>VLOOKUP($C25,'[2]Resumen Reliq TD'!$B$4:$H$37,MATCH(F$5,'[2]Resumen Reliq TD'!$B$3:$H$3,0),0)</f>
        <v>342488193.37438148</v>
      </c>
      <c r="G25" s="52">
        <f>VLOOKUP($C25,'[2]Resumen Reliq TD'!$B$4:$H$37,MATCH(G$5,'[2]Resumen Reliq TD'!$B$3:$H$3,0),0)</f>
        <v>390099984.56518185</v>
      </c>
      <c r="H25" s="52">
        <f>VLOOKUP($C25,'[2]Resumen Reliq TD'!$B$4:$H$37,MATCH(H$5,'[2]Resumen Reliq TD'!$B$3:$H$3,0),0)</f>
        <v>367346653.29899371</v>
      </c>
      <c r="I25" s="27">
        <f>VLOOKUP($C25,'[2]Resumen Reliq TD'!$B$4:$H$37,MATCH(I$5,'[2]Resumen Reliq TD'!$B$3:$H$3,0),0)</f>
        <v>370133373.43807626</v>
      </c>
    </row>
    <row r="26" spans="2:9" x14ac:dyDescent="0.2">
      <c r="B26" s="11">
        <v>21</v>
      </c>
      <c r="C26" s="2" t="s">
        <v>22</v>
      </c>
      <c r="D26" s="25">
        <f>VLOOKUP($C26,'[2]Resumen Reliq TD'!$B$4:$H$37,MATCH(D$5,'[2]Resumen Reliq TD'!$B$3:$H$3,0),0)</f>
        <v>109614853.76008207</v>
      </c>
      <c r="E26" s="52">
        <f>VLOOKUP($C26,'[2]Resumen Reliq TD'!$B$4:$H$37,MATCH(E$5,'[2]Resumen Reliq TD'!$B$3:$H$3,0),0)</f>
        <v>189813830.76768428</v>
      </c>
      <c r="F26" s="52">
        <f>VLOOKUP($C26,'[2]Resumen Reliq TD'!$B$4:$H$37,MATCH(F$5,'[2]Resumen Reliq TD'!$B$3:$H$3,0),0)</f>
        <v>139989827.05752033</v>
      </c>
      <c r="G26" s="52">
        <f>VLOOKUP($C26,'[2]Resumen Reliq TD'!$B$4:$H$37,MATCH(G$5,'[2]Resumen Reliq TD'!$B$3:$H$3,0),0)</f>
        <v>178159718.58010137</v>
      </c>
      <c r="H26" s="52">
        <f>VLOOKUP($C26,'[2]Resumen Reliq TD'!$B$4:$H$37,MATCH(H$5,'[2]Resumen Reliq TD'!$B$3:$H$3,0),0)</f>
        <v>106049784.00782347</v>
      </c>
      <c r="I26" s="27">
        <f>VLOOKUP($C26,'[2]Resumen Reliq TD'!$B$4:$H$37,MATCH(I$5,'[2]Resumen Reliq TD'!$B$3:$H$3,0),0)</f>
        <v>163015661.9645136</v>
      </c>
    </row>
    <row r="27" spans="2:9" x14ac:dyDescent="0.2">
      <c r="B27" s="11">
        <v>22</v>
      </c>
      <c r="C27" s="2" t="s">
        <v>23</v>
      </c>
      <c r="D27" s="25">
        <f>VLOOKUP($C27,'[2]Resumen Reliq TD'!$B$4:$H$37,MATCH(D$5,'[2]Resumen Reliq TD'!$B$3:$H$3,0),0)</f>
        <v>822708285.37098682</v>
      </c>
      <c r="E27" s="52">
        <f>VLOOKUP($C27,'[2]Resumen Reliq TD'!$B$4:$H$37,MATCH(E$5,'[2]Resumen Reliq TD'!$B$3:$H$3,0),0)</f>
        <v>1520357100.1275799</v>
      </c>
      <c r="F27" s="52">
        <f>VLOOKUP($C27,'[2]Resumen Reliq TD'!$B$4:$H$37,MATCH(F$5,'[2]Resumen Reliq TD'!$B$3:$H$3,0),0)</f>
        <v>1430900912.2777576</v>
      </c>
      <c r="G27" s="52">
        <f>VLOOKUP($C27,'[2]Resumen Reliq TD'!$B$4:$H$37,MATCH(G$5,'[2]Resumen Reliq TD'!$B$3:$H$3,0),0)</f>
        <v>1648662336.4254522</v>
      </c>
      <c r="H27" s="52">
        <f>VLOOKUP($C27,'[2]Resumen Reliq TD'!$B$4:$H$37,MATCH(H$5,'[2]Resumen Reliq TD'!$B$3:$H$3,0),0)</f>
        <v>1542222423.3200064</v>
      </c>
      <c r="I27" s="27">
        <f>VLOOKUP($C27,'[2]Resumen Reliq TD'!$B$4:$H$37,MATCH(I$5,'[2]Resumen Reliq TD'!$B$3:$H$3,0),0)</f>
        <v>1779735294.0776665</v>
      </c>
    </row>
    <row r="28" spans="2:9" x14ac:dyDescent="0.2">
      <c r="B28" s="11">
        <v>23</v>
      </c>
      <c r="C28" s="2" t="s">
        <v>24</v>
      </c>
      <c r="D28" s="25">
        <f>VLOOKUP($C28,'[2]Resumen Reliq TD'!$B$4:$H$37,MATCH(D$5,'[2]Resumen Reliq TD'!$B$3:$H$3,0),0)</f>
        <v>13671622.08760244</v>
      </c>
      <c r="E28" s="52">
        <f>VLOOKUP($C28,'[2]Resumen Reliq TD'!$B$4:$H$37,MATCH(E$5,'[2]Resumen Reliq TD'!$B$3:$H$3,0),0)</f>
        <v>28108911.507697619</v>
      </c>
      <c r="F28" s="52">
        <f>VLOOKUP($C28,'[2]Resumen Reliq TD'!$B$4:$H$37,MATCH(F$5,'[2]Resumen Reliq TD'!$B$3:$H$3,0),0)</f>
        <v>23108505.91700045</v>
      </c>
      <c r="G28" s="52">
        <f>VLOOKUP($C28,'[2]Resumen Reliq TD'!$B$4:$H$37,MATCH(G$5,'[2]Resumen Reliq TD'!$B$3:$H$3,0),0)</f>
        <v>23267070.645084061</v>
      </c>
      <c r="H28" s="52">
        <f>VLOOKUP($C28,'[2]Resumen Reliq TD'!$B$4:$H$37,MATCH(H$5,'[2]Resumen Reliq TD'!$B$3:$H$3,0),0)</f>
        <v>21141429.66800268</v>
      </c>
      <c r="I28" s="27">
        <f>VLOOKUP($C28,'[2]Resumen Reliq TD'!$B$4:$H$37,MATCH(I$5,'[2]Resumen Reliq TD'!$B$3:$H$3,0),0)</f>
        <v>21790697.516644504</v>
      </c>
    </row>
    <row r="29" spans="2:9" x14ac:dyDescent="0.2">
      <c r="B29" s="11">
        <v>24</v>
      </c>
      <c r="C29" s="2" t="s">
        <v>25</v>
      </c>
      <c r="D29" s="25">
        <f>VLOOKUP($C29,'[2]Resumen Reliq TD'!$B$4:$H$37,MATCH(D$5,'[2]Resumen Reliq TD'!$B$3:$H$3,0),0)</f>
        <v>-31527475.629573327</v>
      </c>
      <c r="E29" s="52">
        <f>VLOOKUP($C29,'[2]Resumen Reliq TD'!$B$4:$H$37,MATCH(E$5,'[2]Resumen Reliq TD'!$B$3:$H$3,0),0)</f>
        <v>-191969610.88515452</v>
      </c>
      <c r="F29" s="52">
        <f>VLOOKUP($C29,'[2]Resumen Reliq TD'!$B$4:$H$37,MATCH(F$5,'[2]Resumen Reliq TD'!$B$3:$H$3,0),0)</f>
        <v>-205715885.68494612</v>
      </c>
      <c r="G29" s="52">
        <f>VLOOKUP($C29,'[2]Resumen Reliq TD'!$B$4:$H$37,MATCH(G$5,'[2]Resumen Reliq TD'!$B$3:$H$3,0),0)</f>
        <v>-213066602.48347241</v>
      </c>
      <c r="H29" s="52">
        <f>VLOOKUP($C29,'[2]Resumen Reliq TD'!$B$4:$H$37,MATCH(H$5,'[2]Resumen Reliq TD'!$B$3:$H$3,0),0)</f>
        <v>-202461691.72112221</v>
      </c>
      <c r="I29" s="27">
        <f>VLOOKUP($C29,'[2]Resumen Reliq TD'!$B$4:$H$37,MATCH(I$5,'[2]Resumen Reliq TD'!$B$3:$H$3,0),0)</f>
        <v>-216538225.35116899</v>
      </c>
    </row>
    <row r="30" spans="2:9" x14ac:dyDescent="0.2">
      <c r="B30" s="11">
        <v>25</v>
      </c>
      <c r="C30" s="2" t="s">
        <v>26</v>
      </c>
      <c r="D30" s="25">
        <f>VLOOKUP($C30,'[2]Resumen Reliq TD'!$B$4:$H$37,MATCH(D$5,'[2]Resumen Reliq TD'!$B$3:$H$3,0),0)</f>
        <v>6310010.2179957498</v>
      </c>
      <c r="E30" s="52">
        <f>VLOOKUP($C30,'[2]Resumen Reliq TD'!$B$4:$H$37,MATCH(E$5,'[2]Resumen Reliq TD'!$B$3:$H$3,0),0)</f>
        <v>-955157.14549130155</v>
      </c>
      <c r="F30" s="52">
        <f>VLOOKUP($C30,'[2]Resumen Reliq TD'!$B$4:$H$37,MATCH(F$5,'[2]Resumen Reliq TD'!$B$3:$H$3,0),0)</f>
        <v>-894631.10007244034</v>
      </c>
      <c r="G30" s="52">
        <f>VLOOKUP($C30,'[2]Resumen Reliq TD'!$B$4:$H$37,MATCH(G$5,'[2]Resumen Reliq TD'!$B$3:$H$3,0),0)</f>
        <v>-878181.82634919835</v>
      </c>
      <c r="H30" s="52">
        <f>VLOOKUP($C30,'[2]Resumen Reliq TD'!$B$4:$H$37,MATCH(H$5,'[2]Resumen Reliq TD'!$B$3:$H$3,0),0)</f>
        <v>-755437.89006529748</v>
      </c>
      <c r="I30" s="27">
        <f>VLOOKUP($C30,'[2]Resumen Reliq TD'!$B$4:$H$37,MATCH(I$5,'[2]Resumen Reliq TD'!$B$3:$H$3,0),0)</f>
        <v>-701035.78544688004</v>
      </c>
    </row>
    <row r="31" spans="2:9" x14ac:dyDescent="0.2">
      <c r="B31" s="11">
        <v>26</v>
      </c>
      <c r="C31" s="2" t="s">
        <v>27</v>
      </c>
      <c r="D31" s="25">
        <f>VLOOKUP($C31,'[2]Resumen Reliq TD'!$B$4:$H$37,MATCH(D$5,'[2]Resumen Reliq TD'!$B$3:$H$3,0),0)</f>
        <v>26520874.81454923</v>
      </c>
      <c r="E31" s="52">
        <f>VLOOKUP($C31,'[2]Resumen Reliq TD'!$B$4:$H$37,MATCH(E$5,'[2]Resumen Reliq TD'!$B$3:$H$3,0),0)</f>
        <v>27192463.347559359</v>
      </c>
      <c r="F31" s="52">
        <f>VLOOKUP($C31,'[2]Resumen Reliq TD'!$B$4:$H$37,MATCH(F$5,'[2]Resumen Reliq TD'!$B$3:$H$3,0),0)</f>
        <v>24896965.259313408</v>
      </c>
      <c r="G31" s="52">
        <f>VLOOKUP($C31,'[2]Resumen Reliq TD'!$B$4:$H$37,MATCH(G$5,'[2]Resumen Reliq TD'!$B$3:$H$3,0),0)</f>
        <v>21343761.180824734</v>
      </c>
      <c r="H31" s="52">
        <f>VLOOKUP($C31,'[2]Resumen Reliq TD'!$B$4:$H$37,MATCH(H$5,'[2]Resumen Reliq TD'!$B$3:$H$3,0),0)</f>
        <v>19314566.489597365</v>
      </c>
      <c r="I31" s="27">
        <f>VLOOKUP($C31,'[2]Resumen Reliq TD'!$B$4:$H$37,MATCH(I$5,'[2]Resumen Reliq TD'!$B$3:$H$3,0),0)</f>
        <v>23790289.627604779</v>
      </c>
    </row>
    <row r="32" spans="2:9" x14ac:dyDescent="0.2">
      <c r="B32" s="11">
        <v>27</v>
      </c>
      <c r="C32" s="2" t="s">
        <v>28</v>
      </c>
      <c r="D32" s="25">
        <f>VLOOKUP($C32,'[2]Resumen Reliq TD'!$B$4:$H$37,MATCH(D$5,'[2]Resumen Reliq TD'!$B$3:$H$3,0),0)</f>
        <v>-58978.5133464393</v>
      </c>
      <c r="E32" s="52">
        <f>VLOOKUP($C32,'[2]Resumen Reliq TD'!$B$4:$H$37,MATCH(E$5,'[2]Resumen Reliq TD'!$B$3:$H$3,0),0)</f>
        <v>4373677.6269632829</v>
      </c>
      <c r="F32" s="52">
        <f>VLOOKUP($C32,'[2]Resumen Reliq TD'!$B$4:$H$37,MATCH(F$5,'[2]Resumen Reliq TD'!$B$3:$H$3,0),0)</f>
        <v>4420363.8945847973</v>
      </c>
      <c r="G32" s="52">
        <f>VLOOKUP($C32,'[2]Resumen Reliq TD'!$B$4:$H$37,MATCH(G$5,'[2]Resumen Reliq TD'!$B$3:$H$3,0),0)</f>
        <v>3770191.6596823935</v>
      </c>
      <c r="H32" s="52">
        <f>VLOOKUP($C32,'[2]Resumen Reliq TD'!$B$4:$H$37,MATCH(H$5,'[2]Resumen Reliq TD'!$B$3:$H$3,0),0)</f>
        <v>3192047.0240467805</v>
      </c>
      <c r="I32" s="27">
        <f>VLOOKUP($C32,'[2]Resumen Reliq TD'!$B$4:$H$37,MATCH(I$5,'[2]Resumen Reliq TD'!$B$3:$H$3,0),0)</f>
        <v>3332349.1299468474</v>
      </c>
    </row>
    <row r="33" spans="2:9" x14ac:dyDescent="0.2">
      <c r="B33" s="11">
        <v>28</v>
      </c>
      <c r="C33" s="2" t="s">
        <v>29</v>
      </c>
      <c r="D33" s="25">
        <f>VLOOKUP($C33,'[2]Resumen Reliq TD'!$B$4:$H$37,MATCH(D$5,'[2]Resumen Reliq TD'!$B$3:$H$3,0),0)</f>
        <v>-8520547.5025870558</v>
      </c>
      <c r="E33" s="52">
        <f>VLOOKUP($C33,'[2]Resumen Reliq TD'!$B$4:$H$37,MATCH(E$5,'[2]Resumen Reliq TD'!$B$3:$H$3,0),0)</f>
        <v>3688222.251612273</v>
      </c>
      <c r="F33" s="52">
        <f>VLOOKUP($C33,'[2]Resumen Reliq TD'!$B$4:$H$37,MATCH(F$5,'[2]Resumen Reliq TD'!$B$3:$H$3,0),0)</f>
        <v>4394326.4914283119</v>
      </c>
      <c r="G33" s="52">
        <f>VLOOKUP($C33,'[2]Resumen Reliq TD'!$B$4:$H$37,MATCH(G$5,'[2]Resumen Reliq TD'!$B$3:$H$3,0),0)</f>
        <v>8431926.1549625061</v>
      </c>
      <c r="H33" s="52">
        <f>VLOOKUP($C33,'[2]Resumen Reliq TD'!$B$4:$H$37,MATCH(H$5,'[2]Resumen Reliq TD'!$B$3:$H$3,0),0)</f>
        <v>2605388.6722279806</v>
      </c>
      <c r="I33" s="27">
        <f>VLOOKUP($C33,'[2]Resumen Reliq TD'!$B$4:$H$37,MATCH(I$5,'[2]Resumen Reliq TD'!$B$3:$H$3,0),0)</f>
        <v>3310235.8662494603</v>
      </c>
    </row>
    <row r="34" spans="2:9" x14ac:dyDescent="0.2">
      <c r="B34" s="11">
        <v>29</v>
      </c>
      <c r="C34" s="2" t="s">
        <v>30</v>
      </c>
      <c r="D34" s="25">
        <f>VLOOKUP($C34,'[2]Resumen Reliq TD'!$B$4:$H$37,MATCH(D$5,'[2]Resumen Reliq TD'!$B$3:$H$3,0),0)</f>
        <v>4906299.7660198379</v>
      </c>
      <c r="E34" s="52">
        <f>VLOOKUP($C34,'[2]Resumen Reliq TD'!$B$4:$H$37,MATCH(E$5,'[2]Resumen Reliq TD'!$B$3:$H$3,0),0)</f>
        <v>3026815.8762757629</v>
      </c>
      <c r="F34" s="52">
        <f>VLOOKUP($C34,'[2]Resumen Reliq TD'!$B$4:$H$37,MATCH(F$5,'[2]Resumen Reliq TD'!$B$3:$H$3,0),0)</f>
        <v>3253136.6703976314</v>
      </c>
      <c r="G34" s="52">
        <f>VLOOKUP($C34,'[2]Resumen Reliq TD'!$B$4:$H$37,MATCH(G$5,'[2]Resumen Reliq TD'!$B$3:$H$3,0),0)</f>
        <v>3271919.0387568576</v>
      </c>
      <c r="H34" s="52">
        <f>VLOOKUP($C34,'[2]Resumen Reliq TD'!$B$4:$H$37,MATCH(H$5,'[2]Resumen Reliq TD'!$B$3:$H$3,0),0)</f>
        <v>3226601.0797436545</v>
      </c>
      <c r="I34" s="27">
        <f>VLOOKUP($C34,'[2]Resumen Reliq TD'!$B$4:$H$37,MATCH(I$5,'[2]Resumen Reliq TD'!$B$3:$H$3,0),0)</f>
        <v>3546353.2960744607</v>
      </c>
    </row>
    <row r="35" spans="2:9" x14ac:dyDescent="0.2">
      <c r="B35" s="11">
        <v>30</v>
      </c>
      <c r="C35" s="2" t="s">
        <v>31</v>
      </c>
      <c r="D35" s="25">
        <f>VLOOKUP($C35,'[2]Resumen Reliq TD'!$B$4:$H$37,MATCH(D$5,'[2]Resumen Reliq TD'!$B$3:$H$3,0),0)</f>
        <v>202375615.10620564</v>
      </c>
      <c r="E35" s="52">
        <f>VLOOKUP($C35,'[2]Resumen Reliq TD'!$B$4:$H$37,MATCH(E$5,'[2]Resumen Reliq TD'!$B$3:$H$3,0),0)</f>
        <v>225928006.27950141</v>
      </c>
      <c r="F35" s="52">
        <f>VLOOKUP($C35,'[2]Resumen Reliq TD'!$B$4:$H$37,MATCH(F$5,'[2]Resumen Reliq TD'!$B$3:$H$3,0),0)</f>
        <v>232973671.11157477</v>
      </c>
      <c r="G35" s="52">
        <f>VLOOKUP($C35,'[2]Resumen Reliq TD'!$B$4:$H$37,MATCH(G$5,'[2]Resumen Reliq TD'!$B$3:$H$3,0),0)</f>
        <v>241746349.97138914</v>
      </c>
      <c r="H35" s="52">
        <f>VLOOKUP($C35,'[2]Resumen Reliq TD'!$B$4:$H$37,MATCH(H$5,'[2]Resumen Reliq TD'!$B$3:$H$3,0),0)</f>
        <v>249049219.02213231</v>
      </c>
      <c r="I35" s="27">
        <f>VLOOKUP($C35,'[2]Resumen Reliq TD'!$B$4:$H$37,MATCH(I$5,'[2]Resumen Reliq TD'!$B$3:$H$3,0),0)</f>
        <v>225268594.30427876</v>
      </c>
    </row>
    <row r="36" spans="2:9" x14ac:dyDescent="0.2">
      <c r="B36" s="11">
        <v>31</v>
      </c>
      <c r="C36" s="2" t="s">
        <v>32</v>
      </c>
      <c r="D36" s="25">
        <f>VLOOKUP($C36,'[2]Resumen Reliq TD'!$B$4:$H$37,MATCH(D$5,'[2]Resumen Reliq TD'!$B$3:$H$3,0),0)</f>
        <v>255863719.22333926</v>
      </c>
      <c r="E36" s="52">
        <f>VLOOKUP($C36,'[2]Resumen Reliq TD'!$B$4:$H$37,MATCH(E$5,'[2]Resumen Reliq TD'!$B$3:$H$3,0),0)</f>
        <v>277550122.75202423</v>
      </c>
      <c r="F36" s="52">
        <f>VLOOKUP($C36,'[2]Resumen Reliq TD'!$B$4:$H$37,MATCH(F$5,'[2]Resumen Reliq TD'!$B$3:$H$3,0),0)</f>
        <v>304445570.50015765</v>
      </c>
      <c r="G36" s="52">
        <f>VLOOKUP($C36,'[2]Resumen Reliq TD'!$B$4:$H$37,MATCH(G$5,'[2]Resumen Reliq TD'!$B$3:$H$3,0),0)</f>
        <v>287291444.05385166</v>
      </c>
      <c r="H36" s="52">
        <f>VLOOKUP($C36,'[2]Resumen Reliq TD'!$B$4:$H$37,MATCH(H$5,'[2]Resumen Reliq TD'!$B$3:$H$3,0),0)</f>
        <v>305700009.1540063</v>
      </c>
      <c r="I36" s="27">
        <f>VLOOKUP($C36,'[2]Resumen Reliq TD'!$B$4:$H$37,MATCH(I$5,'[2]Resumen Reliq TD'!$B$3:$H$3,0),0)</f>
        <v>274348221.38657284</v>
      </c>
    </row>
    <row r="37" spans="2:9" x14ac:dyDescent="0.2">
      <c r="B37" s="11">
        <v>32</v>
      </c>
      <c r="C37" s="2" t="s">
        <v>33</v>
      </c>
      <c r="D37" s="25">
        <f>VLOOKUP($C37,'[2]Resumen Reliq TD'!$B$4:$H$37,MATCH(D$5,'[2]Resumen Reliq TD'!$B$3:$H$3,0),0)</f>
        <v>567398193.77912951</v>
      </c>
      <c r="E37" s="52">
        <f>VLOOKUP($C37,'[2]Resumen Reliq TD'!$B$4:$H$37,MATCH(E$5,'[2]Resumen Reliq TD'!$B$3:$H$3,0),0)</f>
        <v>577153901.34967005</v>
      </c>
      <c r="F37" s="52">
        <f>VLOOKUP($C37,'[2]Resumen Reliq TD'!$B$4:$H$37,MATCH(F$5,'[2]Resumen Reliq TD'!$B$3:$H$3,0),0)</f>
        <v>623271094.54416728</v>
      </c>
      <c r="G37" s="52">
        <f>VLOOKUP($C37,'[2]Resumen Reliq TD'!$B$4:$H$37,MATCH(G$5,'[2]Resumen Reliq TD'!$B$3:$H$3,0),0)</f>
        <v>587222741.75190568</v>
      </c>
      <c r="H37" s="52">
        <f>VLOOKUP($C37,'[2]Resumen Reliq TD'!$B$4:$H$37,MATCH(H$5,'[2]Resumen Reliq TD'!$B$3:$H$3,0),0)</f>
        <v>677608789.54695129</v>
      </c>
      <c r="I37" s="27">
        <f>VLOOKUP($C37,'[2]Resumen Reliq TD'!$B$4:$H$37,MATCH(I$5,'[2]Resumen Reliq TD'!$B$3:$H$3,0),0)</f>
        <v>629318038.0987252</v>
      </c>
    </row>
    <row r="38" spans="2:9" x14ac:dyDescent="0.2">
      <c r="B38" s="11">
        <v>33</v>
      </c>
      <c r="C38" s="2" t="s">
        <v>34</v>
      </c>
      <c r="D38" s="25">
        <f>VLOOKUP($C38,'[2]Resumen Reliq TD'!$B$4:$H$37,MATCH(D$5,'[2]Resumen Reliq TD'!$B$3:$H$3,0),0)</f>
        <v>1335036.1955371846</v>
      </c>
      <c r="E38" s="52">
        <f>VLOOKUP($C38,'[2]Resumen Reliq TD'!$B$4:$H$37,MATCH(E$5,'[2]Resumen Reliq TD'!$B$3:$H$3,0),0)</f>
        <v>858307.17407097609</v>
      </c>
      <c r="F38" s="52">
        <f>VLOOKUP($C38,'[2]Resumen Reliq TD'!$B$4:$H$37,MATCH(F$5,'[2]Resumen Reliq TD'!$B$3:$H$3,0),0)</f>
        <v>1029251.309592173</v>
      </c>
      <c r="G38" s="52">
        <f>VLOOKUP($C38,'[2]Resumen Reliq TD'!$B$4:$H$37,MATCH(G$5,'[2]Resumen Reliq TD'!$B$3:$H$3,0),0)</f>
        <v>1153290.168311232</v>
      </c>
      <c r="H38" s="52">
        <f>VLOOKUP($C38,'[2]Resumen Reliq TD'!$B$4:$H$37,MATCH(H$5,'[2]Resumen Reliq TD'!$B$3:$H$3,0),0)</f>
        <v>1226259.7954817279</v>
      </c>
      <c r="I38" s="27">
        <f>VLOOKUP($C38,'[2]Resumen Reliq TD'!$B$4:$H$37,MATCH(I$5,'[2]Resumen Reliq TD'!$B$3:$H$3,0),0)</f>
        <v>1322022.8636923393</v>
      </c>
    </row>
    <row r="39" spans="2:9" x14ac:dyDescent="0.2">
      <c r="B39" s="13">
        <v>34</v>
      </c>
      <c r="C39" s="14" t="s">
        <v>120</v>
      </c>
      <c r="D39" s="25">
        <f>VLOOKUP($C39,'[2]Resumen Reliq TD'!$B$4:$H$37,MATCH(D$5,'[2]Resumen Reliq TD'!$B$3:$H$3,0),0)</f>
        <v>350627.65541502496</v>
      </c>
      <c r="E39" s="52">
        <f>VLOOKUP($C39,'[2]Resumen Reliq TD'!$B$4:$H$37,MATCH(E$5,'[2]Resumen Reliq TD'!$B$3:$H$3,0),0)</f>
        <v>0</v>
      </c>
      <c r="F39" s="52">
        <f>VLOOKUP($C39,'[2]Resumen Reliq TD'!$B$4:$H$37,MATCH(F$5,'[2]Resumen Reliq TD'!$B$3:$H$3,0),0)</f>
        <v>549137.17695679434</v>
      </c>
      <c r="G39" s="52">
        <f>VLOOKUP($C39,'[2]Resumen Reliq TD'!$B$4:$H$37,MATCH(G$5,'[2]Resumen Reliq TD'!$B$3:$H$3,0),0)</f>
        <v>247533.43329772525</v>
      </c>
      <c r="H39" s="52">
        <f>VLOOKUP($C39,'[2]Resumen Reliq TD'!$B$4:$H$37,MATCH(H$5,'[2]Resumen Reliq TD'!$B$3:$H$3,0),0)</f>
        <v>241443.56374582503</v>
      </c>
      <c r="I39" s="27">
        <f>VLOOKUP($C39,'[2]Resumen Reliq TD'!$B$4:$H$37,MATCH(I$5,'[2]Resumen Reliq TD'!$B$3:$H$3,0),0)</f>
        <v>98586.997019999995</v>
      </c>
    </row>
    <row r="40" spans="2:9" x14ac:dyDescent="0.2">
      <c r="B40" s="16" t="s">
        <v>35</v>
      </c>
      <c r="C40" s="17"/>
      <c r="D40" s="28">
        <f t="shared" ref="D40:I40" si="0">SUM(D6:D39)</f>
        <v>1200682695.8691657</v>
      </c>
      <c r="E40" s="29">
        <f t="shared" si="0"/>
        <v>2752504311.7182155</v>
      </c>
      <c r="F40" s="29">
        <f t="shared" si="0"/>
        <v>2626605675.5969439</v>
      </c>
      <c r="G40" s="29">
        <f t="shared" si="0"/>
        <v>2894371139.5528951</v>
      </c>
      <c r="H40" s="29">
        <f t="shared" si="0"/>
        <v>2641543800.2627177</v>
      </c>
      <c r="I40" s="30">
        <f t="shared" si="0"/>
        <v>3116836750.9267697</v>
      </c>
    </row>
    <row r="43" spans="2:9" x14ac:dyDescent="0.2">
      <c r="B43" s="3" t="s">
        <v>96</v>
      </c>
    </row>
    <row r="44" spans="2:9" x14ac:dyDescent="0.2">
      <c r="B44" s="21" t="s">
        <v>0</v>
      </c>
      <c r="C44" s="16"/>
      <c r="D44" s="22">
        <v>44197</v>
      </c>
      <c r="E44" s="23">
        <v>44228</v>
      </c>
      <c r="F44" s="23">
        <v>44256</v>
      </c>
      <c r="G44" s="23">
        <v>44287</v>
      </c>
      <c r="H44" s="23">
        <v>44317</v>
      </c>
      <c r="I44" s="24">
        <v>44348</v>
      </c>
    </row>
    <row r="45" spans="2:9" x14ac:dyDescent="0.2">
      <c r="B45" s="8">
        <v>1</v>
      </c>
      <c r="C45" s="9" t="s">
        <v>3</v>
      </c>
      <c r="D45" s="31">
        <f t="shared" ref="D45:I54" si="1">D6+D249</f>
        <v>-46996663.141507581</v>
      </c>
      <c r="E45" s="32">
        <f t="shared" si="1"/>
        <v>-19419235.017225873</v>
      </c>
      <c r="F45" s="32">
        <f t="shared" si="1"/>
        <v>-14294276.923219347</v>
      </c>
      <c r="G45" s="32">
        <f t="shared" si="1"/>
        <v>-16530713.516432794</v>
      </c>
      <c r="H45" s="32">
        <f t="shared" si="1"/>
        <v>-13159407.448136056</v>
      </c>
      <c r="I45" s="33">
        <f t="shared" si="1"/>
        <v>-11118333.98059357</v>
      </c>
    </row>
    <row r="46" spans="2:9" x14ac:dyDescent="0.2">
      <c r="B46" s="11">
        <v>2</v>
      </c>
      <c r="C46" s="2" t="s">
        <v>4</v>
      </c>
      <c r="D46" s="25">
        <f t="shared" si="1"/>
        <v>-22736815.189709205</v>
      </c>
      <c r="E46" s="52">
        <f t="shared" si="1"/>
        <v>-11508180.180296434</v>
      </c>
      <c r="F46" s="52">
        <f t="shared" si="1"/>
        <v>-10684291.957285859</v>
      </c>
      <c r="G46" s="52">
        <f t="shared" si="1"/>
        <v>-10707257.690990271</v>
      </c>
      <c r="H46" s="52">
        <f t="shared" si="1"/>
        <v>-9663817.7966513857</v>
      </c>
      <c r="I46" s="27">
        <f t="shared" si="1"/>
        <v>-9297849.7954052892</v>
      </c>
    </row>
    <row r="47" spans="2:9" x14ac:dyDescent="0.2">
      <c r="B47" s="11">
        <v>3</v>
      </c>
      <c r="C47" s="2" t="s">
        <v>5</v>
      </c>
      <c r="D47" s="25">
        <f t="shared" si="1"/>
        <v>35476162.037607759</v>
      </c>
      <c r="E47" s="52">
        <f t="shared" si="1"/>
        <v>36854308.962646648</v>
      </c>
      <c r="F47" s="52">
        <f t="shared" si="1"/>
        <v>49827733.952357605</v>
      </c>
      <c r="G47" s="52">
        <f t="shared" si="1"/>
        <v>60746867.777292415</v>
      </c>
      <c r="H47" s="52">
        <f t="shared" si="1"/>
        <v>71122537.528723776</v>
      </c>
      <c r="I47" s="27">
        <f t="shared" si="1"/>
        <v>83483517.17788747</v>
      </c>
    </row>
    <row r="48" spans="2:9" x14ac:dyDescent="0.2">
      <c r="B48" s="11">
        <v>4</v>
      </c>
      <c r="C48" s="2" t="s">
        <v>6</v>
      </c>
      <c r="D48" s="25">
        <f t="shared" si="1"/>
        <v>-10951011.803800588</v>
      </c>
      <c r="E48" s="52">
        <f t="shared" si="1"/>
        <v>-11376323.239555206</v>
      </c>
      <c r="F48" s="52">
        <f t="shared" si="1"/>
        <v>-10405083.684304431</v>
      </c>
      <c r="G48" s="52">
        <f t="shared" si="1"/>
        <v>-10272564.25945225</v>
      </c>
      <c r="H48" s="52">
        <f t="shared" si="1"/>
        <v>-11063437.557294158</v>
      </c>
      <c r="I48" s="27">
        <f t="shared" si="1"/>
        <v>-11654146.191311389</v>
      </c>
    </row>
    <row r="49" spans="2:9" x14ac:dyDescent="0.2">
      <c r="B49" s="11">
        <v>5</v>
      </c>
      <c r="C49" s="2" t="s">
        <v>7</v>
      </c>
      <c r="D49" s="25">
        <f t="shared" si="1"/>
        <v>-3394256480.6220975</v>
      </c>
      <c r="E49" s="52">
        <f t="shared" si="1"/>
        <v>-2670755926.6620741</v>
      </c>
      <c r="F49" s="52">
        <f t="shared" si="1"/>
        <v>-2781952991.7689357</v>
      </c>
      <c r="G49" s="52">
        <f t="shared" si="1"/>
        <v>-2804667019.1822739</v>
      </c>
      <c r="H49" s="52">
        <f t="shared" si="1"/>
        <v>-2986309262.6822486</v>
      </c>
      <c r="I49" s="27">
        <f t="shared" si="1"/>
        <v>-2836730306.1982422</v>
      </c>
    </row>
    <row r="50" spans="2:9" x14ac:dyDescent="0.2">
      <c r="B50" s="11">
        <v>6</v>
      </c>
      <c r="C50" s="2" t="s">
        <v>8</v>
      </c>
      <c r="D50" s="25">
        <f t="shared" si="1"/>
        <v>10467415.381518001</v>
      </c>
      <c r="E50" s="52">
        <f t="shared" si="1"/>
        <v>11627434.142735977</v>
      </c>
      <c r="F50" s="52">
        <f t="shared" si="1"/>
        <v>18036029.281248085</v>
      </c>
      <c r="G50" s="52">
        <f t="shared" si="1"/>
        <v>22506303.148296297</v>
      </c>
      <c r="H50" s="52">
        <f t="shared" si="1"/>
        <v>25647512.517733</v>
      </c>
      <c r="I50" s="27">
        <f t="shared" si="1"/>
        <v>29144432.398611203</v>
      </c>
    </row>
    <row r="51" spans="2:9" x14ac:dyDescent="0.2">
      <c r="B51" s="11">
        <v>7</v>
      </c>
      <c r="C51" s="2" t="s">
        <v>9</v>
      </c>
      <c r="D51" s="25">
        <f t="shared" si="1"/>
        <v>81702607.897947073</v>
      </c>
      <c r="E51" s="52">
        <f t="shared" si="1"/>
        <v>148242511.11114129</v>
      </c>
      <c r="F51" s="52">
        <f t="shared" si="1"/>
        <v>220234248.79299262</v>
      </c>
      <c r="G51" s="52">
        <f t="shared" si="1"/>
        <v>268072364.18558267</v>
      </c>
      <c r="H51" s="52">
        <f t="shared" si="1"/>
        <v>346214620.33725274</v>
      </c>
      <c r="I51" s="27">
        <f t="shared" si="1"/>
        <v>395077813.07315934</v>
      </c>
    </row>
    <row r="52" spans="2:9" x14ac:dyDescent="0.2">
      <c r="B52" s="11">
        <v>8</v>
      </c>
      <c r="C52" s="2" t="s">
        <v>10</v>
      </c>
      <c r="D52" s="25">
        <f t="shared" si="1"/>
        <v>-719810130.71930408</v>
      </c>
      <c r="E52" s="52">
        <f t="shared" si="1"/>
        <v>-523033696.19733739</v>
      </c>
      <c r="F52" s="52">
        <f t="shared" si="1"/>
        <v>-517897503.94977921</v>
      </c>
      <c r="G52" s="52">
        <f t="shared" si="1"/>
        <v>-480044519.30168754</v>
      </c>
      <c r="H52" s="52">
        <f t="shared" si="1"/>
        <v>-496404174.05161566</v>
      </c>
      <c r="I52" s="27">
        <f t="shared" si="1"/>
        <v>-456344683.71524554</v>
      </c>
    </row>
    <row r="53" spans="2:9" x14ac:dyDescent="0.2">
      <c r="B53" s="11">
        <v>9</v>
      </c>
      <c r="C53" s="2" t="s">
        <v>11</v>
      </c>
      <c r="D53" s="25">
        <f t="shared" si="1"/>
        <v>-93277257.514429271</v>
      </c>
      <c r="E53" s="52">
        <f t="shared" si="1"/>
        <v>-68494964.215657488</v>
      </c>
      <c r="F53" s="52">
        <f t="shared" si="1"/>
        <v>-72217375.444145501</v>
      </c>
      <c r="G53" s="52">
        <f t="shared" si="1"/>
        <v>-55912208.756194934</v>
      </c>
      <c r="H53" s="52">
        <f t="shared" si="1"/>
        <v>-59219851.072417252</v>
      </c>
      <c r="I53" s="27">
        <f t="shared" si="1"/>
        <v>-45834456.261878073</v>
      </c>
    </row>
    <row r="54" spans="2:9" x14ac:dyDescent="0.2">
      <c r="B54" s="11">
        <v>10</v>
      </c>
      <c r="C54" s="2" t="s">
        <v>60</v>
      </c>
      <c r="D54" s="25">
        <f t="shared" si="1"/>
        <v>3452227399.2930932</v>
      </c>
      <c r="E54" s="52">
        <f t="shared" si="1"/>
        <v>3082965888.9743619</v>
      </c>
      <c r="F54" s="52">
        <f t="shared" si="1"/>
        <v>3993743798.0112281</v>
      </c>
      <c r="G54" s="52">
        <f t="shared" si="1"/>
        <v>4996410542.4594975</v>
      </c>
      <c r="H54" s="52">
        <f t="shared" si="1"/>
        <v>6022776660.354085</v>
      </c>
      <c r="I54" s="27">
        <f t="shared" si="1"/>
        <v>7116774567.4969807</v>
      </c>
    </row>
    <row r="55" spans="2:9" x14ac:dyDescent="0.2">
      <c r="B55" s="11">
        <v>11</v>
      </c>
      <c r="C55" s="2" t="s">
        <v>12</v>
      </c>
      <c r="D55" s="25">
        <f t="shared" ref="D55:I64" si="2">D16+D259</f>
        <v>-121451550.68248746</v>
      </c>
      <c r="E55" s="52">
        <f t="shared" si="2"/>
        <v>243986857.4461557</v>
      </c>
      <c r="F55" s="52">
        <f t="shared" si="2"/>
        <v>405690979.26163507</v>
      </c>
      <c r="G55" s="52">
        <f t="shared" si="2"/>
        <v>514508412.94839406</v>
      </c>
      <c r="H55" s="52">
        <f t="shared" si="2"/>
        <v>656797158.24349415</v>
      </c>
      <c r="I55" s="27">
        <f t="shared" si="2"/>
        <v>756447018.90058088</v>
      </c>
    </row>
    <row r="56" spans="2:9" x14ac:dyDescent="0.2">
      <c r="B56" s="11">
        <v>12</v>
      </c>
      <c r="C56" s="2" t="s">
        <v>13</v>
      </c>
      <c r="D56" s="25">
        <f t="shared" si="2"/>
        <v>-25878890.48762371</v>
      </c>
      <c r="E56" s="52">
        <f t="shared" si="2"/>
        <v>44803640.927211232</v>
      </c>
      <c r="F56" s="52">
        <f t="shared" si="2"/>
        <v>81465325.367799133</v>
      </c>
      <c r="G56" s="52">
        <f t="shared" si="2"/>
        <v>106228720.35439026</v>
      </c>
      <c r="H56" s="52">
        <f t="shared" si="2"/>
        <v>134310027.01582187</v>
      </c>
      <c r="I56" s="27">
        <f t="shared" si="2"/>
        <v>161044611.09121901</v>
      </c>
    </row>
    <row r="57" spans="2:9" x14ac:dyDescent="0.2">
      <c r="B57" s="11">
        <v>13</v>
      </c>
      <c r="C57" s="2" t="s">
        <v>14</v>
      </c>
      <c r="D57" s="25">
        <f t="shared" si="2"/>
        <v>-18323727.030159071</v>
      </c>
      <c r="E57" s="52">
        <f t="shared" si="2"/>
        <v>2275744.7233617036</v>
      </c>
      <c r="F57" s="52">
        <f t="shared" si="2"/>
        <v>13458843.291125091</v>
      </c>
      <c r="G57" s="52">
        <f t="shared" si="2"/>
        <v>21106670.601091165</v>
      </c>
      <c r="H57" s="52">
        <f t="shared" si="2"/>
        <v>27674392.144584998</v>
      </c>
      <c r="I57" s="27">
        <f t="shared" si="2"/>
        <v>31043716.527643181</v>
      </c>
    </row>
    <row r="58" spans="2:9" x14ac:dyDescent="0.2">
      <c r="B58" s="11">
        <v>14</v>
      </c>
      <c r="C58" s="2" t="s">
        <v>15</v>
      </c>
      <c r="D58" s="25">
        <f t="shared" si="2"/>
        <v>55690779.158546478</v>
      </c>
      <c r="E58" s="52">
        <f t="shared" si="2"/>
        <v>73821981.456486389</v>
      </c>
      <c r="F58" s="52">
        <f t="shared" si="2"/>
        <v>103495664.56373373</v>
      </c>
      <c r="G58" s="52">
        <f t="shared" si="2"/>
        <v>134895165.48780319</v>
      </c>
      <c r="H58" s="52">
        <f t="shared" si="2"/>
        <v>172009177.42959008</v>
      </c>
      <c r="I58" s="27">
        <f t="shared" si="2"/>
        <v>208178445.25628409</v>
      </c>
    </row>
    <row r="59" spans="2:9" x14ac:dyDescent="0.2">
      <c r="B59" s="11">
        <v>15</v>
      </c>
      <c r="C59" s="2" t="s">
        <v>16</v>
      </c>
      <c r="D59" s="25">
        <f t="shared" si="2"/>
        <v>10354227.698839329</v>
      </c>
      <c r="E59" s="52">
        <f t="shared" si="2"/>
        <v>41011059.565802276</v>
      </c>
      <c r="F59" s="52">
        <f t="shared" si="2"/>
        <v>67523123.867606997</v>
      </c>
      <c r="G59" s="52">
        <f t="shared" si="2"/>
        <v>81548943.964009672</v>
      </c>
      <c r="H59" s="52">
        <f t="shared" si="2"/>
        <v>95144051.319470182</v>
      </c>
      <c r="I59" s="27">
        <f t="shared" si="2"/>
        <v>108325425.52213554</v>
      </c>
    </row>
    <row r="60" spans="2:9" x14ac:dyDescent="0.2">
      <c r="B60" s="11">
        <v>16</v>
      </c>
      <c r="C60" s="2" t="s">
        <v>17</v>
      </c>
      <c r="D60" s="25">
        <f t="shared" si="2"/>
        <v>75197141.517327398</v>
      </c>
      <c r="E60" s="52">
        <f t="shared" si="2"/>
        <v>38136535.572625846</v>
      </c>
      <c r="F60" s="52">
        <f t="shared" si="2"/>
        <v>44613580.364838183</v>
      </c>
      <c r="G60" s="52">
        <f t="shared" si="2"/>
        <v>54426055.468225025</v>
      </c>
      <c r="H60" s="52">
        <f t="shared" si="2"/>
        <v>64909352.82558623</v>
      </c>
      <c r="I60" s="27">
        <f t="shared" si="2"/>
        <v>71098537.967728436</v>
      </c>
    </row>
    <row r="61" spans="2:9" x14ac:dyDescent="0.2">
      <c r="B61" s="11">
        <v>17</v>
      </c>
      <c r="C61" s="2" t="s">
        <v>18</v>
      </c>
      <c r="D61" s="25">
        <f t="shared" si="2"/>
        <v>34476352.014649883</v>
      </c>
      <c r="E61" s="52">
        <f t="shared" si="2"/>
        <v>43235828.028375372</v>
      </c>
      <c r="F61" s="52">
        <f t="shared" si="2"/>
        <v>54196627.663120002</v>
      </c>
      <c r="G61" s="52">
        <f t="shared" si="2"/>
        <v>57111257.50045497</v>
      </c>
      <c r="H61" s="52">
        <f t="shared" si="2"/>
        <v>62342492.508524105</v>
      </c>
      <c r="I61" s="27">
        <f t="shared" si="2"/>
        <v>68938023.45369871</v>
      </c>
    </row>
    <row r="62" spans="2:9" x14ac:dyDescent="0.2">
      <c r="B62" s="11">
        <v>18</v>
      </c>
      <c r="C62" s="2" t="s">
        <v>19</v>
      </c>
      <c r="D62" s="25">
        <f t="shared" si="2"/>
        <v>15624775.716747174</v>
      </c>
      <c r="E62" s="52">
        <f t="shared" si="2"/>
        <v>18556234.523986399</v>
      </c>
      <c r="F62" s="52">
        <f t="shared" si="2"/>
        <v>22930513.633751217</v>
      </c>
      <c r="G62" s="52">
        <f t="shared" si="2"/>
        <v>27137767.102940913</v>
      </c>
      <c r="H62" s="52">
        <f t="shared" si="2"/>
        <v>30479223.817423474</v>
      </c>
      <c r="I62" s="27">
        <f t="shared" si="2"/>
        <v>34437438.362362072</v>
      </c>
    </row>
    <row r="63" spans="2:9" x14ac:dyDescent="0.2">
      <c r="B63" s="11">
        <v>19</v>
      </c>
      <c r="C63" s="2" t="s">
        <v>20</v>
      </c>
      <c r="D63" s="25">
        <f t="shared" si="2"/>
        <v>-42927242.793439597</v>
      </c>
      <c r="E63" s="52">
        <f t="shared" si="2"/>
        <v>49170197.14049314</v>
      </c>
      <c r="F63" s="52">
        <f t="shared" si="2"/>
        <v>72697040.829583555</v>
      </c>
      <c r="G63" s="52">
        <f t="shared" si="2"/>
        <v>85592066.710262328</v>
      </c>
      <c r="H63" s="52">
        <f t="shared" si="2"/>
        <v>92884330.186685503</v>
      </c>
      <c r="I63" s="27">
        <f t="shared" si="2"/>
        <v>102091715.65883395</v>
      </c>
    </row>
    <row r="64" spans="2:9" x14ac:dyDescent="0.2">
      <c r="B64" s="11">
        <v>20</v>
      </c>
      <c r="C64" s="2" t="s">
        <v>21</v>
      </c>
      <c r="D64" s="25">
        <f t="shared" si="2"/>
        <v>-44872531.19390808</v>
      </c>
      <c r="E64" s="52">
        <f t="shared" si="2"/>
        <v>341824082.0200426</v>
      </c>
      <c r="F64" s="52">
        <f t="shared" si="2"/>
        <v>524598235.39634609</v>
      </c>
      <c r="G64" s="52">
        <f t="shared" si="2"/>
        <v>730310835.33149171</v>
      </c>
      <c r="H64" s="52">
        <f t="shared" si="2"/>
        <v>898945174.61185241</v>
      </c>
      <c r="I64" s="27">
        <f t="shared" si="2"/>
        <v>1056820703.0057235</v>
      </c>
    </row>
    <row r="65" spans="2:9" x14ac:dyDescent="0.2">
      <c r="B65" s="11">
        <v>21</v>
      </c>
      <c r="C65" s="2" t="s">
        <v>22</v>
      </c>
      <c r="D65" s="25">
        <f t="shared" ref="D65:I74" si="3">D26+D269</f>
        <v>109614853.76008207</v>
      </c>
      <c r="E65" s="52">
        <f t="shared" si="3"/>
        <v>212617590.55084878</v>
      </c>
      <c r="F65" s="52">
        <f t="shared" si="3"/>
        <v>253263877.61886621</v>
      </c>
      <c r="G65" s="52">
        <f t="shared" si="3"/>
        <v>342405637.56988001</v>
      </c>
      <c r="H65" s="52">
        <f t="shared" si="3"/>
        <v>355289315.74599624</v>
      </c>
      <c r="I65" s="27">
        <f t="shared" si="3"/>
        <v>434414495.11234999</v>
      </c>
    </row>
    <row r="66" spans="2:9" x14ac:dyDescent="0.2">
      <c r="B66" s="11">
        <v>22</v>
      </c>
      <c r="C66" s="2" t="s">
        <v>23</v>
      </c>
      <c r="D66" s="25">
        <f t="shared" si="3"/>
        <v>822708285.37098682</v>
      </c>
      <c r="E66" s="52">
        <f t="shared" si="3"/>
        <v>1691509471.06703</v>
      </c>
      <c r="F66" s="52">
        <f t="shared" si="3"/>
        <v>2332068726.5410786</v>
      </c>
      <c r="G66" s="52">
        <f t="shared" si="3"/>
        <v>3161048448.2518044</v>
      </c>
      <c r="H66" s="52">
        <f t="shared" si="3"/>
        <v>3843172374.4818563</v>
      </c>
      <c r="I66" s="27">
        <f t="shared" si="3"/>
        <v>4715462465.6936607</v>
      </c>
    </row>
    <row r="67" spans="2:9" x14ac:dyDescent="0.2">
      <c r="B67" s="11">
        <v>23</v>
      </c>
      <c r="C67" s="2" t="s">
        <v>24</v>
      </c>
      <c r="D67" s="25">
        <f t="shared" si="3"/>
        <v>13671622.08760244</v>
      </c>
      <c r="E67" s="52">
        <f t="shared" si="3"/>
        <v>30953091.609550074</v>
      </c>
      <c r="F67" s="52">
        <f t="shared" si="3"/>
        <v>39599060.884378001</v>
      </c>
      <c r="G67" s="52">
        <f t="shared" si="3"/>
        <v>48947733.072098732</v>
      </c>
      <c r="H67" s="52">
        <f t="shared" si="3"/>
        <v>56770837.399483673</v>
      </c>
      <c r="I67" s="27">
        <f t="shared" si="3"/>
        <v>65156873.599633142</v>
      </c>
    </row>
    <row r="68" spans="2:9" x14ac:dyDescent="0.2">
      <c r="B68" s="11">
        <v>24</v>
      </c>
      <c r="C68" s="2" t="s">
        <v>25</v>
      </c>
      <c r="D68" s="25">
        <f t="shared" si="3"/>
        <v>-31527475.629573327</v>
      </c>
      <c r="E68" s="52">
        <f t="shared" si="3"/>
        <v>-191969610.88515452</v>
      </c>
      <c r="F68" s="52">
        <f t="shared" si="3"/>
        <v>-205715885.68494612</v>
      </c>
      <c r="G68" s="52">
        <f t="shared" si="3"/>
        <v>-213066602.48347241</v>
      </c>
      <c r="H68" s="52">
        <f t="shared" si="3"/>
        <v>-202461691.72112221</v>
      </c>
      <c r="I68" s="27">
        <f t="shared" si="3"/>
        <v>-216538225.35116899</v>
      </c>
    </row>
    <row r="69" spans="2:9" x14ac:dyDescent="0.2">
      <c r="B69" s="11">
        <v>25</v>
      </c>
      <c r="C69" s="2" t="s">
        <v>26</v>
      </c>
      <c r="D69" s="25">
        <f t="shared" si="3"/>
        <v>6310010.2179957498</v>
      </c>
      <c r="E69" s="52">
        <f t="shared" si="3"/>
        <v>357547.76907648216</v>
      </c>
      <c r="F69" s="52">
        <f t="shared" si="3"/>
        <v>-704144.1137062778</v>
      </c>
      <c r="G69" s="52">
        <f t="shared" si="3"/>
        <v>-878181.82634919835</v>
      </c>
      <c r="H69" s="52">
        <f t="shared" si="3"/>
        <v>-755437.89006529748</v>
      </c>
      <c r="I69" s="27">
        <f t="shared" si="3"/>
        <v>-701035.78544688004</v>
      </c>
    </row>
    <row r="70" spans="2:9" x14ac:dyDescent="0.2">
      <c r="B70" s="11">
        <v>26</v>
      </c>
      <c r="C70" s="2" t="s">
        <v>27</v>
      </c>
      <c r="D70" s="25">
        <f t="shared" si="3"/>
        <v>26520874.81454923</v>
      </c>
      <c r="E70" s="52">
        <f t="shared" si="3"/>
        <v>32709741.688632116</v>
      </c>
      <c r="F70" s="52">
        <f t="shared" si="3"/>
        <v>42323392.321567997</v>
      </c>
      <c r="G70" s="52">
        <f t="shared" si="3"/>
        <v>48791198.738746122</v>
      </c>
      <c r="H70" s="52">
        <f t="shared" si="3"/>
        <v>54830031.751489826</v>
      </c>
      <c r="I70" s="27">
        <f t="shared" si="3"/>
        <v>65673920.739810139</v>
      </c>
    </row>
    <row r="71" spans="2:9" x14ac:dyDescent="0.2">
      <c r="B71" s="11">
        <v>27</v>
      </c>
      <c r="C71" s="2" t="s">
        <v>28</v>
      </c>
      <c r="D71" s="25">
        <f t="shared" si="3"/>
        <v>-58978.5133464393</v>
      </c>
      <c r="E71" s="52">
        <f t="shared" si="3"/>
        <v>4373677.6269632829</v>
      </c>
      <c r="F71" s="52">
        <f t="shared" si="3"/>
        <v>6750482.3921753457</v>
      </c>
      <c r="G71" s="52">
        <f t="shared" si="3"/>
        <v>8147993.9524976648</v>
      </c>
      <c r="H71" s="52">
        <f t="shared" si="3"/>
        <v>9123030.5549809784</v>
      </c>
      <c r="I71" s="27">
        <f t="shared" si="3"/>
        <v>10301260.768044138</v>
      </c>
    </row>
    <row r="72" spans="2:9" x14ac:dyDescent="0.2">
      <c r="B72" s="11">
        <v>28</v>
      </c>
      <c r="C72" s="2" t="s">
        <v>29</v>
      </c>
      <c r="D72" s="25">
        <f t="shared" si="3"/>
        <v>-8520547.5025870558</v>
      </c>
      <c r="E72" s="52">
        <f t="shared" si="3"/>
        <v>3688222.251612273</v>
      </c>
      <c r="F72" s="52">
        <f t="shared" si="3"/>
        <v>6359262.0959012397</v>
      </c>
      <c r="G72" s="52">
        <f t="shared" si="3"/>
        <v>12556015.452094704</v>
      </c>
      <c r="H72" s="52">
        <f t="shared" si="3"/>
        <v>11745002.826912189</v>
      </c>
      <c r="I72" s="27">
        <f t="shared" si="3"/>
        <v>12282022.861445442</v>
      </c>
    </row>
    <row r="73" spans="2:9" x14ac:dyDescent="0.2">
      <c r="B73" s="11">
        <v>29</v>
      </c>
      <c r="C73" s="2" t="s">
        <v>30</v>
      </c>
      <c r="D73" s="25">
        <f t="shared" si="3"/>
        <v>4906299.7660198379</v>
      </c>
      <c r="E73" s="52">
        <f t="shared" si="3"/>
        <v>4047499.4556508078</v>
      </c>
      <c r="F73" s="52">
        <f t="shared" si="3"/>
        <v>5409480.6342182644</v>
      </c>
      <c r="G73" s="52">
        <f t="shared" si="3"/>
        <v>6780058.9534495473</v>
      </c>
      <c r="H73" s="52">
        <f t="shared" si="3"/>
        <v>8161854.8644308168</v>
      </c>
      <c r="I73" s="27">
        <f t="shared" si="3"/>
        <v>9781040.8826613612</v>
      </c>
    </row>
    <row r="74" spans="2:9" x14ac:dyDescent="0.2">
      <c r="B74" s="11">
        <v>30</v>
      </c>
      <c r="C74" s="2" t="s">
        <v>31</v>
      </c>
      <c r="D74" s="25">
        <f t="shared" si="3"/>
        <v>202375615.10620564</v>
      </c>
      <c r="E74" s="52">
        <f t="shared" si="3"/>
        <v>268029279.55176178</v>
      </c>
      <c r="F74" s="52">
        <f t="shared" si="3"/>
        <v>375768827.83030546</v>
      </c>
      <c r="G74" s="52">
        <f t="shared" si="3"/>
        <v>485438806.3728497</v>
      </c>
      <c r="H74" s="52">
        <f t="shared" si="3"/>
        <v>602403625.35317349</v>
      </c>
      <c r="I74" s="27">
        <f t="shared" si="3"/>
        <v>685433405.7948705</v>
      </c>
    </row>
    <row r="75" spans="2:9" x14ac:dyDescent="0.2">
      <c r="B75" s="11">
        <v>31</v>
      </c>
      <c r="C75" s="2" t="s">
        <v>32</v>
      </c>
      <c r="D75" s="25">
        <f t="shared" ref="D75:I84" si="4">D36+D279</f>
        <v>255863719.22333926</v>
      </c>
      <c r="E75" s="52">
        <f t="shared" si="4"/>
        <v>330778810.19949919</v>
      </c>
      <c r="F75" s="52">
        <f t="shared" si="4"/>
        <v>480671138.5450511</v>
      </c>
      <c r="G75" s="52">
        <f t="shared" si="4"/>
        <v>599014827.68222451</v>
      </c>
      <c r="H75" s="52">
        <f t="shared" si="4"/>
        <v>741727220.08236122</v>
      </c>
      <c r="I75" s="27">
        <f t="shared" si="4"/>
        <v>840939709.28894949</v>
      </c>
    </row>
    <row r="76" spans="2:9" x14ac:dyDescent="0.2">
      <c r="B76" s="11">
        <v>32</v>
      </c>
      <c r="C76" s="2" t="s">
        <v>33</v>
      </c>
      <c r="D76" s="25">
        <f t="shared" si="4"/>
        <v>567398193.77912951</v>
      </c>
      <c r="E76" s="52">
        <f t="shared" si="4"/>
        <v>695192758.93607295</v>
      </c>
      <c r="F76" s="52">
        <f t="shared" si="4"/>
        <v>993641671.6990869</v>
      </c>
      <c r="G76" s="52">
        <f t="shared" si="4"/>
        <v>1231616214.0825968</v>
      </c>
      <c r="H76" s="52">
        <f t="shared" si="4"/>
        <v>1574111109.595464</v>
      </c>
      <c r="I76" s="27">
        <f t="shared" si="4"/>
        <v>1831751940.4305301</v>
      </c>
    </row>
    <row r="77" spans="2:9" x14ac:dyDescent="0.2">
      <c r="B77" s="11">
        <v>33</v>
      </c>
      <c r="C77" s="2" t="s">
        <v>34</v>
      </c>
      <c r="D77" s="25">
        <f t="shared" si="4"/>
        <v>1335036.1955371846</v>
      </c>
      <c r="E77" s="52">
        <f t="shared" si="4"/>
        <v>1136041.8392240521</v>
      </c>
      <c r="F77" s="52">
        <f t="shared" si="4"/>
        <v>1634488.4416783541</v>
      </c>
      <c r="G77" s="52">
        <f t="shared" si="4"/>
        <v>2213283.6372007499</v>
      </c>
      <c r="H77" s="52">
        <f t="shared" si="4"/>
        <v>2837324.9089382598</v>
      </c>
      <c r="I77" s="27">
        <f t="shared" si="4"/>
        <v>3489402.0541706067</v>
      </c>
    </row>
    <row r="78" spans="2:9" x14ac:dyDescent="0.2">
      <c r="B78" s="13">
        <v>34</v>
      </c>
      <c r="C78" s="14" t="s">
        <v>120</v>
      </c>
      <c r="D78" s="25">
        <f t="shared" ref="D78:I78" si="5">D39+D282</f>
        <v>350627.65541502496</v>
      </c>
      <c r="E78" s="52">
        <f t="shared" si="5"/>
        <v>72942.932031079719</v>
      </c>
      <c r="F78" s="52">
        <f t="shared" si="5"/>
        <v>587998.22015446576</v>
      </c>
      <c r="G78" s="52">
        <f t="shared" si="5"/>
        <v>628860.24919272983</v>
      </c>
      <c r="H78" s="52">
        <f t="shared" si="5"/>
        <v>699195.47212542617</v>
      </c>
      <c r="I78" s="27">
        <f t="shared" si="5"/>
        <v>632689.28174154577</v>
      </c>
    </row>
    <row r="79" spans="2:9" x14ac:dyDescent="0.2">
      <c r="B79" s="16" t="s">
        <v>35</v>
      </c>
      <c r="C79" s="17"/>
      <c r="D79" s="28">
        <f t="shared" ref="D79:I79" si="6">SUM(D45:D78)</f>
        <v>1200682695.8691657</v>
      </c>
      <c r="E79" s="29">
        <f t="shared" si="6"/>
        <v>3955421043.6760764</v>
      </c>
      <c r="F79" s="29">
        <f t="shared" si="6"/>
        <v>6596718597.9755058</v>
      </c>
      <c r="G79" s="29">
        <f t="shared" si="6"/>
        <v>9516111984.0375137</v>
      </c>
      <c r="H79" s="29">
        <f t="shared" si="6"/>
        <v>12183090553.658489</v>
      </c>
      <c r="I79" s="30">
        <f t="shared" si="6"/>
        <v>15310006155.121426</v>
      </c>
    </row>
    <row r="82" spans="2:9" x14ac:dyDescent="0.2">
      <c r="B82" s="3" t="s">
        <v>97</v>
      </c>
    </row>
    <row r="83" spans="2:9" x14ac:dyDescent="0.2">
      <c r="B83" s="21" t="s">
        <v>0</v>
      </c>
      <c r="C83" s="16"/>
      <c r="D83" s="22">
        <v>44197</v>
      </c>
      <c r="E83" s="23">
        <v>44228</v>
      </c>
      <c r="F83" s="23">
        <v>44256</v>
      </c>
      <c r="G83" s="23">
        <v>44287</v>
      </c>
      <c r="H83" s="23">
        <v>44317</v>
      </c>
      <c r="I83" s="24">
        <v>44348</v>
      </c>
    </row>
    <row r="84" spans="2:9" x14ac:dyDescent="0.2">
      <c r="B84" s="8">
        <v>1</v>
      </c>
      <c r="C84" s="9" t="s">
        <v>3</v>
      </c>
      <c r="D84" s="31">
        <f t="shared" ref="D84:I93" si="7">IF(D45&lt;0,-D45,0)</f>
        <v>46996663.141507581</v>
      </c>
      <c r="E84" s="32">
        <f t="shared" si="7"/>
        <v>19419235.017225873</v>
      </c>
      <c r="F84" s="32">
        <f t="shared" si="7"/>
        <v>14294276.923219347</v>
      </c>
      <c r="G84" s="32">
        <f t="shared" si="7"/>
        <v>16530713.516432794</v>
      </c>
      <c r="H84" s="32">
        <f t="shared" si="7"/>
        <v>13159407.448136056</v>
      </c>
      <c r="I84" s="33">
        <f t="shared" si="7"/>
        <v>11118333.98059357</v>
      </c>
    </row>
    <row r="85" spans="2:9" x14ac:dyDescent="0.2">
      <c r="B85" s="11">
        <v>2</v>
      </c>
      <c r="C85" s="2" t="s">
        <v>4</v>
      </c>
      <c r="D85" s="25">
        <f t="shared" si="7"/>
        <v>22736815.189709205</v>
      </c>
      <c r="E85" s="52">
        <f t="shared" si="7"/>
        <v>11508180.180296434</v>
      </c>
      <c r="F85" s="52">
        <f t="shared" si="7"/>
        <v>10684291.957285859</v>
      </c>
      <c r="G85" s="52">
        <f t="shared" si="7"/>
        <v>10707257.690990271</v>
      </c>
      <c r="H85" s="52">
        <f t="shared" si="7"/>
        <v>9663817.7966513857</v>
      </c>
      <c r="I85" s="27">
        <f t="shared" si="7"/>
        <v>9297849.7954052892</v>
      </c>
    </row>
    <row r="86" spans="2:9" x14ac:dyDescent="0.2">
      <c r="B86" s="11">
        <v>3</v>
      </c>
      <c r="C86" s="2" t="s">
        <v>5</v>
      </c>
      <c r="D86" s="25">
        <f t="shared" si="7"/>
        <v>0</v>
      </c>
      <c r="E86" s="52">
        <f t="shared" si="7"/>
        <v>0</v>
      </c>
      <c r="F86" s="52">
        <f t="shared" si="7"/>
        <v>0</v>
      </c>
      <c r="G86" s="52">
        <f t="shared" si="7"/>
        <v>0</v>
      </c>
      <c r="H86" s="52">
        <f t="shared" si="7"/>
        <v>0</v>
      </c>
      <c r="I86" s="27">
        <f t="shared" si="7"/>
        <v>0</v>
      </c>
    </row>
    <row r="87" spans="2:9" x14ac:dyDescent="0.2">
      <c r="B87" s="11">
        <v>4</v>
      </c>
      <c r="C87" s="2" t="s">
        <v>6</v>
      </c>
      <c r="D87" s="25">
        <f t="shared" si="7"/>
        <v>10951011.803800588</v>
      </c>
      <c r="E87" s="52">
        <f t="shared" si="7"/>
        <v>11376323.239555206</v>
      </c>
      <c r="F87" s="52">
        <f t="shared" si="7"/>
        <v>10405083.684304431</v>
      </c>
      <c r="G87" s="52">
        <f t="shared" si="7"/>
        <v>10272564.25945225</v>
      </c>
      <c r="H87" s="52">
        <f t="shared" si="7"/>
        <v>11063437.557294158</v>
      </c>
      <c r="I87" s="27">
        <f t="shared" si="7"/>
        <v>11654146.191311389</v>
      </c>
    </row>
    <row r="88" spans="2:9" x14ac:dyDescent="0.2">
      <c r="B88" s="11">
        <v>5</v>
      </c>
      <c r="C88" s="2" t="s">
        <v>7</v>
      </c>
      <c r="D88" s="25">
        <f t="shared" si="7"/>
        <v>3394256480.6220975</v>
      </c>
      <c r="E88" s="52">
        <f t="shared" si="7"/>
        <v>2670755926.6620741</v>
      </c>
      <c r="F88" s="52">
        <f t="shared" si="7"/>
        <v>2781952991.7689357</v>
      </c>
      <c r="G88" s="52">
        <f t="shared" si="7"/>
        <v>2804667019.1822739</v>
      </c>
      <c r="H88" s="52">
        <f t="shared" si="7"/>
        <v>2986309262.6822486</v>
      </c>
      <c r="I88" s="27">
        <f t="shared" si="7"/>
        <v>2836730306.1982422</v>
      </c>
    </row>
    <row r="89" spans="2:9" x14ac:dyDescent="0.2">
      <c r="B89" s="11">
        <v>6</v>
      </c>
      <c r="C89" s="2" t="s">
        <v>8</v>
      </c>
      <c r="D89" s="25">
        <f t="shared" si="7"/>
        <v>0</v>
      </c>
      <c r="E89" s="52">
        <f t="shared" si="7"/>
        <v>0</v>
      </c>
      <c r="F89" s="52">
        <f t="shared" si="7"/>
        <v>0</v>
      </c>
      <c r="G89" s="52">
        <f t="shared" si="7"/>
        <v>0</v>
      </c>
      <c r="H89" s="52">
        <f t="shared" si="7"/>
        <v>0</v>
      </c>
      <c r="I89" s="27">
        <f t="shared" si="7"/>
        <v>0</v>
      </c>
    </row>
    <row r="90" spans="2:9" x14ac:dyDescent="0.2">
      <c r="B90" s="11">
        <v>7</v>
      </c>
      <c r="C90" s="2" t="s">
        <v>9</v>
      </c>
      <c r="D90" s="25">
        <f t="shared" si="7"/>
        <v>0</v>
      </c>
      <c r="E90" s="52">
        <f t="shared" si="7"/>
        <v>0</v>
      </c>
      <c r="F90" s="52">
        <f t="shared" si="7"/>
        <v>0</v>
      </c>
      <c r="G90" s="52">
        <f t="shared" si="7"/>
        <v>0</v>
      </c>
      <c r="H90" s="52">
        <f t="shared" si="7"/>
        <v>0</v>
      </c>
      <c r="I90" s="27">
        <f t="shared" si="7"/>
        <v>0</v>
      </c>
    </row>
    <row r="91" spans="2:9" x14ac:dyDescent="0.2">
      <c r="B91" s="11">
        <v>8</v>
      </c>
      <c r="C91" s="2" t="s">
        <v>10</v>
      </c>
      <c r="D91" s="25">
        <f t="shared" si="7"/>
        <v>719810130.71930408</v>
      </c>
      <c r="E91" s="52">
        <f t="shared" si="7"/>
        <v>523033696.19733739</v>
      </c>
      <c r="F91" s="52">
        <f t="shared" si="7"/>
        <v>517897503.94977921</v>
      </c>
      <c r="G91" s="52">
        <f t="shared" si="7"/>
        <v>480044519.30168754</v>
      </c>
      <c r="H91" s="52">
        <f t="shared" si="7"/>
        <v>496404174.05161566</v>
      </c>
      <c r="I91" s="27">
        <f t="shared" si="7"/>
        <v>456344683.71524554</v>
      </c>
    </row>
    <row r="92" spans="2:9" x14ac:dyDescent="0.2">
      <c r="B92" s="11">
        <v>9</v>
      </c>
      <c r="C92" s="2" t="s">
        <v>11</v>
      </c>
      <c r="D92" s="25">
        <f t="shared" si="7"/>
        <v>93277257.514429271</v>
      </c>
      <c r="E92" s="52">
        <f t="shared" si="7"/>
        <v>68494964.215657488</v>
      </c>
      <c r="F92" s="52">
        <f t="shared" si="7"/>
        <v>72217375.444145501</v>
      </c>
      <c r="G92" s="52">
        <f t="shared" si="7"/>
        <v>55912208.756194934</v>
      </c>
      <c r="H92" s="52">
        <f t="shared" si="7"/>
        <v>59219851.072417252</v>
      </c>
      <c r="I92" s="27">
        <f t="shared" si="7"/>
        <v>45834456.261878073</v>
      </c>
    </row>
    <row r="93" spans="2:9" x14ac:dyDescent="0.2">
      <c r="B93" s="11">
        <v>10</v>
      </c>
      <c r="C93" s="2" t="s">
        <v>60</v>
      </c>
      <c r="D93" s="25">
        <f t="shared" si="7"/>
        <v>0</v>
      </c>
      <c r="E93" s="52">
        <f t="shared" si="7"/>
        <v>0</v>
      </c>
      <c r="F93" s="52">
        <f t="shared" si="7"/>
        <v>0</v>
      </c>
      <c r="G93" s="52">
        <f t="shared" si="7"/>
        <v>0</v>
      </c>
      <c r="H93" s="52">
        <f t="shared" si="7"/>
        <v>0</v>
      </c>
      <c r="I93" s="27">
        <f t="shared" si="7"/>
        <v>0</v>
      </c>
    </row>
    <row r="94" spans="2:9" x14ac:dyDescent="0.2">
      <c r="B94" s="11">
        <v>11</v>
      </c>
      <c r="C94" s="2" t="s">
        <v>12</v>
      </c>
      <c r="D94" s="25">
        <f t="shared" ref="D94:I103" si="8">IF(D55&lt;0,-D55,0)</f>
        <v>121451550.68248746</v>
      </c>
      <c r="E94" s="52">
        <f t="shared" si="8"/>
        <v>0</v>
      </c>
      <c r="F94" s="52">
        <f t="shared" si="8"/>
        <v>0</v>
      </c>
      <c r="G94" s="52">
        <f t="shared" si="8"/>
        <v>0</v>
      </c>
      <c r="H94" s="52">
        <f t="shared" si="8"/>
        <v>0</v>
      </c>
      <c r="I94" s="27">
        <f t="shared" si="8"/>
        <v>0</v>
      </c>
    </row>
    <row r="95" spans="2:9" x14ac:dyDescent="0.2">
      <c r="B95" s="11">
        <v>12</v>
      </c>
      <c r="C95" s="2" t="s">
        <v>13</v>
      </c>
      <c r="D95" s="25">
        <f t="shared" si="8"/>
        <v>25878890.48762371</v>
      </c>
      <c r="E95" s="52">
        <f t="shared" si="8"/>
        <v>0</v>
      </c>
      <c r="F95" s="52">
        <f t="shared" si="8"/>
        <v>0</v>
      </c>
      <c r="G95" s="52">
        <f t="shared" si="8"/>
        <v>0</v>
      </c>
      <c r="H95" s="52">
        <f t="shared" si="8"/>
        <v>0</v>
      </c>
      <c r="I95" s="27">
        <f t="shared" si="8"/>
        <v>0</v>
      </c>
    </row>
    <row r="96" spans="2:9" x14ac:dyDescent="0.2">
      <c r="B96" s="11">
        <v>13</v>
      </c>
      <c r="C96" s="2" t="s">
        <v>14</v>
      </c>
      <c r="D96" s="25">
        <f t="shared" si="8"/>
        <v>18323727.030159071</v>
      </c>
      <c r="E96" s="52">
        <f t="shared" si="8"/>
        <v>0</v>
      </c>
      <c r="F96" s="52">
        <f t="shared" si="8"/>
        <v>0</v>
      </c>
      <c r="G96" s="52">
        <f t="shared" si="8"/>
        <v>0</v>
      </c>
      <c r="H96" s="52">
        <f t="shared" si="8"/>
        <v>0</v>
      </c>
      <c r="I96" s="27">
        <f t="shared" si="8"/>
        <v>0</v>
      </c>
    </row>
    <row r="97" spans="2:9" x14ac:dyDescent="0.2">
      <c r="B97" s="11">
        <v>14</v>
      </c>
      <c r="C97" s="2" t="s">
        <v>15</v>
      </c>
      <c r="D97" s="25">
        <f t="shared" si="8"/>
        <v>0</v>
      </c>
      <c r="E97" s="52">
        <f t="shared" si="8"/>
        <v>0</v>
      </c>
      <c r="F97" s="52">
        <f t="shared" si="8"/>
        <v>0</v>
      </c>
      <c r="G97" s="52">
        <f t="shared" si="8"/>
        <v>0</v>
      </c>
      <c r="H97" s="52">
        <f t="shared" si="8"/>
        <v>0</v>
      </c>
      <c r="I97" s="27">
        <f t="shared" si="8"/>
        <v>0</v>
      </c>
    </row>
    <row r="98" spans="2:9" x14ac:dyDescent="0.2">
      <c r="B98" s="11">
        <v>15</v>
      </c>
      <c r="C98" s="2" t="s">
        <v>16</v>
      </c>
      <c r="D98" s="25">
        <f t="shared" si="8"/>
        <v>0</v>
      </c>
      <c r="E98" s="52">
        <f t="shared" si="8"/>
        <v>0</v>
      </c>
      <c r="F98" s="52">
        <f t="shared" si="8"/>
        <v>0</v>
      </c>
      <c r="G98" s="52">
        <f t="shared" si="8"/>
        <v>0</v>
      </c>
      <c r="H98" s="52">
        <f t="shared" si="8"/>
        <v>0</v>
      </c>
      <c r="I98" s="27">
        <f t="shared" si="8"/>
        <v>0</v>
      </c>
    </row>
    <row r="99" spans="2:9" x14ac:dyDescent="0.2">
      <c r="B99" s="11">
        <v>16</v>
      </c>
      <c r="C99" s="2" t="s">
        <v>17</v>
      </c>
      <c r="D99" s="25">
        <f t="shared" si="8"/>
        <v>0</v>
      </c>
      <c r="E99" s="52">
        <f t="shared" si="8"/>
        <v>0</v>
      </c>
      <c r="F99" s="52">
        <f t="shared" si="8"/>
        <v>0</v>
      </c>
      <c r="G99" s="52">
        <f t="shared" si="8"/>
        <v>0</v>
      </c>
      <c r="H99" s="52">
        <f t="shared" si="8"/>
        <v>0</v>
      </c>
      <c r="I99" s="27">
        <f t="shared" si="8"/>
        <v>0</v>
      </c>
    </row>
    <row r="100" spans="2:9" x14ac:dyDescent="0.2">
      <c r="B100" s="11">
        <v>17</v>
      </c>
      <c r="C100" s="2" t="s">
        <v>18</v>
      </c>
      <c r="D100" s="25">
        <f t="shared" si="8"/>
        <v>0</v>
      </c>
      <c r="E100" s="52">
        <f t="shared" si="8"/>
        <v>0</v>
      </c>
      <c r="F100" s="52">
        <f t="shared" si="8"/>
        <v>0</v>
      </c>
      <c r="G100" s="52">
        <f t="shared" si="8"/>
        <v>0</v>
      </c>
      <c r="H100" s="52">
        <f t="shared" si="8"/>
        <v>0</v>
      </c>
      <c r="I100" s="27">
        <f t="shared" si="8"/>
        <v>0</v>
      </c>
    </row>
    <row r="101" spans="2:9" x14ac:dyDescent="0.2">
      <c r="B101" s="11">
        <v>18</v>
      </c>
      <c r="C101" s="2" t="s">
        <v>19</v>
      </c>
      <c r="D101" s="25">
        <f t="shared" si="8"/>
        <v>0</v>
      </c>
      <c r="E101" s="52">
        <f t="shared" si="8"/>
        <v>0</v>
      </c>
      <c r="F101" s="52">
        <f t="shared" si="8"/>
        <v>0</v>
      </c>
      <c r="G101" s="52">
        <f t="shared" si="8"/>
        <v>0</v>
      </c>
      <c r="H101" s="52">
        <f t="shared" si="8"/>
        <v>0</v>
      </c>
      <c r="I101" s="27">
        <f t="shared" si="8"/>
        <v>0</v>
      </c>
    </row>
    <row r="102" spans="2:9" x14ac:dyDescent="0.2">
      <c r="B102" s="11">
        <v>19</v>
      </c>
      <c r="C102" s="2" t="s">
        <v>20</v>
      </c>
      <c r="D102" s="25">
        <f t="shared" si="8"/>
        <v>42927242.793439597</v>
      </c>
      <c r="E102" s="52">
        <f t="shared" si="8"/>
        <v>0</v>
      </c>
      <c r="F102" s="52">
        <f t="shared" si="8"/>
        <v>0</v>
      </c>
      <c r="G102" s="52">
        <f t="shared" si="8"/>
        <v>0</v>
      </c>
      <c r="H102" s="52">
        <f t="shared" si="8"/>
        <v>0</v>
      </c>
      <c r="I102" s="27">
        <f t="shared" si="8"/>
        <v>0</v>
      </c>
    </row>
    <row r="103" spans="2:9" x14ac:dyDescent="0.2">
      <c r="B103" s="11">
        <v>20</v>
      </c>
      <c r="C103" s="2" t="s">
        <v>21</v>
      </c>
      <c r="D103" s="25">
        <f t="shared" si="8"/>
        <v>44872531.19390808</v>
      </c>
      <c r="E103" s="52">
        <f t="shared" si="8"/>
        <v>0</v>
      </c>
      <c r="F103" s="52">
        <f t="shared" si="8"/>
        <v>0</v>
      </c>
      <c r="G103" s="52">
        <f t="shared" si="8"/>
        <v>0</v>
      </c>
      <c r="H103" s="52">
        <f t="shared" si="8"/>
        <v>0</v>
      </c>
      <c r="I103" s="27">
        <f t="shared" si="8"/>
        <v>0</v>
      </c>
    </row>
    <row r="104" spans="2:9" x14ac:dyDescent="0.2">
      <c r="B104" s="11">
        <v>21</v>
      </c>
      <c r="C104" s="2" t="s">
        <v>22</v>
      </c>
      <c r="D104" s="25">
        <f t="shared" ref="D104:I113" si="9">IF(D65&lt;0,-D65,0)</f>
        <v>0</v>
      </c>
      <c r="E104" s="52">
        <f t="shared" si="9"/>
        <v>0</v>
      </c>
      <c r="F104" s="52">
        <f t="shared" si="9"/>
        <v>0</v>
      </c>
      <c r="G104" s="52">
        <f t="shared" si="9"/>
        <v>0</v>
      </c>
      <c r="H104" s="52">
        <f t="shared" si="9"/>
        <v>0</v>
      </c>
      <c r="I104" s="27">
        <f t="shared" si="9"/>
        <v>0</v>
      </c>
    </row>
    <row r="105" spans="2:9" x14ac:dyDescent="0.2">
      <c r="B105" s="11">
        <v>22</v>
      </c>
      <c r="C105" s="2" t="s">
        <v>23</v>
      </c>
      <c r="D105" s="25">
        <f t="shared" si="9"/>
        <v>0</v>
      </c>
      <c r="E105" s="52">
        <f t="shared" si="9"/>
        <v>0</v>
      </c>
      <c r="F105" s="52">
        <f t="shared" si="9"/>
        <v>0</v>
      </c>
      <c r="G105" s="52">
        <f t="shared" si="9"/>
        <v>0</v>
      </c>
      <c r="H105" s="52">
        <f t="shared" si="9"/>
        <v>0</v>
      </c>
      <c r="I105" s="27">
        <f t="shared" si="9"/>
        <v>0</v>
      </c>
    </row>
    <row r="106" spans="2:9" x14ac:dyDescent="0.2">
      <c r="B106" s="11">
        <v>23</v>
      </c>
      <c r="C106" s="2" t="s">
        <v>24</v>
      </c>
      <c r="D106" s="25">
        <f t="shared" si="9"/>
        <v>0</v>
      </c>
      <c r="E106" s="52">
        <f t="shared" si="9"/>
        <v>0</v>
      </c>
      <c r="F106" s="52">
        <f t="shared" si="9"/>
        <v>0</v>
      </c>
      <c r="G106" s="52">
        <f t="shared" si="9"/>
        <v>0</v>
      </c>
      <c r="H106" s="52">
        <f t="shared" si="9"/>
        <v>0</v>
      </c>
      <c r="I106" s="27">
        <f t="shared" si="9"/>
        <v>0</v>
      </c>
    </row>
    <row r="107" spans="2:9" x14ac:dyDescent="0.2">
      <c r="B107" s="11">
        <v>24</v>
      </c>
      <c r="C107" s="2" t="s">
        <v>25</v>
      </c>
      <c r="D107" s="25">
        <f t="shared" si="9"/>
        <v>31527475.629573327</v>
      </c>
      <c r="E107" s="52">
        <f t="shared" si="9"/>
        <v>191969610.88515452</v>
      </c>
      <c r="F107" s="52">
        <f t="shared" si="9"/>
        <v>205715885.68494612</v>
      </c>
      <c r="G107" s="52">
        <f t="shared" si="9"/>
        <v>213066602.48347241</v>
      </c>
      <c r="H107" s="52">
        <f t="shared" si="9"/>
        <v>202461691.72112221</v>
      </c>
      <c r="I107" s="27">
        <f t="shared" si="9"/>
        <v>216538225.35116899</v>
      </c>
    </row>
    <row r="108" spans="2:9" x14ac:dyDescent="0.2">
      <c r="B108" s="11">
        <v>25</v>
      </c>
      <c r="C108" s="2" t="s">
        <v>26</v>
      </c>
      <c r="D108" s="25">
        <f t="shared" si="9"/>
        <v>0</v>
      </c>
      <c r="E108" s="52">
        <f t="shared" si="9"/>
        <v>0</v>
      </c>
      <c r="F108" s="52">
        <f t="shared" si="9"/>
        <v>704144.1137062778</v>
      </c>
      <c r="G108" s="52">
        <f t="shared" si="9"/>
        <v>878181.82634919835</v>
      </c>
      <c r="H108" s="52">
        <f t="shared" si="9"/>
        <v>755437.89006529748</v>
      </c>
      <c r="I108" s="27">
        <f t="shared" si="9"/>
        <v>701035.78544688004</v>
      </c>
    </row>
    <row r="109" spans="2:9" x14ac:dyDescent="0.2">
      <c r="B109" s="11">
        <v>26</v>
      </c>
      <c r="C109" s="2" t="s">
        <v>27</v>
      </c>
      <c r="D109" s="25">
        <f t="shared" si="9"/>
        <v>0</v>
      </c>
      <c r="E109" s="52">
        <f t="shared" si="9"/>
        <v>0</v>
      </c>
      <c r="F109" s="52">
        <f t="shared" si="9"/>
        <v>0</v>
      </c>
      <c r="G109" s="52">
        <f t="shared" si="9"/>
        <v>0</v>
      </c>
      <c r="H109" s="52">
        <f t="shared" si="9"/>
        <v>0</v>
      </c>
      <c r="I109" s="27">
        <f t="shared" si="9"/>
        <v>0</v>
      </c>
    </row>
    <row r="110" spans="2:9" x14ac:dyDescent="0.2">
      <c r="B110" s="11">
        <v>27</v>
      </c>
      <c r="C110" s="2" t="s">
        <v>28</v>
      </c>
      <c r="D110" s="25">
        <f t="shared" si="9"/>
        <v>58978.5133464393</v>
      </c>
      <c r="E110" s="52">
        <f t="shared" si="9"/>
        <v>0</v>
      </c>
      <c r="F110" s="52">
        <f t="shared" si="9"/>
        <v>0</v>
      </c>
      <c r="G110" s="52">
        <f t="shared" si="9"/>
        <v>0</v>
      </c>
      <c r="H110" s="52">
        <f t="shared" si="9"/>
        <v>0</v>
      </c>
      <c r="I110" s="27">
        <f t="shared" si="9"/>
        <v>0</v>
      </c>
    </row>
    <row r="111" spans="2:9" x14ac:dyDescent="0.2">
      <c r="B111" s="11">
        <v>28</v>
      </c>
      <c r="C111" s="2" t="s">
        <v>29</v>
      </c>
      <c r="D111" s="25">
        <f t="shared" si="9"/>
        <v>8520547.5025870558</v>
      </c>
      <c r="E111" s="52">
        <f t="shared" si="9"/>
        <v>0</v>
      </c>
      <c r="F111" s="52">
        <f t="shared" si="9"/>
        <v>0</v>
      </c>
      <c r="G111" s="52">
        <f t="shared" si="9"/>
        <v>0</v>
      </c>
      <c r="H111" s="52">
        <f t="shared" si="9"/>
        <v>0</v>
      </c>
      <c r="I111" s="27">
        <f t="shared" si="9"/>
        <v>0</v>
      </c>
    </row>
    <row r="112" spans="2:9" x14ac:dyDescent="0.2">
      <c r="B112" s="11">
        <v>29</v>
      </c>
      <c r="C112" s="2" t="s">
        <v>30</v>
      </c>
      <c r="D112" s="25">
        <f t="shared" si="9"/>
        <v>0</v>
      </c>
      <c r="E112" s="52">
        <f t="shared" si="9"/>
        <v>0</v>
      </c>
      <c r="F112" s="52">
        <f t="shared" si="9"/>
        <v>0</v>
      </c>
      <c r="G112" s="52">
        <f t="shared" si="9"/>
        <v>0</v>
      </c>
      <c r="H112" s="52">
        <f t="shared" si="9"/>
        <v>0</v>
      </c>
      <c r="I112" s="27">
        <f t="shared" si="9"/>
        <v>0</v>
      </c>
    </row>
    <row r="113" spans="2:9" x14ac:dyDescent="0.2">
      <c r="B113" s="11">
        <v>30</v>
      </c>
      <c r="C113" s="2" t="s">
        <v>31</v>
      </c>
      <c r="D113" s="25">
        <f t="shared" si="9"/>
        <v>0</v>
      </c>
      <c r="E113" s="52">
        <f t="shared" si="9"/>
        <v>0</v>
      </c>
      <c r="F113" s="52">
        <f t="shared" si="9"/>
        <v>0</v>
      </c>
      <c r="G113" s="52">
        <f t="shared" si="9"/>
        <v>0</v>
      </c>
      <c r="H113" s="52">
        <f t="shared" si="9"/>
        <v>0</v>
      </c>
      <c r="I113" s="27">
        <f t="shared" si="9"/>
        <v>0</v>
      </c>
    </row>
    <row r="114" spans="2:9" x14ac:dyDescent="0.2">
      <c r="B114" s="11">
        <v>31</v>
      </c>
      <c r="C114" s="2" t="s">
        <v>32</v>
      </c>
      <c r="D114" s="25">
        <f t="shared" ref="D114:I123" si="10">IF(D75&lt;0,-D75,0)</f>
        <v>0</v>
      </c>
      <c r="E114" s="52">
        <f t="shared" si="10"/>
        <v>0</v>
      </c>
      <c r="F114" s="52">
        <f t="shared" si="10"/>
        <v>0</v>
      </c>
      <c r="G114" s="52">
        <f t="shared" si="10"/>
        <v>0</v>
      </c>
      <c r="H114" s="52">
        <f t="shared" si="10"/>
        <v>0</v>
      </c>
      <c r="I114" s="27">
        <f t="shared" si="10"/>
        <v>0</v>
      </c>
    </row>
    <row r="115" spans="2:9" x14ac:dyDescent="0.2">
      <c r="B115" s="11">
        <v>32</v>
      </c>
      <c r="C115" s="2" t="s">
        <v>33</v>
      </c>
      <c r="D115" s="25">
        <f t="shared" si="10"/>
        <v>0</v>
      </c>
      <c r="E115" s="52">
        <f t="shared" si="10"/>
        <v>0</v>
      </c>
      <c r="F115" s="52">
        <f t="shared" si="10"/>
        <v>0</v>
      </c>
      <c r="G115" s="52">
        <f t="shared" si="10"/>
        <v>0</v>
      </c>
      <c r="H115" s="52">
        <f t="shared" si="10"/>
        <v>0</v>
      </c>
      <c r="I115" s="27">
        <f t="shared" si="10"/>
        <v>0</v>
      </c>
    </row>
    <row r="116" spans="2:9" x14ac:dyDescent="0.2">
      <c r="B116" s="11">
        <v>33</v>
      </c>
      <c r="C116" s="2" t="s">
        <v>34</v>
      </c>
      <c r="D116" s="25">
        <f t="shared" ref="D116:I116" si="11">IF(D77&lt;0,-D77,0)</f>
        <v>0</v>
      </c>
      <c r="E116" s="52">
        <f t="shared" si="11"/>
        <v>0</v>
      </c>
      <c r="F116" s="52">
        <f t="shared" si="11"/>
        <v>0</v>
      </c>
      <c r="G116" s="52">
        <f t="shared" si="11"/>
        <v>0</v>
      </c>
      <c r="H116" s="52">
        <f t="shared" si="11"/>
        <v>0</v>
      </c>
      <c r="I116" s="27">
        <f t="shared" si="11"/>
        <v>0</v>
      </c>
    </row>
    <row r="117" spans="2:9" x14ac:dyDescent="0.2">
      <c r="B117" s="13">
        <v>34</v>
      </c>
      <c r="C117" s="14" t="s">
        <v>120</v>
      </c>
      <c r="D117" s="25">
        <f t="shared" ref="D117:I117" si="12">IF(D78&lt;0,-D78,0)</f>
        <v>0</v>
      </c>
      <c r="E117" s="52">
        <f t="shared" si="12"/>
        <v>0</v>
      </c>
      <c r="F117" s="52">
        <f t="shared" si="12"/>
        <v>0</v>
      </c>
      <c r="G117" s="52">
        <f t="shared" si="12"/>
        <v>0</v>
      </c>
      <c r="H117" s="52">
        <f t="shared" si="12"/>
        <v>0</v>
      </c>
      <c r="I117" s="27">
        <f t="shared" si="12"/>
        <v>0</v>
      </c>
    </row>
    <row r="118" spans="2:9" x14ac:dyDescent="0.2">
      <c r="B118" s="16" t="s">
        <v>35</v>
      </c>
      <c r="C118" s="17"/>
      <c r="D118" s="28">
        <f t="shared" ref="D118:I118" si="13">SUM(D84:D117)</f>
        <v>4581589302.8239727</v>
      </c>
      <c r="E118" s="29">
        <f t="shared" si="13"/>
        <v>3496557936.3973012</v>
      </c>
      <c r="F118" s="29">
        <f t="shared" si="13"/>
        <v>3613871553.5263224</v>
      </c>
      <c r="G118" s="29">
        <f t="shared" si="13"/>
        <v>3592079067.0168533</v>
      </c>
      <c r="H118" s="29">
        <f t="shared" si="13"/>
        <v>3779037080.2195506</v>
      </c>
      <c r="I118" s="30">
        <f t="shared" si="13"/>
        <v>3588219037.2792921</v>
      </c>
    </row>
    <row r="119" spans="2:9" x14ac:dyDescent="0.2">
      <c r="B119" s="34" t="s">
        <v>98</v>
      </c>
    </row>
    <row r="121" spans="2:9" x14ac:dyDescent="0.2">
      <c r="B121" s="3" t="s">
        <v>99</v>
      </c>
    </row>
    <row r="122" spans="2:9" x14ac:dyDescent="0.2">
      <c r="B122" s="21" t="s">
        <v>0</v>
      </c>
      <c r="C122" s="16"/>
      <c r="D122" s="22">
        <v>44197</v>
      </c>
      <c r="E122" s="23">
        <v>44228</v>
      </c>
      <c r="F122" s="23">
        <v>44256</v>
      </c>
      <c r="G122" s="23">
        <v>44287</v>
      </c>
      <c r="H122" s="23">
        <v>44317</v>
      </c>
      <c r="I122" s="24">
        <v>44348</v>
      </c>
    </row>
    <row r="123" spans="2:9" x14ac:dyDescent="0.2">
      <c r="B123" s="8">
        <v>1</v>
      </c>
      <c r="C123" s="9" t="s">
        <v>3</v>
      </c>
      <c r="D123" s="31">
        <f t="shared" ref="D123:I132" si="14">IF(D45&gt;0,D45,0)</f>
        <v>0</v>
      </c>
      <c r="E123" s="32">
        <f t="shared" si="14"/>
        <v>0</v>
      </c>
      <c r="F123" s="32">
        <f t="shared" si="14"/>
        <v>0</v>
      </c>
      <c r="G123" s="32">
        <f t="shared" si="14"/>
        <v>0</v>
      </c>
      <c r="H123" s="32">
        <f t="shared" si="14"/>
        <v>0</v>
      </c>
      <c r="I123" s="33">
        <f t="shared" si="14"/>
        <v>0</v>
      </c>
    </row>
    <row r="124" spans="2:9" x14ac:dyDescent="0.2">
      <c r="B124" s="11">
        <v>2</v>
      </c>
      <c r="C124" s="2" t="s">
        <v>4</v>
      </c>
      <c r="D124" s="25">
        <f t="shared" si="14"/>
        <v>0</v>
      </c>
      <c r="E124" s="52">
        <f t="shared" si="14"/>
        <v>0</v>
      </c>
      <c r="F124" s="52">
        <f t="shared" si="14"/>
        <v>0</v>
      </c>
      <c r="G124" s="52">
        <f t="shared" si="14"/>
        <v>0</v>
      </c>
      <c r="H124" s="52">
        <f t="shared" si="14"/>
        <v>0</v>
      </c>
      <c r="I124" s="27">
        <f t="shared" si="14"/>
        <v>0</v>
      </c>
    </row>
    <row r="125" spans="2:9" x14ac:dyDescent="0.2">
      <c r="B125" s="11">
        <v>3</v>
      </c>
      <c r="C125" s="2" t="s">
        <v>5</v>
      </c>
      <c r="D125" s="25">
        <f t="shared" si="14"/>
        <v>35476162.037607759</v>
      </c>
      <c r="E125" s="52">
        <f t="shared" si="14"/>
        <v>36854308.962646648</v>
      </c>
      <c r="F125" s="52">
        <f t="shared" si="14"/>
        <v>49827733.952357605</v>
      </c>
      <c r="G125" s="52">
        <f t="shared" si="14"/>
        <v>60746867.777292415</v>
      </c>
      <c r="H125" s="52">
        <f t="shared" si="14"/>
        <v>71122537.528723776</v>
      </c>
      <c r="I125" s="27">
        <f t="shared" si="14"/>
        <v>83483517.17788747</v>
      </c>
    </row>
    <row r="126" spans="2:9" x14ac:dyDescent="0.2">
      <c r="B126" s="11">
        <v>4</v>
      </c>
      <c r="C126" s="2" t="s">
        <v>6</v>
      </c>
      <c r="D126" s="25">
        <f t="shared" si="14"/>
        <v>0</v>
      </c>
      <c r="E126" s="52">
        <f t="shared" si="14"/>
        <v>0</v>
      </c>
      <c r="F126" s="52">
        <f t="shared" si="14"/>
        <v>0</v>
      </c>
      <c r="G126" s="52">
        <f t="shared" si="14"/>
        <v>0</v>
      </c>
      <c r="H126" s="52">
        <f t="shared" si="14"/>
        <v>0</v>
      </c>
      <c r="I126" s="27">
        <f t="shared" si="14"/>
        <v>0</v>
      </c>
    </row>
    <row r="127" spans="2:9" x14ac:dyDescent="0.2">
      <c r="B127" s="11">
        <v>5</v>
      </c>
      <c r="C127" s="2" t="s">
        <v>7</v>
      </c>
      <c r="D127" s="25">
        <f t="shared" si="14"/>
        <v>0</v>
      </c>
      <c r="E127" s="52">
        <f t="shared" si="14"/>
        <v>0</v>
      </c>
      <c r="F127" s="52">
        <f t="shared" si="14"/>
        <v>0</v>
      </c>
      <c r="G127" s="52">
        <f t="shared" si="14"/>
        <v>0</v>
      </c>
      <c r="H127" s="52">
        <f t="shared" si="14"/>
        <v>0</v>
      </c>
      <c r="I127" s="27">
        <f t="shared" si="14"/>
        <v>0</v>
      </c>
    </row>
    <row r="128" spans="2:9" x14ac:dyDescent="0.2">
      <c r="B128" s="11">
        <v>6</v>
      </c>
      <c r="C128" s="2" t="s">
        <v>8</v>
      </c>
      <c r="D128" s="25">
        <f t="shared" si="14"/>
        <v>10467415.381518001</v>
      </c>
      <c r="E128" s="52">
        <f t="shared" si="14"/>
        <v>11627434.142735977</v>
      </c>
      <c r="F128" s="52">
        <f t="shared" si="14"/>
        <v>18036029.281248085</v>
      </c>
      <c r="G128" s="52">
        <f t="shared" si="14"/>
        <v>22506303.148296297</v>
      </c>
      <c r="H128" s="52">
        <f t="shared" si="14"/>
        <v>25647512.517733</v>
      </c>
      <c r="I128" s="27">
        <f t="shared" si="14"/>
        <v>29144432.398611203</v>
      </c>
    </row>
    <row r="129" spans="2:9" x14ac:dyDescent="0.2">
      <c r="B129" s="11">
        <v>7</v>
      </c>
      <c r="C129" s="2" t="s">
        <v>9</v>
      </c>
      <c r="D129" s="25">
        <f t="shared" si="14"/>
        <v>81702607.897947073</v>
      </c>
      <c r="E129" s="52">
        <f t="shared" si="14"/>
        <v>148242511.11114129</v>
      </c>
      <c r="F129" s="52">
        <f t="shared" si="14"/>
        <v>220234248.79299262</v>
      </c>
      <c r="G129" s="52">
        <f t="shared" si="14"/>
        <v>268072364.18558267</v>
      </c>
      <c r="H129" s="52">
        <f t="shared" si="14"/>
        <v>346214620.33725274</v>
      </c>
      <c r="I129" s="27">
        <f t="shared" si="14"/>
        <v>395077813.07315934</v>
      </c>
    </row>
    <row r="130" spans="2:9" x14ac:dyDescent="0.2">
      <c r="B130" s="11">
        <v>8</v>
      </c>
      <c r="C130" s="2" t="s">
        <v>10</v>
      </c>
      <c r="D130" s="25">
        <f t="shared" si="14"/>
        <v>0</v>
      </c>
      <c r="E130" s="52">
        <f t="shared" si="14"/>
        <v>0</v>
      </c>
      <c r="F130" s="52">
        <f t="shared" si="14"/>
        <v>0</v>
      </c>
      <c r="G130" s="52">
        <f t="shared" si="14"/>
        <v>0</v>
      </c>
      <c r="H130" s="52">
        <f t="shared" si="14"/>
        <v>0</v>
      </c>
      <c r="I130" s="27">
        <f t="shared" si="14"/>
        <v>0</v>
      </c>
    </row>
    <row r="131" spans="2:9" x14ac:dyDescent="0.2">
      <c r="B131" s="11">
        <v>9</v>
      </c>
      <c r="C131" s="2" t="s">
        <v>11</v>
      </c>
      <c r="D131" s="25">
        <f t="shared" si="14"/>
        <v>0</v>
      </c>
      <c r="E131" s="52">
        <f t="shared" si="14"/>
        <v>0</v>
      </c>
      <c r="F131" s="52">
        <f t="shared" si="14"/>
        <v>0</v>
      </c>
      <c r="G131" s="52">
        <f t="shared" si="14"/>
        <v>0</v>
      </c>
      <c r="H131" s="52">
        <f t="shared" si="14"/>
        <v>0</v>
      </c>
      <c r="I131" s="27">
        <f t="shared" si="14"/>
        <v>0</v>
      </c>
    </row>
    <row r="132" spans="2:9" x14ac:dyDescent="0.2">
      <c r="B132" s="11">
        <v>10</v>
      </c>
      <c r="C132" s="2" t="s">
        <v>60</v>
      </c>
      <c r="D132" s="25">
        <f t="shared" si="14"/>
        <v>3452227399.2930932</v>
      </c>
      <c r="E132" s="52">
        <f t="shared" si="14"/>
        <v>3082965888.9743619</v>
      </c>
      <c r="F132" s="52">
        <f t="shared" si="14"/>
        <v>3993743798.0112281</v>
      </c>
      <c r="G132" s="52">
        <f t="shared" si="14"/>
        <v>4996410542.4594975</v>
      </c>
      <c r="H132" s="52">
        <f t="shared" si="14"/>
        <v>6022776660.354085</v>
      </c>
      <c r="I132" s="27">
        <f t="shared" si="14"/>
        <v>7116774567.4969807</v>
      </c>
    </row>
    <row r="133" spans="2:9" x14ac:dyDescent="0.2">
      <c r="B133" s="11">
        <v>11</v>
      </c>
      <c r="C133" s="2" t="s">
        <v>12</v>
      </c>
      <c r="D133" s="25">
        <f t="shared" ref="D133:I142" si="15">IF(D55&gt;0,D55,0)</f>
        <v>0</v>
      </c>
      <c r="E133" s="52">
        <f t="shared" si="15"/>
        <v>243986857.4461557</v>
      </c>
      <c r="F133" s="52">
        <f t="shared" si="15"/>
        <v>405690979.26163507</v>
      </c>
      <c r="G133" s="52">
        <f t="shared" si="15"/>
        <v>514508412.94839406</v>
      </c>
      <c r="H133" s="52">
        <f t="shared" si="15"/>
        <v>656797158.24349415</v>
      </c>
      <c r="I133" s="27">
        <f t="shared" si="15"/>
        <v>756447018.90058088</v>
      </c>
    </row>
    <row r="134" spans="2:9" x14ac:dyDescent="0.2">
      <c r="B134" s="11">
        <v>12</v>
      </c>
      <c r="C134" s="2" t="s">
        <v>13</v>
      </c>
      <c r="D134" s="25">
        <f t="shared" si="15"/>
        <v>0</v>
      </c>
      <c r="E134" s="52">
        <f t="shared" si="15"/>
        <v>44803640.927211232</v>
      </c>
      <c r="F134" s="52">
        <f t="shared" si="15"/>
        <v>81465325.367799133</v>
      </c>
      <c r="G134" s="52">
        <f t="shared" si="15"/>
        <v>106228720.35439026</v>
      </c>
      <c r="H134" s="52">
        <f t="shared" si="15"/>
        <v>134310027.01582187</v>
      </c>
      <c r="I134" s="27">
        <f t="shared" si="15"/>
        <v>161044611.09121901</v>
      </c>
    </row>
    <row r="135" spans="2:9" x14ac:dyDescent="0.2">
      <c r="B135" s="11">
        <v>13</v>
      </c>
      <c r="C135" s="2" t="s">
        <v>14</v>
      </c>
      <c r="D135" s="25">
        <f t="shared" si="15"/>
        <v>0</v>
      </c>
      <c r="E135" s="52">
        <f t="shared" si="15"/>
        <v>2275744.7233617036</v>
      </c>
      <c r="F135" s="52">
        <f t="shared" si="15"/>
        <v>13458843.291125091</v>
      </c>
      <c r="G135" s="52">
        <f t="shared" si="15"/>
        <v>21106670.601091165</v>
      </c>
      <c r="H135" s="52">
        <f t="shared" si="15"/>
        <v>27674392.144584998</v>
      </c>
      <c r="I135" s="27">
        <f t="shared" si="15"/>
        <v>31043716.527643181</v>
      </c>
    </row>
    <row r="136" spans="2:9" x14ac:dyDescent="0.2">
      <c r="B136" s="11">
        <v>14</v>
      </c>
      <c r="C136" s="2" t="s">
        <v>15</v>
      </c>
      <c r="D136" s="25">
        <f t="shared" si="15"/>
        <v>55690779.158546478</v>
      </c>
      <c r="E136" s="52">
        <f t="shared" si="15"/>
        <v>73821981.456486389</v>
      </c>
      <c r="F136" s="52">
        <f t="shared" si="15"/>
        <v>103495664.56373373</v>
      </c>
      <c r="G136" s="52">
        <f t="shared" si="15"/>
        <v>134895165.48780319</v>
      </c>
      <c r="H136" s="52">
        <f t="shared" si="15"/>
        <v>172009177.42959008</v>
      </c>
      <c r="I136" s="27">
        <f t="shared" si="15"/>
        <v>208178445.25628409</v>
      </c>
    </row>
    <row r="137" spans="2:9" x14ac:dyDescent="0.2">
      <c r="B137" s="11">
        <v>15</v>
      </c>
      <c r="C137" s="2" t="s">
        <v>16</v>
      </c>
      <c r="D137" s="25">
        <f t="shared" si="15"/>
        <v>10354227.698839329</v>
      </c>
      <c r="E137" s="52">
        <f t="shared" si="15"/>
        <v>41011059.565802276</v>
      </c>
      <c r="F137" s="52">
        <f t="shared" si="15"/>
        <v>67523123.867606997</v>
      </c>
      <c r="G137" s="52">
        <f t="shared" si="15"/>
        <v>81548943.964009672</v>
      </c>
      <c r="H137" s="52">
        <f t="shared" si="15"/>
        <v>95144051.319470182</v>
      </c>
      <c r="I137" s="27">
        <f t="shared" si="15"/>
        <v>108325425.52213554</v>
      </c>
    </row>
    <row r="138" spans="2:9" x14ac:dyDescent="0.2">
      <c r="B138" s="11">
        <v>16</v>
      </c>
      <c r="C138" s="2" t="s">
        <v>17</v>
      </c>
      <c r="D138" s="25">
        <f t="shared" si="15"/>
        <v>75197141.517327398</v>
      </c>
      <c r="E138" s="52">
        <f t="shared" si="15"/>
        <v>38136535.572625846</v>
      </c>
      <c r="F138" s="52">
        <f t="shared" si="15"/>
        <v>44613580.364838183</v>
      </c>
      <c r="G138" s="52">
        <f t="shared" si="15"/>
        <v>54426055.468225025</v>
      </c>
      <c r="H138" s="52">
        <f t="shared" si="15"/>
        <v>64909352.82558623</v>
      </c>
      <c r="I138" s="27">
        <f t="shared" si="15"/>
        <v>71098537.967728436</v>
      </c>
    </row>
    <row r="139" spans="2:9" x14ac:dyDescent="0.2">
      <c r="B139" s="11">
        <v>17</v>
      </c>
      <c r="C139" s="2" t="s">
        <v>18</v>
      </c>
      <c r="D139" s="25">
        <f t="shared" si="15"/>
        <v>34476352.014649883</v>
      </c>
      <c r="E139" s="52">
        <f t="shared" si="15"/>
        <v>43235828.028375372</v>
      </c>
      <c r="F139" s="52">
        <f t="shared" si="15"/>
        <v>54196627.663120002</v>
      </c>
      <c r="G139" s="52">
        <f t="shared" si="15"/>
        <v>57111257.50045497</v>
      </c>
      <c r="H139" s="52">
        <f t="shared" si="15"/>
        <v>62342492.508524105</v>
      </c>
      <c r="I139" s="27">
        <f t="shared" si="15"/>
        <v>68938023.45369871</v>
      </c>
    </row>
    <row r="140" spans="2:9" x14ac:dyDescent="0.2">
      <c r="B140" s="11">
        <v>18</v>
      </c>
      <c r="C140" s="2" t="s">
        <v>19</v>
      </c>
      <c r="D140" s="25">
        <f t="shared" si="15"/>
        <v>15624775.716747174</v>
      </c>
      <c r="E140" s="52">
        <f t="shared" si="15"/>
        <v>18556234.523986399</v>
      </c>
      <c r="F140" s="52">
        <f t="shared" si="15"/>
        <v>22930513.633751217</v>
      </c>
      <c r="G140" s="52">
        <f t="shared" si="15"/>
        <v>27137767.102940913</v>
      </c>
      <c r="H140" s="52">
        <f t="shared" si="15"/>
        <v>30479223.817423474</v>
      </c>
      <c r="I140" s="27">
        <f t="shared" si="15"/>
        <v>34437438.362362072</v>
      </c>
    </row>
    <row r="141" spans="2:9" x14ac:dyDescent="0.2">
      <c r="B141" s="11">
        <v>19</v>
      </c>
      <c r="C141" s="2" t="s">
        <v>20</v>
      </c>
      <c r="D141" s="25">
        <f t="shared" si="15"/>
        <v>0</v>
      </c>
      <c r="E141" s="52">
        <f t="shared" si="15"/>
        <v>49170197.14049314</v>
      </c>
      <c r="F141" s="52">
        <f t="shared" si="15"/>
        <v>72697040.829583555</v>
      </c>
      <c r="G141" s="52">
        <f t="shared" si="15"/>
        <v>85592066.710262328</v>
      </c>
      <c r="H141" s="52">
        <f t="shared" si="15"/>
        <v>92884330.186685503</v>
      </c>
      <c r="I141" s="27">
        <f t="shared" si="15"/>
        <v>102091715.65883395</v>
      </c>
    </row>
    <row r="142" spans="2:9" x14ac:dyDescent="0.2">
      <c r="B142" s="11">
        <v>20</v>
      </c>
      <c r="C142" s="2" t="s">
        <v>21</v>
      </c>
      <c r="D142" s="25">
        <f t="shared" si="15"/>
        <v>0</v>
      </c>
      <c r="E142" s="52">
        <f t="shared" si="15"/>
        <v>341824082.0200426</v>
      </c>
      <c r="F142" s="52">
        <f t="shared" si="15"/>
        <v>524598235.39634609</v>
      </c>
      <c r="G142" s="52">
        <f t="shared" si="15"/>
        <v>730310835.33149171</v>
      </c>
      <c r="H142" s="52">
        <f t="shared" si="15"/>
        <v>898945174.61185241</v>
      </c>
      <c r="I142" s="27">
        <f t="shared" si="15"/>
        <v>1056820703.0057235</v>
      </c>
    </row>
    <row r="143" spans="2:9" x14ac:dyDescent="0.2">
      <c r="B143" s="11">
        <v>21</v>
      </c>
      <c r="C143" s="2" t="s">
        <v>22</v>
      </c>
      <c r="D143" s="25">
        <f t="shared" ref="D143:I152" si="16">IF(D65&gt;0,D65,0)</f>
        <v>109614853.76008207</v>
      </c>
      <c r="E143" s="52">
        <f t="shared" si="16"/>
        <v>212617590.55084878</v>
      </c>
      <c r="F143" s="52">
        <f t="shared" si="16"/>
        <v>253263877.61886621</v>
      </c>
      <c r="G143" s="52">
        <f t="shared" si="16"/>
        <v>342405637.56988001</v>
      </c>
      <c r="H143" s="52">
        <f t="shared" si="16"/>
        <v>355289315.74599624</v>
      </c>
      <c r="I143" s="27">
        <f t="shared" si="16"/>
        <v>434414495.11234999</v>
      </c>
    </row>
    <row r="144" spans="2:9" x14ac:dyDescent="0.2">
      <c r="B144" s="11">
        <v>22</v>
      </c>
      <c r="C144" s="2" t="s">
        <v>23</v>
      </c>
      <c r="D144" s="25">
        <f t="shared" si="16"/>
        <v>822708285.37098682</v>
      </c>
      <c r="E144" s="52">
        <f t="shared" si="16"/>
        <v>1691509471.06703</v>
      </c>
      <c r="F144" s="52">
        <f t="shared" si="16"/>
        <v>2332068726.5410786</v>
      </c>
      <c r="G144" s="52">
        <f t="shared" si="16"/>
        <v>3161048448.2518044</v>
      </c>
      <c r="H144" s="52">
        <f t="shared" si="16"/>
        <v>3843172374.4818563</v>
      </c>
      <c r="I144" s="27">
        <f t="shared" si="16"/>
        <v>4715462465.6936607</v>
      </c>
    </row>
    <row r="145" spans="2:9" x14ac:dyDescent="0.2">
      <c r="B145" s="11">
        <v>23</v>
      </c>
      <c r="C145" s="2" t="s">
        <v>24</v>
      </c>
      <c r="D145" s="25">
        <f t="shared" si="16"/>
        <v>13671622.08760244</v>
      </c>
      <c r="E145" s="52">
        <f t="shared" si="16"/>
        <v>30953091.609550074</v>
      </c>
      <c r="F145" s="52">
        <f t="shared" si="16"/>
        <v>39599060.884378001</v>
      </c>
      <c r="G145" s="52">
        <f t="shared" si="16"/>
        <v>48947733.072098732</v>
      </c>
      <c r="H145" s="52">
        <f t="shared" si="16"/>
        <v>56770837.399483673</v>
      </c>
      <c r="I145" s="27">
        <f t="shared" si="16"/>
        <v>65156873.599633142</v>
      </c>
    </row>
    <row r="146" spans="2:9" x14ac:dyDescent="0.2">
      <c r="B146" s="11">
        <v>24</v>
      </c>
      <c r="C146" s="2" t="s">
        <v>25</v>
      </c>
      <c r="D146" s="25">
        <f t="shared" si="16"/>
        <v>0</v>
      </c>
      <c r="E146" s="52">
        <f t="shared" si="16"/>
        <v>0</v>
      </c>
      <c r="F146" s="52">
        <f t="shared" si="16"/>
        <v>0</v>
      </c>
      <c r="G146" s="52">
        <f t="shared" si="16"/>
        <v>0</v>
      </c>
      <c r="H146" s="52">
        <f t="shared" si="16"/>
        <v>0</v>
      </c>
      <c r="I146" s="27">
        <f t="shared" si="16"/>
        <v>0</v>
      </c>
    </row>
    <row r="147" spans="2:9" x14ac:dyDescent="0.2">
      <c r="B147" s="11">
        <v>25</v>
      </c>
      <c r="C147" s="2" t="s">
        <v>26</v>
      </c>
      <c r="D147" s="25">
        <f t="shared" si="16"/>
        <v>6310010.2179957498</v>
      </c>
      <c r="E147" s="52">
        <f t="shared" si="16"/>
        <v>357547.76907648216</v>
      </c>
      <c r="F147" s="52">
        <f t="shared" si="16"/>
        <v>0</v>
      </c>
      <c r="G147" s="52">
        <f t="shared" si="16"/>
        <v>0</v>
      </c>
      <c r="H147" s="52">
        <f t="shared" si="16"/>
        <v>0</v>
      </c>
      <c r="I147" s="27">
        <f t="shared" si="16"/>
        <v>0</v>
      </c>
    </row>
    <row r="148" spans="2:9" x14ac:dyDescent="0.2">
      <c r="B148" s="11">
        <v>26</v>
      </c>
      <c r="C148" s="2" t="s">
        <v>27</v>
      </c>
      <c r="D148" s="25">
        <f t="shared" si="16"/>
        <v>26520874.81454923</v>
      </c>
      <c r="E148" s="52">
        <f t="shared" si="16"/>
        <v>32709741.688632116</v>
      </c>
      <c r="F148" s="52">
        <f t="shared" si="16"/>
        <v>42323392.321567997</v>
      </c>
      <c r="G148" s="52">
        <f t="shared" si="16"/>
        <v>48791198.738746122</v>
      </c>
      <c r="H148" s="52">
        <f t="shared" si="16"/>
        <v>54830031.751489826</v>
      </c>
      <c r="I148" s="27">
        <f t="shared" si="16"/>
        <v>65673920.739810139</v>
      </c>
    </row>
    <row r="149" spans="2:9" x14ac:dyDescent="0.2">
      <c r="B149" s="11">
        <v>27</v>
      </c>
      <c r="C149" s="2" t="s">
        <v>28</v>
      </c>
      <c r="D149" s="25">
        <f t="shared" si="16"/>
        <v>0</v>
      </c>
      <c r="E149" s="52">
        <f t="shared" si="16"/>
        <v>4373677.6269632829</v>
      </c>
      <c r="F149" s="52">
        <f t="shared" si="16"/>
        <v>6750482.3921753457</v>
      </c>
      <c r="G149" s="52">
        <f t="shared" si="16"/>
        <v>8147993.9524976648</v>
      </c>
      <c r="H149" s="52">
        <f t="shared" si="16"/>
        <v>9123030.5549809784</v>
      </c>
      <c r="I149" s="27">
        <f t="shared" si="16"/>
        <v>10301260.768044138</v>
      </c>
    </row>
    <row r="150" spans="2:9" x14ac:dyDescent="0.2">
      <c r="B150" s="11">
        <v>28</v>
      </c>
      <c r="C150" s="2" t="s">
        <v>29</v>
      </c>
      <c r="D150" s="25">
        <f t="shared" si="16"/>
        <v>0</v>
      </c>
      <c r="E150" s="52">
        <f t="shared" si="16"/>
        <v>3688222.251612273</v>
      </c>
      <c r="F150" s="52">
        <f t="shared" si="16"/>
        <v>6359262.0959012397</v>
      </c>
      <c r="G150" s="52">
        <f t="shared" si="16"/>
        <v>12556015.452094704</v>
      </c>
      <c r="H150" s="52">
        <f t="shared" si="16"/>
        <v>11745002.826912189</v>
      </c>
      <c r="I150" s="27">
        <f t="shared" si="16"/>
        <v>12282022.861445442</v>
      </c>
    </row>
    <row r="151" spans="2:9" x14ac:dyDescent="0.2">
      <c r="B151" s="11">
        <v>29</v>
      </c>
      <c r="C151" s="2" t="s">
        <v>30</v>
      </c>
      <c r="D151" s="25">
        <f t="shared" si="16"/>
        <v>4906299.7660198379</v>
      </c>
      <c r="E151" s="52">
        <f t="shared" si="16"/>
        <v>4047499.4556508078</v>
      </c>
      <c r="F151" s="52">
        <f t="shared" si="16"/>
        <v>5409480.6342182644</v>
      </c>
      <c r="G151" s="52">
        <f t="shared" si="16"/>
        <v>6780058.9534495473</v>
      </c>
      <c r="H151" s="52">
        <f t="shared" si="16"/>
        <v>8161854.8644308168</v>
      </c>
      <c r="I151" s="27">
        <f t="shared" si="16"/>
        <v>9781040.8826613612</v>
      </c>
    </row>
    <row r="152" spans="2:9" x14ac:dyDescent="0.2">
      <c r="B152" s="11">
        <v>30</v>
      </c>
      <c r="C152" s="2" t="s">
        <v>31</v>
      </c>
      <c r="D152" s="25">
        <f t="shared" si="16"/>
        <v>202375615.10620564</v>
      </c>
      <c r="E152" s="52">
        <f t="shared" si="16"/>
        <v>268029279.55176178</v>
      </c>
      <c r="F152" s="52">
        <f t="shared" si="16"/>
        <v>375768827.83030546</v>
      </c>
      <c r="G152" s="52">
        <f t="shared" si="16"/>
        <v>485438806.3728497</v>
      </c>
      <c r="H152" s="52">
        <f t="shared" si="16"/>
        <v>602403625.35317349</v>
      </c>
      <c r="I152" s="27">
        <f t="shared" si="16"/>
        <v>685433405.7948705</v>
      </c>
    </row>
    <row r="153" spans="2:9" x14ac:dyDescent="0.2">
      <c r="B153" s="11">
        <v>31</v>
      </c>
      <c r="C153" s="2" t="s">
        <v>32</v>
      </c>
      <c r="D153" s="25">
        <f t="shared" ref="D153:I162" si="17">IF(D75&gt;0,D75,0)</f>
        <v>255863719.22333926</v>
      </c>
      <c r="E153" s="52">
        <f t="shared" si="17"/>
        <v>330778810.19949919</v>
      </c>
      <c r="F153" s="52">
        <f t="shared" si="17"/>
        <v>480671138.5450511</v>
      </c>
      <c r="G153" s="52">
        <f t="shared" si="17"/>
        <v>599014827.68222451</v>
      </c>
      <c r="H153" s="52">
        <f t="shared" si="17"/>
        <v>741727220.08236122</v>
      </c>
      <c r="I153" s="27">
        <f t="shared" si="17"/>
        <v>840939709.28894949</v>
      </c>
    </row>
    <row r="154" spans="2:9" x14ac:dyDescent="0.2">
      <c r="B154" s="11">
        <v>32</v>
      </c>
      <c r="C154" s="2" t="s">
        <v>33</v>
      </c>
      <c r="D154" s="25">
        <f t="shared" si="17"/>
        <v>567398193.77912951</v>
      </c>
      <c r="E154" s="52">
        <f t="shared" si="17"/>
        <v>695192758.93607295</v>
      </c>
      <c r="F154" s="52">
        <f t="shared" si="17"/>
        <v>993641671.6990869</v>
      </c>
      <c r="G154" s="52">
        <f t="shared" si="17"/>
        <v>1231616214.0825968</v>
      </c>
      <c r="H154" s="52">
        <f t="shared" si="17"/>
        <v>1574111109.595464</v>
      </c>
      <c r="I154" s="27">
        <f t="shared" si="17"/>
        <v>1831751940.4305301</v>
      </c>
    </row>
    <row r="155" spans="2:9" x14ac:dyDescent="0.2">
      <c r="B155" s="11">
        <v>33</v>
      </c>
      <c r="C155" s="2" t="s">
        <v>34</v>
      </c>
      <c r="D155" s="25">
        <f t="shared" ref="D155:I155" si="18">IF(D77&gt;0,D77,0)</f>
        <v>1335036.1955371846</v>
      </c>
      <c r="E155" s="52">
        <f t="shared" si="18"/>
        <v>1136041.8392240521</v>
      </c>
      <c r="F155" s="52">
        <f t="shared" si="18"/>
        <v>1634488.4416783541</v>
      </c>
      <c r="G155" s="52">
        <f t="shared" si="18"/>
        <v>2213283.6372007499</v>
      </c>
      <c r="H155" s="52">
        <f t="shared" si="18"/>
        <v>2837324.9089382598</v>
      </c>
      <c r="I155" s="27">
        <f t="shared" si="18"/>
        <v>3489402.0541706067</v>
      </c>
    </row>
    <row r="156" spans="2:9" x14ac:dyDescent="0.2">
      <c r="B156" s="13">
        <v>34</v>
      </c>
      <c r="C156" s="14" t="s">
        <v>120</v>
      </c>
      <c r="D156" s="25">
        <f t="shared" ref="D156:I156" si="19">IF(D78&gt;0,D78,0)</f>
        <v>350627.65541502496</v>
      </c>
      <c r="E156" s="52">
        <f t="shared" si="19"/>
        <v>72942.932031079719</v>
      </c>
      <c r="F156" s="52">
        <f t="shared" si="19"/>
        <v>587998.22015446576</v>
      </c>
      <c r="G156" s="52">
        <f t="shared" si="19"/>
        <v>628860.24919272983</v>
      </c>
      <c r="H156" s="52">
        <f t="shared" si="19"/>
        <v>699195.47212542617</v>
      </c>
      <c r="I156" s="27">
        <f t="shared" si="19"/>
        <v>632689.28174154577</v>
      </c>
    </row>
    <row r="157" spans="2:9" x14ac:dyDescent="0.2">
      <c r="B157" s="16" t="s">
        <v>35</v>
      </c>
      <c r="C157" s="17"/>
      <c r="D157" s="28">
        <f t="shared" ref="D157:I157" si="20">SUM(D123:D156)</f>
        <v>5782271998.69314</v>
      </c>
      <c r="E157" s="29">
        <f t="shared" si="20"/>
        <v>7451978980.0733786</v>
      </c>
      <c r="F157" s="29">
        <f t="shared" si="20"/>
        <v>10210590151.501829</v>
      </c>
      <c r="G157" s="29">
        <f t="shared" si="20"/>
        <v>13108191051.054367</v>
      </c>
      <c r="H157" s="29">
        <f t="shared" si="20"/>
        <v>15962127633.87804</v>
      </c>
      <c r="I157" s="30">
        <f t="shared" si="20"/>
        <v>18898225192.400715</v>
      </c>
    </row>
    <row r="158" spans="2:9" x14ac:dyDescent="0.2">
      <c r="B158" s="34" t="s">
        <v>100</v>
      </c>
    </row>
    <row r="160" spans="2:9" x14ac:dyDescent="0.2">
      <c r="B160" s="16" t="s">
        <v>42</v>
      </c>
      <c r="C160" s="17"/>
      <c r="D160" s="28">
        <f t="shared" ref="D160:I160" si="21">IF(D118&lt;D157,D118,D157)</f>
        <v>4581589302.8239727</v>
      </c>
      <c r="E160" s="29">
        <f t="shared" si="21"/>
        <v>3496557936.3973012</v>
      </c>
      <c r="F160" s="29">
        <f t="shared" si="21"/>
        <v>3613871553.5263224</v>
      </c>
      <c r="G160" s="29">
        <f t="shared" si="21"/>
        <v>3592079067.0168533</v>
      </c>
      <c r="H160" s="29">
        <f t="shared" si="21"/>
        <v>3779037080.2195506</v>
      </c>
      <c r="I160" s="30">
        <f t="shared" si="21"/>
        <v>3588219037.2792921</v>
      </c>
    </row>
    <row r="161" spans="2:9" x14ac:dyDescent="0.2">
      <c r="B161" s="34" t="s">
        <v>77</v>
      </c>
    </row>
    <row r="163" spans="2:9" x14ac:dyDescent="0.2">
      <c r="B163" s="3" t="s">
        <v>122</v>
      </c>
    </row>
    <row r="164" spans="2:9" x14ac:dyDescent="0.2">
      <c r="B164" s="21" t="s">
        <v>0</v>
      </c>
      <c r="C164" s="16"/>
      <c r="D164" s="22">
        <v>44197</v>
      </c>
      <c r="E164" s="23">
        <v>44228</v>
      </c>
      <c r="F164" s="23">
        <v>44256</v>
      </c>
      <c r="G164" s="23">
        <v>44287</v>
      </c>
      <c r="H164" s="23">
        <v>44317</v>
      </c>
      <c r="I164" s="24">
        <v>44348</v>
      </c>
    </row>
    <row r="165" spans="2:9" x14ac:dyDescent="0.2">
      <c r="B165" s="8">
        <v>1</v>
      </c>
      <c r="C165" s="9" t="s">
        <v>3</v>
      </c>
      <c r="D165" s="31">
        <f t="shared" ref="D165:I174" si="22">IF(D$160=0,0,D123/D$157*D$160-D84/D$118*D$160)</f>
        <v>-46996663.141507581</v>
      </c>
      <c r="E165" s="32">
        <f t="shared" si="22"/>
        <v>-19419235.017225873</v>
      </c>
      <c r="F165" s="32">
        <f t="shared" si="22"/>
        <v>-14294276.923219347</v>
      </c>
      <c r="G165" s="32">
        <f t="shared" si="22"/>
        <v>-16530713.516432794</v>
      </c>
      <c r="H165" s="32">
        <f t="shared" si="22"/>
        <v>-13159407.448136056</v>
      </c>
      <c r="I165" s="33">
        <f t="shared" si="22"/>
        <v>-11118333.98059357</v>
      </c>
    </row>
    <row r="166" spans="2:9" x14ac:dyDescent="0.2">
      <c r="B166" s="11">
        <v>2</v>
      </c>
      <c r="C166" s="2" t="s">
        <v>4</v>
      </c>
      <c r="D166" s="25">
        <f t="shared" si="22"/>
        <v>-22736815.189709205</v>
      </c>
      <c r="E166" s="52">
        <f t="shared" si="22"/>
        <v>-11508180.180296434</v>
      </c>
      <c r="F166" s="52">
        <f t="shared" si="22"/>
        <v>-10684291.957285859</v>
      </c>
      <c r="G166" s="52">
        <f t="shared" si="22"/>
        <v>-10707257.690990271</v>
      </c>
      <c r="H166" s="52">
        <f t="shared" si="22"/>
        <v>-9663817.7966513857</v>
      </c>
      <c r="I166" s="27">
        <f t="shared" si="22"/>
        <v>-9297849.7954052892</v>
      </c>
    </row>
    <row r="167" spans="2:9" x14ac:dyDescent="0.2">
      <c r="B167" s="11">
        <v>3</v>
      </c>
      <c r="C167" s="2" t="s">
        <v>5</v>
      </c>
      <c r="D167" s="25">
        <f t="shared" si="22"/>
        <v>28109574.321908221</v>
      </c>
      <c r="E167" s="52">
        <f t="shared" si="22"/>
        <v>17292483.894326743</v>
      </c>
      <c r="F167" s="52">
        <f t="shared" si="22"/>
        <v>17635712.298237439</v>
      </c>
      <c r="G167" s="52">
        <f t="shared" si="22"/>
        <v>16646656.375373855</v>
      </c>
      <c r="H167" s="52">
        <f t="shared" si="22"/>
        <v>16838275.744012091</v>
      </c>
      <c r="I167" s="27">
        <f t="shared" si="22"/>
        <v>15851072.922825865</v>
      </c>
    </row>
    <row r="168" spans="2:9" x14ac:dyDescent="0.2">
      <c r="B168" s="11">
        <v>4</v>
      </c>
      <c r="C168" s="2" t="s">
        <v>6</v>
      </c>
      <c r="D168" s="25">
        <f t="shared" si="22"/>
        <v>-10951011.803800588</v>
      </c>
      <c r="E168" s="52">
        <f t="shared" si="22"/>
        <v>-11376323.239555206</v>
      </c>
      <c r="F168" s="52">
        <f t="shared" si="22"/>
        <v>-10405083.684304431</v>
      </c>
      <c r="G168" s="52">
        <f t="shared" si="22"/>
        <v>-10272564.25945225</v>
      </c>
      <c r="H168" s="52">
        <f t="shared" si="22"/>
        <v>-11063437.557294158</v>
      </c>
      <c r="I168" s="27">
        <f t="shared" si="22"/>
        <v>-11654146.191311389</v>
      </c>
    </row>
    <row r="169" spans="2:9" x14ac:dyDescent="0.2">
      <c r="B169" s="11">
        <v>5</v>
      </c>
      <c r="C169" s="2" t="s">
        <v>7</v>
      </c>
      <c r="D169" s="25">
        <f t="shared" si="22"/>
        <v>-3394256480.6220975</v>
      </c>
      <c r="E169" s="52">
        <f t="shared" si="22"/>
        <v>-2670755926.6620741</v>
      </c>
      <c r="F169" s="52">
        <f t="shared" si="22"/>
        <v>-2781952991.7689357</v>
      </c>
      <c r="G169" s="52">
        <f t="shared" si="22"/>
        <v>-2804667019.1822739</v>
      </c>
      <c r="H169" s="52">
        <f t="shared" si="22"/>
        <v>-2986309262.6822486</v>
      </c>
      <c r="I169" s="27">
        <f t="shared" si="22"/>
        <v>-2836730306.1982422</v>
      </c>
    </row>
    <row r="170" spans="2:9" x14ac:dyDescent="0.2">
      <c r="B170" s="11">
        <v>6</v>
      </c>
      <c r="C170" s="2" t="s">
        <v>8</v>
      </c>
      <c r="D170" s="25">
        <f t="shared" si="22"/>
        <v>8293867.5923610833</v>
      </c>
      <c r="E170" s="52">
        <f t="shared" si="22"/>
        <v>5455731.5902842358</v>
      </c>
      <c r="F170" s="52">
        <f t="shared" si="22"/>
        <v>6383557.8738299711</v>
      </c>
      <c r="G170" s="52">
        <f t="shared" si="22"/>
        <v>6167473.4599193875</v>
      </c>
      <c r="H170" s="52">
        <f t="shared" si="22"/>
        <v>6072053.9919878095</v>
      </c>
      <c r="I170" s="27">
        <f t="shared" si="22"/>
        <v>5533673.4586826731</v>
      </c>
    </row>
    <row r="171" spans="2:9" x14ac:dyDescent="0.2">
      <c r="B171" s="11">
        <v>7</v>
      </c>
      <c r="C171" s="2" t="s">
        <v>9</v>
      </c>
      <c r="D171" s="25">
        <f t="shared" si="22"/>
        <v>64737147.343234308</v>
      </c>
      <c r="E171" s="52">
        <f t="shared" si="22"/>
        <v>69557164.630115777</v>
      </c>
      <c r="F171" s="52">
        <f t="shared" si="22"/>
        <v>77948313.957951769</v>
      </c>
      <c r="G171" s="52">
        <f t="shared" si="22"/>
        <v>73460718.117874503</v>
      </c>
      <c r="H171" s="52">
        <f t="shared" si="22"/>
        <v>81966384.305294693</v>
      </c>
      <c r="I171" s="27">
        <f t="shared" si="22"/>
        <v>75013696.558438212</v>
      </c>
    </row>
    <row r="172" spans="2:9" x14ac:dyDescent="0.2">
      <c r="B172" s="11">
        <v>8</v>
      </c>
      <c r="C172" s="2" t="s">
        <v>10</v>
      </c>
      <c r="D172" s="25">
        <f t="shared" si="22"/>
        <v>-719810130.71930408</v>
      </c>
      <c r="E172" s="52">
        <f t="shared" si="22"/>
        <v>-523033696.19733733</v>
      </c>
      <c r="F172" s="52">
        <f t="shared" si="22"/>
        <v>-517897503.94977915</v>
      </c>
      <c r="G172" s="52">
        <f t="shared" si="22"/>
        <v>-480044519.30168754</v>
      </c>
      <c r="H172" s="52">
        <f t="shared" si="22"/>
        <v>-496404174.05161572</v>
      </c>
      <c r="I172" s="27">
        <f t="shared" si="22"/>
        <v>-456344683.71524554</v>
      </c>
    </row>
    <row r="173" spans="2:9" x14ac:dyDescent="0.2">
      <c r="B173" s="11">
        <v>9</v>
      </c>
      <c r="C173" s="2" t="s">
        <v>11</v>
      </c>
      <c r="D173" s="25">
        <f t="shared" si="22"/>
        <v>-93277257.514429271</v>
      </c>
      <c r="E173" s="52">
        <f t="shared" si="22"/>
        <v>-68494964.215657488</v>
      </c>
      <c r="F173" s="52">
        <f t="shared" si="22"/>
        <v>-72217375.444145501</v>
      </c>
      <c r="G173" s="52">
        <f t="shared" si="22"/>
        <v>-55912208.756194934</v>
      </c>
      <c r="H173" s="52">
        <f t="shared" si="22"/>
        <v>-59219851.072417252</v>
      </c>
      <c r="I173" s="27">
        <f t="shared" si="22"/>
        <v>-45834456.261878073</v>
      </c>
    </row>
    <row r="174" spans="2:9" x14ac:dyDescent="0.2">
      <c r="B174" s="11">
        <v>10</v>
      </c>
      <c r="C174" s="2" t="s">
        <v>60</v>
      </c>
      <c r="D174" s="25">
        <f t="shared" si="22"/>
        <v>2735376012.5936332</v>
      </c>
      <c r="E174" s="52">
        <f t="shared" si="22"/>
        <v>1446564580.437037</v>
      </c>
      <c r="F174" s="52">
        <f t="shared" si="22"/>
        <v>1413520363.6179721</v>
      </c>
      <c r="G174" s="52">
        <f t="shared" si="22"/>
        <v>1369182189.204319</v>
      </c>
      <c r="H174" s="52">
        <f t="shared" si="22"/>
        <v>1425893643.2166145</v>
      </c>
      <c r="I174" s="27">
        <f t="shared" si="22"/>
        <v>1351266890.2573152</v>
      </c>
    </row>
    <row r="175" spans="2:9" x14ac:dyDescent="0.2">
      <c r="B175" s="11">
        <v>11</v>
      </c>
      <c r="C175" s="2" t="s">
        <v>12</v>
      </c>
      <c r="D175" s="25">
        <f t="shared" ref="D175:I184" si="23">IF(D$160=0,0,D133/D$157*D$160-D94/D$118*D$160)</f>
        <v>-121451550.68248746</v>
      </c>
      <c r="E175" s="52">
        <f t="shared" si="23"/>
        <v>114481560.54401433</v>
      </c>
      <c r="F175" s="52">
        <f t="shared" si="23"/>
        <v>143587693.53407216</v>
      </c>
      <c r="G175" s="52">
        <f t="shared" si="23"/>
        <v>140992368.26482868</v>
      </c>
      <c r="H175" s="52">
        <f t="shared" si="23"/>
        <v>155496865.58808509</v>
      </c>
      <c r="I175" s="27">
        <f t="shared" si="23"/>
        <v>143627116.63546565</v>
      </c>
    </row>
    <row r="176" spans="2:9" x14ac:dyDescent="0.2">
      <c r="B176" s="11">
        <v>12</v>
      </c>
      <c r="C176" s="2" t="s">
        <v>13</v>
      </c>
      <c r="D176" s="25">
        <f t="shared" si="23"/>
        <v>-25878890.48762371</v>
      </c>
      <c r="E176" s="52">
        <f t="shared" si="23"/>
        <v>21022405.817627892</v>
      </c>
      <c r="F176" s="52">
        <f t="shared" si="23"/>
        <v>28833320.853854157</v>
      </c>
      <c r="G176" s="52">
        <f t="shared" si="23"/>
        <v>29110192.338118203</v>
      </c>
      <c r="H176" s="52">
        <f t="shared" si="23"/>
        <v>31797927.192414436</v>
      </c>
      <c r="I176" s="27">
        <f t="shared" si="23"/>
        <v>30577651.260136329</v>
      </c>
    </row>
    <row r="177" spans="2:9" x14ac:dyDescent="0.2">
      <c r="B177" s="11">
        <v>13</v>
      </c>
      <c r="C177" s="2" t="s">
        <v>14</v>
      </c>
      <c r="D177" s="25">
        <f t="shared" si="23"/>
        <v>-18323727.030159071</v>
      </c>
      <c r="E177" s="52">
        <f t="shared" si="23"/>
        <v>1067806.7255640985</v>
      </c>
      <c r="F177" s="52">
        <f t="shared" si="23"/>
        <v>4763537.6791626029</v>
      </c>
      <c r="G177" s="52">
        <f t="shared" si="23"/>
        <v>5783927.7246803036</v>
      </c>
      <c r="H177" s="52">
        <f t="shared" si="23"/>
        <v>6551918.1706677508</v>
      </c>
      <c r="I177" s="27">
        <f t="shared" si="23"/>
        <v>5894291.8447804013</v>
      </c>
    </row>
    <row r="178" spans="2:9" x14ac:dyDescent="0.2">
      <c r="B178" s="11">
        <v>14</v>
      </c>
      <c r="C178" s="2" t="s">
        <v>15</v>
      </c>
      <c r="D178" s="25">
        <f t="shared" si="23"/>
        <v>44126647.469436951</v>
      </c>
      <c r="E178" s="52">
        <f t="shared" si="23"/>
        <v>34638159.317474373</v>
      </c>
      <c r="F178" s="52">
        <f t="shared" si="23"/>
        <v>36630599.459049553</v>
      </c>
      <c r="G178" s="52">
        <f t="shared" si="23"/>
        <v>36965748.996428967</v>
      </c>
      <c r="H178" s="52">
        <f t="shared" si="23"/>
        <v>40723208.995326042</v>
      </c>
      <c r="I178" s="27">
        <f t="shared" si="23"/>
        <v>39526984.826076701</v>
      </c>
    </row>
    <row r="179" spans="2:9" x14ac:dyDescent="0.2">
      <c r="B179" s="11">
        <v>15</v>
      </c>
      <c r="C179" s="2" t="s">
        <v>16</v>
      </c>
      <c r="D179" s="25">
        <f t="shared" si="23"/>
        <v>8204183.2128837369</v>
      </c>
      <c r="E179" s="52">
        <f t="shared" si="23"/>
        <v>19242881.144500542</v>
      </c>
      <c r="F179" s="52">
        <f t="shared" si="23"/>
        <v>23898706.434170939</v>
      </c>
      <c r="G179" s="52">
        <f t="shared" si="23"/>
        <v>22347115.12897025</v>
      </c>
      <c r="H179" s="52">
        <f t="shared" si="23"/>
        <v>22525374.194820628</v>
      </c>
      <c r="I179" s="27">
        <f t="shared" si="23"/>
        <v>20567823.175067659</v>
      </c>
    </row>
    <row r="180" spans="2:9" x14ac:dyDescent="0.2">
      <c r="B180" s="11">
        <v>16</v>
      </c>
      <c r="C180" s="2" t="s">
        <v>17</v>
      </c>
      <c r="D180" s="25">
        <f t="shared" si="23"/>
        <v>59582534.210876562</v>
      </c>
      <c r="E180" s="52">
        <f t="shared" si="23"/>
        <v>17894120.00218093</v>
      </c>
      <c r="F180" s="52">
        <f t="shared" si="23"/>
        <v>15790247.829870531</v>
      </c>
      <c r="G180" s="52">
        <f t="shared" si="23"/>
        <v>14914544.179761847</v>
      </c>
      <c r="H180" s="52">
        <f t="shared" si="23"/>
        <v>15367302.956551351</v>
      </c>
      <c r="I180" s="27">
        <f t="shared" si="23"/>
        <v>13499528.387518343</v>
      </c>
    </row>
    <row r="181" spans="2:9" x14ac:dyDescent="0.2">
      <c r="B181" s="11">
        <v>17</v>
      </c>
      <c r="C181" s="2" t="s">
        <v>18</v>
      </c>
      <c r="D181" s="25">
        <f t="shared" si="23"/>
        <v>27317373.798121843</v>
      </c>
      <c r="E181" s="52">
        <f t="shared" si="23"/>
        <v>20286769.196957149</v>
      </c>
      <c r="F181" s="52">
        <f t="shared" si="23"/>
        <v>19182010.843907885</v>
      </c>
      <c r="G181" s="52">
        <f t="shared" si="23"/>
        <v>15650378.58842409</v>
      </c>
      <c r="H181" s="52">
        <f t="shared" si="23"/>
        <v>14759598.235701103</v>
      </c>
      <c r="I181" s="27">
        <f t="shared" si="23"/>
        <v>13089310.008245507</v>
      </c>
    </row>
    <row r="182" spans="2:9" x14ac:dyDescent="0.2">
      <c r="B182" s="11">
        <v>18</v>
      </c>
      <c r="C182" s="2" t="s">
        <v>19</v>
      </c>
      <c r="D182" s="25">
        <f t="shared" si="23"/>
        <v>12380307.48104758</v>
      </c>
      <c r="E182" s="52">
        <f t="shared" si="23"/>
        <v>8706807.8517118078</v>
      </c>
      <c r="F182" s="52">
        <f t="shared" si="23"/>
        <v>8115880.6395311402</v>
      </c>
      <c r="G182" s="52">
        <f t="shared" si="23"/>
        <v>7436648.1810021913</v>
      </c>
      <c r="H182" s="52">
        <f t="shared" si="23"/>
        <v>7215962.6601338238</v>
      </c>
      <c r="I182" s="27">
        <f t="shared" si="23"/>
        <v>6538660.147654973</v>
      </c>
    </row>
    <row r="183" spans="2:9" x14ac:dyDescent="0.2">
      <c r="B183" s="11">
        <v>19</v>
      </c>
      <c r="C183" s="2" t="s">
        <v>20</v>
      </c>
      <c r="D183" s="25">
        <f t="shared" si="23"/>
        <v>-42927242.793439597</v>
      </c>
      <c r="E183" s="52">
        <f t="shared" si="23"/>
        <v>23071246.377042014</v>
      </c>
      <c r="F183" s="52">
        <f t="shared" si="23"/>
        <v>25729929.806352247</v>
      </c>
      <c r="G183" s="52">
        <f t="shared" si="23"/>
        <v>23455064.847251605</v>
      </c>
      <c r="H183" s="52">
        <f t="shared" si="23"/>
        <v>21990384.74055611</v>
      </c>
      <c r="I183" s="27">
        <f t="shared" si="23"/>
        <v>19384224.388586428</v>
      </c>
    </row>
    <row r="184" spans="2:9" x14ac:dyDescent="0.2">
      <c r="B184" s="11">
        <v>20</v>
      </c>
      <c r="C184" s="2" t="s">
        <v>21</v>
      </c>
      <c r="D184" s="25">
        <f t="shared" si="23"/>
        <v>-44872531.19390808</v>
      </c>
      <c r="E184" s="52">
        <f t="shared" si="23"/>
        <v>160387960.03516543</v>
      </c>
      <c r="F184" s="52">
        <f t="shared" si="23"/>
        <v>185672974.02002877</v>
      </c>
      <c r="G184" s="52">
        <f t="shared" si="23"/>
        <v>200129388.85253993</v>
      </c>
      <c r="H184" s="52">
        <f t="shared" si="23"/>
        <v>212825459.47900575</v>
      </c>
      <c r="I184" s="27">
        <f t="shared" si="23"/>
        <v>200659274.98000652</v>
      </c>
    </row>
    <row r="185" spans="2:9" x14ac:dyDescent="0.2">
      <c r="B185" s="11">
        <v>21</v>
      </c>
      <c r="C185" s="2" t="s">
        <v>22</v>
      </c>
      <c r="D185" s="25">
        <f t="shared" ref="D185:I194" si="24">IF(D$160=0,0,D143/D$157*D$160-D104/D$118*D$160)</f>
        <v>86853444.724030867</v>
      </c>
      <c r="E185" s="52">
        <f t="shared" si="24"/>
        <v>99762724.189933464</v>
      </c>
      <c r="F185" s="52">
        <f t="shared" si="24"/>
        <v>89638611.410523668</v>
      </c>
      <c r="G185" s="52">
        <f t="shared" si="24"/>
        <v>93830500.208065972</v>
      </c>
      <c r="H185" s="52">
        <f t="shared" si="24"/>
        <v>84114820.355170339</v>
      </c>
      <c r="I185" s="27">
        <f t="shared" si="24"/>
        <v>82482579.478363648</v>
      </c>
    </row>
    <row r="186" spans="2:9" x14ac:dyDescent="0.2">
      <c r="B186" s="11">
        <v>22</v>
      </c>
      <c r="C186" s="2" t="s">
        <v>23</v>
      </c>
      <c r="D186" s="25">
        <f t="shared" si="24"/>
        <v>651873775.64602172</v>
      </c>
      <c r="E186" s="52">
        <f t="shared" si="24"/>
        <v>793676536.30880022</v>
      </c>
      <c r="F186" s="52">
        <f t="shared" si="24"/>
        <v>825397622.14190459</v>
      </c>
      <c r="G186" s="52">
        <f t="shared" si="24"/>
        <v>866232107.58574402</v>
      </c>
      <c r="H186" s="52">
        <f t="shared" si="24"/>
        <v>909871869.33762372</v>
      </c>
      <c r="I186" s="27">
        <f t="shared" si="24"/>
        <v>895328107.09556985</v>
      </c>
    </row>
    <row r="187" spans="2:9" x14ac:dyDescent="0.2">
      <c r="B187" s="11">
        <v>23</v>
      </c>
      <c r="C187" s="2" t="s">
        <v>24</v>
      </c>
      <c r="D187" s="25">
        <f t="shared" si="24"/>
        <v>10832724.147699753</v>
      </c>
      <c r="E187" s="52">
        <f t="shared" si="24"/>
        <v>14523561.917285401</v>
      </c>
      <c r="F187" s="52">
        <f t="shared" si="24"/>
        <v>14015440.591880163</v>
      </c>
      <c r="G187" s="52">
        <f t="shared" si="24"/>
        <v>13413302.160565613</v>
      </c>
      <c r="H187" s="52">
        <f t="shared" si="24"/>
        <v>13440507.714800224</v>
      </c>
      <c r="I187" s="27">
        <f t="shared" si="24"/>
        <v>12371380.480417695</v>
      </c>
    </row>
    <row r="188" spans="2:9" x14ac:dyDescent="0.2">
      <c r="B188" s="11">
        <v>24</v>
      </c>
      <c r="C188" s="2" t="s">
        <v>25</v>
      </c>
      <c r="D188" s="25">
        <f t="shared" si="24"/>
        <v>-31527475.629573327</v>
      </c>
      <c r="E188" s="52">
        <f t="shared" si="24"/>
        <v>-191969610.88515452</v>
      </c>
      <c r="F188" s="52">
        <f t="shared" si="24"/>
        <v>-205715885.68494612</v>
      </c>
      <c r="G188" s="52">
        <f t="shared" si="24"/>
        <v>-213066602.48347241</v>
      </c>
      <c r="H188" s="52">
        <f t="shared" si="24"/>
        <v>-202461691.72112221</v>
      </c>
      <c r="I188" s="27">
        <f t="shared" si="24"/>
        <v>-216538225.35116899</v>
      </c>
    </row>
    <row r="189" spans="2:9" x14ac:dyDescent="0.2">
      <c r="B189" s="11">
        <v>25</v>
      </c>
      <c r="C189" s="2" t="s">
        <v>26</v>
      </c>
      <c r="D189" s="25">
        <f t="shared" si="24"/>
        <v>4999743.236225009</v>
      </c>
      <c r="E189" s="52">
        <f t="shared" si="24"/>
        <v>167765.70263396166</v>
      </c>
      <c r="F189" s="52">
        <f t="shared" si="24"/>
        <v>-704144.1137062778</v>
      </c>
      <c r="G189" s="52">
        <f t="shared" si="24"/>
        <v>-878181.82634919835</v>
      </c>
      <c r="H189" s="52">
        <f t="shared" si="24"/>
        <v>-755437.89006529748</v>
      </c>
      <c r="I189" s="27">
        <f t="shared" si="24"/>
        <v>-701035.78544688004</v>
      </c>
    </row>
    <row r="190" spans="2:9" x14ac:dyDescent="0.2">
      <c r="B190" s="11">
        <v>26</v>
      </c>
      <c r="C190" s="2" t="s">
        <v>27</v>
      </c>
      <c r="D190" s="25">
        <f t="shared" si="24"/>
        <v>21013843.067108329</v>
      </c>
      <c r="E190" s="52">
        <f t="shared" si="24"/>
        <v>15347803.208345346</v>
      </c>
      <c r="F190" s="52">
        <f t="shared" si="24"/>
        <v>14979673.191284841</v>
      </c>
      <c r="G190" s="52">
        <f t="shared" si="24"/>
        <v>13370406.561934549</v>
      </c>
      <c r="H190" s="52">
        <f t="shared" si="24"/>
        <v>12981021.568749005</v>
      </c>
      <c r="I190" s="27">
        <f t="shared" si="24"/>
        <v>12469552.577144532</v>
      </c>
    </row>
    <row r="191" spans="2:9" x14ac:dyDescent="0.2">
      <c r="B191" s="11">
        <v>27</v>
      </c>
      <c r="C191" s="2" t="s">
        <v>28</v>
      </c>
      <c r="D191" s="25">
        <f t="shared" si="24"/>
        <v>-58978.5133464393</v>
      </c>
      <c r="E191" s="52">
        <f t="shared" si="24"/>
        <v>2052182.0121466843</v>
      </c>
      <c r="F191" s="52">
        <f t="shared" si="24"/>
        <v>2389222.9467338473</v>
      </c>
      <c r="G191" s="52">
        <f t="shared" si="24"/>
        <v>2232820.5624217358</v>
      </c>
      <c r="H191" s="52">
        <f t="shared" si="24"/>
        <v>2159879.405930609</v>
      </c>
      <c r="I191" s="27">
        <f t="shared" si="24"/>
        <v>1955907.4791180803</v>
      </c>
    </row>
    <row r="192" spans="2:9" x14ac:dyDescent="0.2">
      <c r="B192" s="11">
        <v>28</v>
      </c>
      <c r="C192" s="2" t="s">
        <v>29</v>
      </c>
      <c r="D192" s="25">
        <f t="shared" si="24"/>
        <v>-8520547.5025870558</v>
      </c>
      <c r="E192" s="52">
        <f t="shared" si="24"/>
        <v>1730558.1268487463</v>
      </c>
      <c r="F192" s="52">
        <f t="shared" si="24"/>
        <v>2250756.9150070543</v>
      </c>
      <c r="G192" s="52">
        <f t="shared" si="24"/>
        <v>3440764.6405933113</v>
      </c>
      <c r="H192" s="52">
        <f t="shared" si="24"/>
        <v>2780631.8937070924</v>
      </c>
      <c r="I192" s="27">
        <f t="shared" si="24"/>
        <v>2331996.1424451396</v>
      </c>
    </row>
    <row r="193" spans="2:10" x14ac:dyDescent="0.2">
      <c r="B193" s="11">
        <v>29</v>
      </c>
      <c r="C193" s="2" t="s">
        <v>30</v>
      </c>
      <c r="D193" s="25">
        <f t="shared" si="24"/>
        <v>3887511.7824835433</v>
      </c>
      <c r="E193" s="52">
        <f t="shared" si="24"/>
        <v>1899135.3011143669</v>
      </c>
      <c r="F193" s="52">
        <f t="shared" si="24"/>
        <v>1914597.2851018331</v>
      </c>
      <c r="G193" s="52">
        <f t="shared" si="24"/>
        <v>1857961.0065926937</v>
      </c>
      <c r="H193" s="52">
        <f t="shared" si="24"/>
        <v>1932320.8586924919</v>
      </c>
      <c r="I193" s="27">
        <f t="shared" si="24"/>
        <v>1857132.9710731476</v>
      </c>
    </row>
    <row r="194" spans="2:10" x14ac:dyDescent="0.2">
      <c r="B194" s="11">
        <v>30</v>
      </c>
      <c r="C194" s="2" t="s">
        <v>31</v>
      </c>
      <c r="D194" s="25">
        <f t="shared" si="24"/>
        <v>160352531.5883742</v>
      </c>
      <c r="E194" s="52">
        <f t="shared" si="24"/>
        <v>125762553.42501453</v>
      </c>
      <c r="F194" s="52">
        <f t="shared" si="24"/>
        <v>132997236.93229739</v>
      </c>
      <c r="G194" s="52">
        <f t="shared" si="24"/>
        <v>133026332.00095922</v>
      </c>
      <c r="H194" s="52">
        <f t="shared" si="24"/>
        <v>142619185.21667942</v>
      </c>
      <c r="I194" s="27">
        <f t="shared" si="24"/>
        <v>130143712.99000795</v>
      </c>
    </row>
    <row r="195" spans="2:10" x14ac:dyDescent="0.2">
      <c r="B195" s="11">
        <v>31</v>
      </c>
      <c r="C195" s="2" t="s">
        <v>32</v>
      </c>
      <c r="D195" s="25">
        <f t="shared" ref="D195:I204" si="25">IF(D$160=0,0,D153/D$157*D$160-D114/D$118*D$160)</f>
        <v>202733887.17088237</v>
      </c>
      <c r="E195" s="52">
        <f t="shared" si="25"/>
        <v>155205385.99046433</v>
      </c>
      <c r="F195" s="52">
        <f t="shared" si="25"/>
        <v>170125695.81333849</v>
      </c>
      <c r="G195" s="52">
        <f t="shared" si="25"/>
        <v>164149928.46606031</v>
      </c>
      <c r="H195" s="52">
        <f t="shared" si="25"/>
        <v>175604075.62149099</v>
      </c>
      <c r="I195" s="27">
        <f t="shared" si="25"/>
        <v>159669801.97103897</v>
      </c>
    </row>
    <row r="196" spans="2:10" x14ac:dyDescent="0.2">
      <c r="B196" s="11">
        <v>32</v>
      </c>
      <c r="C196" s="2" t="s">
        <v>33</v>
      </c>
      <c r="D196" s="25">
        <f t="shared" si="25"/>
        <v>449578555.91152394</v>
      </c>
      <c r="E196" s="52">
        <f t="shared" si="25"/>
        <v>326192782.49224555</v>
      </c>
      <c r="F196" s="52">
        <f t="shared" si="25"/>
        <v>351683234.60946113</v>
      </c>
      <c r="G196" s="52">
        <f t="shared" si="25"/>
        <v>337503687.88291276</v>
      </c>
      <c r="H196" s="52">
        <f t="shared" si="25"/>
        <v>372671136.83024508</v>
      </c>
      <c r="I196" s="27">
        <f t="shared" si="25"/>
        <v>347796002.92143375</v>
      </c>
    </row>
    <row r="197" spans="2:10" x14ac:dyDescent="0.2">
      <c r="B197" s="11">
        <v>33</v>
      </c>
      <c r="C197" s="2" t="s">
        <v>34</v>
      </c>
      <c r="D197" s="25">
        <f t="shared" ref="D197:I197" si="26">IF(D$160=0,0,D155/D$157*D$160-D116/D$118*D$160)</f>
        <v>1057817.3343866214</v>
      </c>
      <c r="E197" s="52">
        <f t="shared" si="26"/>
        <v>533044.45968514157</v>
      </c>
      <c r="F197" s="52">
        <f t="shared" si="26"/>
        <v>578500.47806298069</v>
      </c>
      <c r="G197" s="52">
        <f t="shared" si="26"/>
        <v>606513.11775931506</v>
      </c>
      <c r="H197" s="52">
        <f t="shared" si="26"/>
        <v>671737.26995836699</v>
      </c>
      <c r="I197" s="27">
        <f t="shared" si="26"/>
        <v>662535.17206109024</v>
      </c>
    </row>
    <row r="198" spans="2:10" x14ac:dyDescent="0.2">
      <c r="B198" s="13">
        <v>34</v>
      </c>
      <c r="C198" s="14" t="s">
        <v>120</v>
      </c>
      <c r="D198" s="25">
        <f t="shared" ref="D198:I198" si="27">IF(D$160=0,0,D156/D$157*D$160-D117/D$118*D$160)</f>
        <v>277820.19173203898</v>
      </c>
      <c r="E198" s="52">
        <f t="shared" si="27"/>
        <v>34225.698781406019</v>
      </c>
      <c r="F198" s="52">
        <f t="shared" si="27"/>
        <v>208112.36273427177</v>
      </c>
      <c r="G198" s="52">
        <f t="shared" si="27"/>
        <v>172328.56375117521</v>
      </c>
      <c r="H198" s="52">
        <f t="shared" si="27"/>
        <v>165534.67533210362</v>
      </c>
      <c r="I198" s="27">
        <f t="shared" si="27"/>
        <v>120129.14981775495</v>
      </c>
    </row>
    <row r="199" spans="2:10" x14ac:dyDescent="0.2">
      <c r="B199" s="16" t="s">
        <v>35</v>
      </c>
      <c r="C199" s="17"/>
      <c r="D199" s="28">
        <f t="shared" ref="D199:I199" si="28">SUM(D165:D198)</f>
        <v>-5.7183206081390381E-7</v>
      </c>
      <c r="E199" s="29">
        <f t="shared" si="28"/>
        <v>5.6610588217154145E-7</v>
      </c>
      <c r="F199" s="29">
        <f t="shared" si="28"/>
        <v>-1.3043463695794344E-6</v>
      </c>
      <c r="G199" s="29">
        <f t="shared" si="28"/>
        <v>5.1865936256945133E-7</v>
      </c>
      <c r="H199" s="29">
        <f t="shared" si="28"/>
        <v>-7.5052957981824875E-7</v>
      </c>
      <c r="I199" s="30">
        <f t="shared" si="28"/>
        <v>-1.2447708286345005E-7</v>
      </c>
    </row>
    <row r="202" spans="2:10" x14ac:dyDescent="0.2">
      <c r="B202" s="3" t="s">
        <v>101</v>
      </c>
    </row>
    <row r="203" spans="2:10" x14ac:dyDescent="0.2">
      <c r="B203" s="21" t="s">
        <v>0</v>
      </c>
      <c r="C203" s="16"/>
      <c r="D203" s="22">
        <v>44166</v>
      </c>
      <c r="E203" s="23">
        <v>44197</v>
      </c>
      <c r="F203" s="23">
        <v>44228</v>
      </c>
      <c r="G203" s="23">
        <v>44256</v>
      </c>
      <c r="H203" s="23">
        <v>44287</v>
      </c>
      <c r="I203" s="23">
        <v>44317</v>
      </c>
      <c r="J203" s="24">
        <v>44348</v>
      </c>
    </row>
    <row r="204" spans="2:10" x14ac:dyDescent="0.2">
      <c r="B204" s="8">
        <v>1</v>
      </c>
      <c r="C204" s="9" t="s">
        <v>3</v>
      </c>
      <c r="D204" s="25">
        <v>0</v>
      </c>
      <c r="E204" s="52">
        <f t="shared" ref="E204" si="29">-D84+D123-D165</f>
        <v>0</v>
      </c>
      <c r="F204" s="52">
        <f t="shared" ref="F204:J213" si="30">-E84+E123-E165</f>
        <v>0</v>
      </c>
      <c r="G204" s="52">
        <f t="shared" si="30"/>
        <v>0</v>
      </c>
      <c r="H204" s="52">
        <f t="shared" si="30"/>
        <v>0</v>
      </c>
      <c r="I204" s="52">
        <f t="shared" si="30"/>
        <v>0</v>
      </c>
      <c r="J204" s="113">
        <f t="shared" si="30"/>
        <v>0</v>
      </c>
    </row>
    <row r="205" spans="2:10" x14ac:dyDescent="0.2">
      <c r="B205" s="11">
        <v>2</v>
      </c>
      <c r="C205" s="2" t="s">
        <v>4</v>
      </c>
      <c r="D205" s="25">
        <v>0</v>
      </c>
      <c r="E205" s="52">
        <f t="shared" ref="E205:E235" si="31">-D85+D124-D166</f>
        <v>0</v>
      </c>
      <c r="F205" s="52">
        <f t="shared" si="30"/>
        <v>0</v>
      </c>
      <c r="G205" s="52">
        <f t="shared" si="30"/>
        <v>0</v>
      </c>
      <c r="H205" s="52">
        <f t="shared" si="30"/>
        <v>0</v>
      </c>
      <c r="I205" s="52">
        <f t="shared" si="30"/>
        <v>0</v>
      </c>
      <c r="J205" s="113">
        <f t="shared" si="30"/>
        <v>0</v>
      </c>
    </row>
    <row r="206" spans="2:10" x14ac:dyDescent="0.2">
      <c r="B206" s="11">
        <v>3</v>
      </c>
      <c r="C206" s="2" t="s">
        <v>5</v>
      </c>
      <c r="D206" s="25">
        <v>0</v>
      </c>
      <c r="E206" s="52">
        <f t="shared" si="31"/>
        <v>7366587.7156995386</v>
      </c>
      <c r="F206" s="52">
        <f t="shared" si="30"/>
        <v>19561825.068319906</v>
      </c>
      <c r="G206" s="52">
        <f t="shared" si="30"/>
        <v>32192021.654120166</v>
      </c>
      <c r="H206" s="52">
        <f t="shared" si="30"/>
        <v>44100211.40191856</v>
      </c>
      <c r="I206" s="52">
        <f t="shared" si="30"/>
        <v>54284261.784711689</v>
      </c>
      <c r="J206" s="113">
        <f t="shared" si="30"/>
        <v>67632444.255061597</v>
      </c>
    </row>
    <row r="207" spans="2:10" x14ac:dyDescent="0.2">
      <c r="B207" s="11">
        <v>4</v>
      </c>
      <c r="C207" s="2" t="s">
        <v>6</v>
      </c>
      <c r="D207" s="25">
        <v>0</v>
      </c>
      <c r="E207" s="52">
        <f t="shared" si="31"/>
        <v>0</v>
      </c>
      <c r="F207" s="52">
        <f t="shared" si="30"/>
        <v>0</v>
      </c>
      <c r="G207" s="52">
        <f t="shared" si="30"/>
        <v>0</v>
      </c>
      <c r="H207" s="52">
        <f t="shared" si="30"/>
        <v>0</v>
      </c>
      <c r="I207" s="52">
        <f t="shared" si="30"/>
        <v>0</v>
      </c>
      <c r="J207" s="113">
        <f t="shared" si="30"/>
        <v>0</v>
      </c>
    </row>
    <row r="208" spans="2:10" x14ac:dyDescent="0.2">
      <c r="B208" s="11">
        <v>5</v>
      </c>
      <c r="C208" s="2" t="s">
        <v>7</v>
      </c>
      <c r="D208" s="25">
        <v>0</v>
      </c>
      <c r="E208" s="52">
        <f t="shared" si="31"/>
        <v>0</v>
      </c>
      <c r="F208" s="52">
        <f t="shared" si="30"/>
        <v>0</v>
      </c>
      <c r="G208" s="52">
        <f t="shared" si="30"/>
        <v>0</v>
      </c>
      <c r="H208" s="52">
        <f t="shared" si="30"/>
        <v>0</v>
      </c>
      <c r="I208" s="52">
        <f t="shared" si="30"/>
        <v>0</v>
      </c>
      <c r="J208" s="113">
        <f t="shared" si="30"/>
        <v>0</v>
      </c>
    </row>
    <row r="209" spans="2:10" x14ac:dyDescent="0.2">
      <c r="B209" s="11">
        <v>6</v>
      </c>
      <c r="C209" s="2" t="s">
        <v>8</v>
      </c>
      <c r="D209" s="25">
        <v>0</v>
      </c>
      <c r="E209" s="52">
        <f t="shared" si="31"/>
        <v>2173547.7891569175</v>
      </c>
      <c r="F209" s="52">
        <f t="shared" si="30"/>
        <v>6171702.552451741</v>
      </c>
      <c r="G209" s="52">
        <f t="shared" si="30"/>
        <v>11652471.407418113</v>
      </c>
      <c r="H209" s="52">
        <f t="shared" si="30"/>
        <v>16338829.688376909</v>
      </c>
      <c r="I209" s="52">
        <f t="shared" si="30"/>
        <v>19575458.525745191</v>
      </c>
      <c r="J209" s="113">
        <f t="shared" si="30"/>
        <v>23610758.939928532</v>
      </c>
    </row>
    <row r="210" spans="2:10" x14ac:dyDescent="0.2">
      <c r="B210" s="11">
        <v>7</v>
      </c>
      <c r="C210" s="2" t="s">
        <v>9</v>
      </c>
      <c r="D210" s="25">
        <v>0</v>
      </c>
      <c r="E210" s="52">
        <f t="shared" si="31"/>
        <v>16965460.554712765</v>
      </c>
      <c r="F210" s="52">
        <f t="shared" si="30"/>
        <v>78685346.481025517</v>
      </c>
      <c r="G210" s="52">
        <f t="shared" si="30"/>
        <v>142285934.83504087</v>
      </c>
      <c r="H210" s="52">
        <f t="shared" si="30"/>
        <v>194611646.06770816</v>
      </c>
      <c r="I210" s="52">
        <f t="shared" si="30"/>
        <v>264248236.03195804</v>
      </c>
      <c r="J210" s="113">
        <f t="shared" si="30"/>
        <v>320064116.51472116</v>
      </c>
    </row>
    <row r="211" spans="2:10" x14ac:dyDescent="0.2">
      <c r="B211" s="11">
        <v>8</v>
      </c>
      <c r="C211" s="2" t="s">
        <v>10</v>
      </c>
      <c r="D211" s="25">
        <v>0</v>
      </c>
      <c r="E211" s="52">
        <f t="shared" si="31"/>
        <v>0</v>
      </c>
      <c r="F211" s="52">
        <f t="shared" si="30"/>
        <v>0</v>
      </c>
      <c r="G211" s="52">
        <f t="shared" si="30"/>
        <v>0</v>
      </c>
      <c r="H211" s="52">
        <f t="shared" si="30"/>
        <v>0</v>
      </c>
      <c r="I211" s="52">
        <f t="shared" si="30"/>
        <v>0</v>
      </c>
      <c r="J211" s="113">
        <f t="shared" si="30"/>
        <v>0</v>
      </c>
    </row>
    <row r="212" spans="2:10" x14ac:dyDescent="0.2">
      <c r="B212" s="11">
        <v>9</v>
      </c>
      <c r="C212" s="2" t="s">
        <v>11</v>
      </c>
      <c r="D212" s="25">
        <v>0</v>
      </c>
      <c r="E212" s="52">
        <f t="shared" si="31"/>
        <v>0</v>
      </c>
      <c r="F212" s="52">
        <f t="shared" si="30"/>
        <v>0</v>
      </c>
      <c r="G212" s="52">
        <f t="shared" si="30"/>
        <v>0</v>
      </c>
      <c r="H212" s="52">
        <f t="shared" si="30"/>
        <v>0</v>
      </c>
      <c r="I212" s="52">
        <f t="shared" si="30"/>
        <v>0</v>
      </c>
      <c r="J212" s="113">
        <f t="shared" si="30"/>
        <v>0</v>
      </c>
    </row>
    <row r="213" spans="2:10" x14ac:dyDescent="0.2">
      <c r="B213" s="11">
        <v>10</v>
      </c>
      <c r="C213" s="2" t="s">
        <v>60</v>
      </c>
      <c r="D213" s="25">
        <v>0</v>
      </c>
      <c r="E213" s="52">
        <f t="shared" si="31"/>
        <v>716851386.69946003</v>
      </c>
      <c r="F213" s="52">
        <f t="shared" si="30"/>
        <v>1636401308.5373249</v>
      </c>
      <c r="G213" s="52">
        <f t="shared" si="30"/>
        <v>2580223434.3932562</v>
      </c>
      <c r="H213" s="52">
        <f t="shared" si="30"/>
        <v>3627228353.2551785</v>
      </c>
      <c r="I213" s="52">
        <f t="shared" si="30"/>
        <v>4596883017.1374702</v>
      </c>
      <c r="J213" s="113">
        <f t="shared" si="30"/>
        <v>5765507677.239666</v>
      </c>
    </row>
    <row r="214" spans="2:10" x14ac:dyDescent="0.2">
      <c r="B214" s="11">
        <v>11</v>
      </c>
      <c r="C214" s="2" t="s">
        <v>12</v>
      </c>
      <c r="D214" s="25">
        <v>0</v>
      </c>
      <c r="E214" s="52">
        <f t="shared" si="31"/>
        <v>0</v>
      </c>
      <c r="F214" s="52">
        <f t="shared" ref="F214:J223" si="32">-E94+E133-E175</f>
        <v>129505296.90214136</v>
      </c>
      <c r="G214" s="52">
        <f t="shared" si="32"/>
        <v>262103285.7275629</v>
      </c>
      <c r="H214" s="52">
        <f t="shared" si="32"/>
        <v>373516044.68356538</v>
      </c>
      <c r="I214" s="52">
        <f t="shared" si="32"/>
        <v>501300292.6554091</v>
      </c>
      <c r="J214" s="113">
        <f t="shared" si="32"/>
        <v>612819902.26511526</v>
      </c>
    </row>
    <row r="215" spans="2:10" x14ac:dyDescent="0.2">
      <c r="B215" s="11">
        <v>12</v>
      </c>
      <c r="C215" s="2" t="s">
        <v>13</v>
      </c>
      <c r="D215" s="25">
        <v>0</v>
      </c>
      <c r="E215" s="52">
        <f t="shared" si="31"/>
        <v>0</v>
      </c>
      <c r="F215" s="52">
        <f t="shared" si="32"/>
        <v>23781235.109583341</v>
      </c>
      <c r="G215" s="52">
        <f t="shared" si="32"/>
        <v>52632004.513944976</v>
      </c>
      <c r="H215" s="52">
        <f t="shared" si="32"/>
        <v>77118528.016272068</v>
      </c>
      <c r="I215" s="52">
        <f t="shared" si="32"/>
        <v>102512099.82340744</v>
      </c>
      <c r="J215" s="113">
        <f t="shared" si="32"/>
        <v>130466959.83108267</v>
      </c>
    </row>
    <row r="216" spans="2:10" x14ac:dyDescent="0.2">
      <c r="B216" s="11">
        <v>13</v>
      </c>
      <c r="C216" s="2" t="s">
        <v>14</v>
      </c>
      <c r="D216" s="25">
        <v>0</v>
      </c>
      <c r="E216" s="52">
        <f t="shared" si="31"/>
        <v>0</v>
      </c>
      <c r="F216" s="52">
        <f t="shared" si="32"/>
        <v>1207937.9977976051</v>
      </c>
      <c r="G216" s="52">
        <f t="shared" si="32"/>
        <v>8695305.6119624879</v>
      </c>
      <c r="H216" s="52">
        <f t="shared" si="32"/>
        <v>15322742.876410861</v>
      </c>
      <c r="I216" s="52">
        <f t="shared" si="32"/>
        <v>21122473.973917246</v>
      </c>
      <c r="J216" s="113">
        <f t="shared" si="32"/>
        <v>25149424.682862781</v>
      </c>
    </row>
    <row r="217" spans="2:10" x14ac:dyDescent="0.2">
      <c r="B217" s="11">
        <v>14</v>
      </c>
      <c r="C217" s="2" t="s">
        <v>15</v>
      </c>
      <c r="D217" s="25">
        <v>0</v>
      </c>
      <c r="E217" s="52">
        <f t="shared" si="31"/>
        <v>11564131.689109527</v>
      </c>
      <c r="F217" s="52">
        <f t="shared" si="32"/>
        <v>39183822.139012016</v>
      </c>
      <c r="G217" s="52">
        <f t="shared" si="32"/>
        <v>66865065.104684174</v>
      </c>
      <c r="H217" s="52">
        <f t="shared" si="32"/>
        <v>97929416.491374224</v>
      </c>
      <c r="I217" s="52">
        <f t="shared" si="32"/>
        <v>131285968.43426403</v>
      </c>
      <c r="J217" s="113">
        <f t="shared" si="32"/>
        <v>168651460.43020737</v>
      </c>
    </row>
    <row r="218" spans="2:10" x14ac:dyDescent="0.2">
      <c r="B218" s="11">
        <v>15</v>
      </c>
      <c r="C218" s="2" t="s">
        <v>16</v>
      </c>
      <c r="D218" s="25">
        <v>0</v>
      </c>
      <c r="E218" s="52">
        <f t="shared" si="31"/>
        <v>2150044.4859555922</v>
      </c>
      <c r="F218" s="52">
        <f t="shared" si="32"/>
        <v>21768178.421301734</v>
      </c>
      <c r="G218" s="52">
        <f t="shared" si="32"/>
        <v>43624417.433436058</v>
      </c>
      <c r="H218" s="52">
        <f t="shared" si="32"/>
        <v>59201828.835039422</v>
      </c>
      <c r="I218" s="52">
        <f t="shared" si="32"/>
        <v>72618677.124649554</v>
      </c>
      <c r="J218" s="113">
        <f t="shared" si="32"/>
        <v>87757602.347067878</v>
      </c>
    </row>
    <row r="219" spans="2:10" x14ac:dyDescent="0.2">
      <c r="B219" s="11">
        <v>16</v>
      </c>
      <c r="C219" s="2" t="s">
        <v>17</v>
      </c>
      <c r="D219" s="25">
        <v>0</v>
      </c>
      <c r="E219" s="52">
        <f t="shared" si="31"/>
        <v>15614607.306450836</v>
      </c>
      <c r="F219" s="52">
        <f t="shared" si="32"/>
        <v>20242415.570444915</v>
      </c>
      <c r="G219" s="52">
        <f t="shared" si="32"/>
        <v>28823332.534967653</v>
      </c>
      <c r="H219" s="52">
        <f t="shared" si="32"/>
        <v>39511511.288463175</v>
      </c>
      <c r="I219" s="52">
        <f t="shared" si="32"/>
        <v>49542049.869034879</v>
      </c>
      <c r="J219" s="113">
        <f t="shared" si="32"/>
        <v>57599009.58021009</v>
      </c>
    </row>
    <row r="220" spans="2:10" x14ac:dyDescent="0.2">
      <c r="B220" s="11">
        <v>17</v>
      </c>
      <c r="C220" s="2" t="s">
        <v>18</v>
      </c>
      <c r="D220" s="25">
        <v>0</v>
      </c>
      <c r="E220" s="52">
        <f t="shared" si="31"/>
        <v>7158978.2165280394</v>
      </c>
      <c r="F220" s="52">
        <f t="shared" si="32"/>
        <v>22949058.831418224</v>
      </c>
      <c r="G220" s="52">
        <f t="shared" si="32"/>
        <v>35014616.819212116</v>
      </c>
      <c r="H220" s="52">
        <f t="shared" si="32"/>
        <v>41460878.912030876</v>
      </c>
      <c r="I220" s="52">
        <f t="shared" si="32"/>
        <v>47582894.272823006</v>
      </c>
      <c r="J220" s="113">
        <f t="shared" si="32"/>
        <v>55848713.445453204</v>
      </c>
    </row>
    <row r="221" spans="2:10" x14ac:dyDescent="0.2">
      <c r="B221" s="11">
        <v>18</v>
      </c>
      <c r="C221" s="2" t="s">
        <v>19</v>
      </c>
      <c r="D221" s="25">
        <v>0</v>
      </c>
      <c r="E221" s="52">
        <f t="shared" si="31"/>
        <v>3244468.235699594</v>
      </c>
      <c r="F221" s="52">
        <f t="shared" si="32"/>
        <v>9849426.6722745914</v>
      </c>
      <c r="G221" s="52">
        <f t="shared" si="32"/>
        <v>14814632.994220078</v>
      </c>
      <c r="H221" s="52">
        <f t="shared" si="32"/>
        <v>19701118.921938721</v>
      </c>
      <c r="I221" s="52">
        <f t="shared" si="32"/>
        <v>23263261.15728965</v>
      </c>
      <c r="J221" s="113">
        <f t="shared" si="32"/>
        <v>27898778.214707099</v>
      </c>
    </row>
    <row r="222" spans="2:10" x14ac:dyDescent="0.2">
      <c r="B222" s="11">
        <v>19</v>
      </c>
      <c r="C222" s="2" t="s">
        <v>20</v>
      </c>
      <c r="D222" s="25">
        <v>0</v>
      </c>
      <c r="E222" s="52">
        <f t="shared" si="31"/>
        <v>0</v>
      </c>
      <c r="F222" s="52">
        <f t="shared" si="32"/>
        <v>26098950.763451125</v>
      </c>
      <c r="G222" s="52">
        <f t="shared" si="32"/>
        <v>46967111.023231313</v>
      </c>
      <c r="H222" s="52">
        <f t="shared" si="32"/>
        <v>62137001.863010719</v>
      </c>
      <c r="I222" s="52">
        <f t="shared" si="32"/>
        <v>70893945.446129397</v>
      </c>
      <c r="J222" s="113">
        <f t="shared" si="32"/>
        <v>82707491.270247519</v>
      </c>
    </row>
    <row r="223" spans="2:10" x14ac:dyDescent="0.2">
      <c r="B223" s="11">
        <v>20</v>
      </c>
      <c r="C223" s="2" t="s">
        <v>21</v>
      </c>
      <c r="D223" s="25">
        <v>0</v>
      </c>
      <c r="E223" s="52">
        <f t="shared" si="31"/>
        <v>0</v>
      </c>
      <c r="F223" s="52">
        <f t="shared" si="32"/>
        <v>181436121.98487717</v>
      </c>
      <c r="G223" s="52">
        <f t="shared" si="32"/>
        <v>338925261.37631732</v>
      </c>
      <c r="H223" s="52">
        <f t="shared" si="32"/>
        <v>530181446.47895181</v>
      </c>
      <c r="I223" s="52">
        <f t="shared" si="32"/>
        <v>686119715.13284659</v>
      </c>
      <c r="J223" s="113">
        <f t="shared" si="32"/>
        <v>856161428.02571702</v>
      </c>
    </row>
    <row r="224" spans="2:10" x14ac:dyDescent="0.2">
      <c r="B224" s="11">
        <v>21</v>
      </c>
      <c r="C224" s="2" t="s">
        <v>22</v>
      </c>
      <c r="D224" s="25">
        <v>0</v>
      </c>
      <c r="E224" s="52">
        <f t="shared" si="31"/>
        <v>22761409.036051199</v>
      </c>
      <c r="F224" s="52">
        <f t="shared" ref="F224:J233" si="33">-E104+E143-E185</f>
        <v>112854866.36091532</v>
      </c>
      <c r="G224" s="52">
        <f t="shared" si="33"/>
        <v>163625266.20834255</v>
      </c>
      <c r="H224" s="52">
        <f t="shared" si="33"/>
        <v>248575137.36181402</v>
      </c>
      <c r="I224" s="52">
        <f t="shared" si="33"/>
        <v>271174495.39082587</v>
      </c>
      <c r="J224" s="113">
        <f t="shared" si="33"/>
        <v>351931915.63398635</v>
      </c>
    </row>
    <row r="225" spans="2:10" x14ac:dyDescent="0.2">
      <c r="B225" s="11">
        <v>22</v>
      </c>
      <c r="C225" s="2" t="s">
        <v>23</v>
      </c>
      <c r="D225" s="25">
        <v>0</v>
      </c>
      <c r="E225" s="52">
        <f t="shared" si="31"/>
        <v>170834509.7249651</v>
      </c>
      <c r="F225" s="52">
        <f t="shared" si="33"/>
        <v>897832934.75822973</v>
      </c>
      <c r="G225" s="52">
        <f t="shared" si="33"/>
        <v>1506671104.399174</v>
      </c>
      <c r="H225" s="52">
        <f t="shared" si="33"/>
        <v>2294816340.6660604</v>
      </c>
      <c r="I225" s="52">
        <f t="shared" si="33"/>
        <v>2933300505.1442327</v>
      </c>
      <c r="J225" s="113">
        <f t="shared" si="33"/>
        <v>3820134358.5980911</v>
      </c>
    </row>
    <row r="226" spans="2:10" x14ac:dyDescent="0.2">
      <c r="B226" s="11">
        <v>23</v>
      </c>
      <c r="C226" s="2" t="s">
        <v>24</v>
      </c>
      <c r="D226" s="25">
        <v>0</v>
      </c>
      <c r="E226" s="52">
        <f t="shared" si="31"/>
        <v>2838897.9399026874</v>
      </c>
      <c r="F226" s="52">
        <f t="shared" si="33"/>
        <v>16429529.692264672</v>
      </c>
      <c r="G226" s="52">
        <f t="shared" si="33"/>
        <v>25583620.292497836</v>
      </c>
      <c r="H226" s="52">
        <f t="shared" si="33"/>
        <v>35534430.911533117</v>
      </c>
      <c r="I226" s="52">
        <f t="shared" si="33"/>
        <v>43330329.68468345</v>
      </c>
      <c r="J226" s="113">
        <f t="shared" si="33"/>
        <v>52785493.119215444</v>
      </c>
    </row>
    <row r="227" spans="2:10" x14ac:dyDescent="0.2">
      <c r="B227" s="11">
        <v>24</v>
      </c>
      <c r="C227" s="2" t="s">
        <v>25</v>
      </c>
      <c r="D227" s="25">
        <v>0</v>
      </c>
      <c r="E227" s="52">
        <f t="shared" si="31"/>
        <v>0</v>
      </c>
      <c r="F227" s="52">
        <f t="shared" si="33"/>
        <v>0</v>
      </c>
      <c r="G227" s="52">
        <f t="shared" si="33"/>
        <v>0</v>
      </c>
      <c r="H227" s="52">
        <f t="shared" si="33"/>
        <v>0</v>
      </c>
      <c r="I227" s="52">
        <f t="shared" si="33"/>
        <v>0</v>
      </c>
      <c r="J227" s="113">
        <f t="shared" si="33"/>
        <v>0</v>
      </c>
    </row>
    <row r="228" spans="2:10" x14ac:dyDescent="0.2">
      <c r="B228" s="11">
        <v>25</v>
      </c>
      <c r="C228" s="2" t="s">
        <v>26</v>
      </c>
      <c r="D228" s="25">
        <v>0</v>
      </c>
      <c r="E228" s="52">
        <f t="shared" si="31"/>
        <v>1310266.9817707408</v>
      </c>
      <c r="F228" s="52">
        <f t="shared" si="33"/>
        <v>189782.0664425205</v>
      </c>
      <c r="G228" s="52">
        <f t="shared" si="33"/>
        <v>0</v>
      </c>
      <c r="H228" s="52">
        <f t="shared" si="33"/>
        <v>0</v>
      </c>
      <c r="I228" s="52">
        <f t="shared" si="33"/>
        <v>0</v>
      </c>
      <c r="J228" s="113">
        <f t="shared" si="33"/>
        <v>0</v>
      </c>
    </row>
    <row r="229" spans="2:10" x14ac:dyDescent="0.2">
      <c r="B229" s="11">
        <v>26</v>
      </c>
      <c r="C229" s="2" t="s">
        <v>27</v>
      </c>
      <c r="D229" s="25">
        <v>0</v>
      </c>
      <c r="E229" s="52">
        <f t="shared" si="31"/>
        <v>5507031.7474409007</v>
      </c>
      <c r="F229" s="52">
        <f t="shared" si="33"/>
        <v>17361938.48028677</v>
      </c>
      <c r="G229" s="52">
        <f t="shared" si="33"/>
        <v>27343719.130283155</v>
      </c>
      <c r="H229" s="52">
        <f t="shared" si="33"/>
        <v>35420792.176811576</v>
      </c>
      <c r="I229" s="52">
        <f t="shared" si="33"/>
        <v>41849010.182740822</v>
      </c>
      <c r="J229" s="113">
        <f t="shared" si="33"/>
        <v>53204368.162665606</v>
      </c>
    </row>
    <row r="230" spans="2:10" x14ac:dyDescent="0.2">
      <c r="B230" s="11">
        <v>27</v>
      </c>
      <c r="C230" s="2" t="s">
        <v>28</v>
      </c>
      <c r="D230" s="25">
        <v>0</v>
      </c>
      <c r="E230" s="52">
        <f t="shared" si="31"/>
        <v>0</v>
      </c>
      <c r="F230" s="52">
        <f t="shared" si="33"/>
        <v>2321495.6148165986</v>
      </c>
      <c r="G230" s="52">
        <f t="shared" si="33"/>
        <v>4361259.4454414984</v>
      </c>
      <c r="H230" s="52">
        <f t="shared" si="33"/>
        <v>5915173.3900759295</v>
      </c>
      <c r="I230" s="52">
        <f t="shared" si="33"/>
        <v>6963151.1490503699</v>
      </c>
      <c r="J230" s="113">
        <f t="shared" si="33"/>
        <v>8345353.2889260575</v>
      </c>
    </row>
    <row r="231" spans="2:10" x14ac:dyDescent="0.2">
      <c r="B231" s="11">
        <v>28</v>
      </c>
      <c r="C231" s="2" t="s">
        <v>29</v>
      </c>
      <c r="D231" s="25">
        <v>0</v>
      </c>
      <c r="E231" s="52">
        <f t="shared" si="31"/>
        <v>0</v>
      </c>
      <c r="F231" s="52">
        <f t="shared" si="33"/>
        <v>1957664.1247635267</v>
      </c>
      <c r="G231" s="52">
        <f t="shared" si="33"/>
        <v>4108505.1808941853</v>
      </c>
      <c r="H231" s="52">
        <f t="shared" si="33"/>
        <v>9115250.8115013931</v>
      </c>
      <c r="I231" s="52">
        <f t="shared" si="33"/>
        <v>8964370.9332050961</v>
      </c>
      <c r="J231" s="113">
        <f t="shared" si="33"/>
        <v>9950026.7190003023</v>
      </c>
    </row>
    <row r="232" spans="2:10" x14ac:dyDescent="0.2">
      <c r="B232" s="11">
        <v>29</v>
      </c>
      <c r="C232" s="2" t="s">
        <v>30</v>
      </c>
      <c r="D232" s="25">
        <v>0</v>
      </c>
      <c r="E232" s="52">
        <f t="shared" si="31"/>
        <v>1018787.9835362947</v>
      </c>
      <c r="F232" s="52">
        <f t="shared" si="33"/>
        <v>2148364.154536441</v>
      </c>
      <c r="G232" s="52">
        <f t="shared" si="33"/>
        <v>3494883.3491164315</v>
      </c>
      <c r="H232" s="52">
        <f t="shared" si="33"/>
        <v>4922097.9468568536</v>
      </c>
      <c r="I232" s="52">
        <f t="shared" si="33"/>
        <v>6229534.0057383254</v>
      </c>
      <c r="J232" s="113">
        <f t="shared" si="33"/>
        <v>7923907.9115882134</v>
      </c>
    </row>
    <row r="233" spans="2:10" x14ac:dyDescent="0.2">
      <c r="B233" s="11">
        <v>30</v>
      </c>
      <c r="C233" s="2" t="s">
        <v>31</v>
      </c>
      <c r="D233" s="25">
        <v>0</v>
      </c>
      <c r="E233" s="52">
        <f t="shared" si="31"/>
        <v>42023083.517831445</v>
      </c>
      <c r="F233" s="52">
        <f t="shared" si="33"/>
        <v>142266726.12674725</v>
      </c>
      <c r="G233" s="52">
        <f t="shared" si="33"/>
        <v>242771590.89800805</v>
      </c>
      <c r="H233" s="52">
        <f t="shared" si="33"/>
        <v>352412474.37189049</v>
      </c>
      <c r="I233" s="52">
        <f t="shared" si="33"/>
        <v>459784440.13649404</v>
      </c>
      <c r="J233" s="113">
        <f t="shared" si="33"/>
        <v>555289692.8048625</v>
      </c>
    </row>
    <row r="234" spans="2:10" x14ac:dyDescent="0.2">
      <c r="B234" s="11">
        <v>31</v>
      </c>
      <c r="C234" s="2" t="s">
        <v>32</v>
      </c>
      <c r="D234" s="25">
        <v>0</v>
      </c>
      <c r="E234" s="52">
        <f t="shared" si="31"/>
        <v>53129832.052456886</v>
      </c>
      <c r="F234" s="52">
        <f t="shared" ref="F234:J243" si="34">-E114+E153-E195</f>
        <v>175573424.20903486</v>
      </c>
      <c r="G234" s="52">
        <f t="shared" si="34"/>
        <v>310545442.73171258</v>
      </c>
      <c r="H234" s="52">
        <f t="shared" si="34"/>
        <v>434864899.21616423</v>
      </c>
      <c r="I234" s="52">
        <f t="shared" si="34"/>
        <v>566123144.46087027</v>
      </c>
      <c r="J234" s="113">
        <f t="shared" si="34"/>
        <v>681269907.31791055</v>
      </c>
    </row>
    <row r="235" spans="2:10" x14ac:dyDescent="0.2">
      <c r="B235" s="11">
        <v>32</v>
      </c>
      <c r="C235" s="2" t="s">
        <v>33</v>
      </c>
      <c r="D235" s="25">
        <v>0</v>
      </c>
      <c r="E235" s="52">
        <f t="shared" si="31"/>
        <v>117819637.86760557</v>
      </c>
      <c r="F235" s="52">
        <f t="shared" si="34"/>
        <v>368999976.44382739</v>
      </c>
      <c r="G235" s="52">
        <f t="shared" si="34"/>
        <v>641958437.08962584</v>
      </c>
      <c r="H235" s="52">
        <f t="shared" si="34"/>
        <v>894112526.19968402</v>
      </c>
      <c r="I235" s="52">
        <f t="shared" si="34"/>
        <v>1201439972.765219</v>
      </c>
      <c r="J235" s="113">
        <f t="shared" si="34"/>
        <v>1483955937.5090964</v>
      </c>
    </row>
    <row r="236" spans="2:10" x14ac:dyDescent="0.2">
      <c r="B236" s="11">
        <v>33</v>
      </c>
      <c r="C236" s="2" t="s">
        <v>34</v>
      </c>
      <c r="D236" s="25">
        <v>0</v>
      </c>
      <c r="E236" s="52">
        <f t="shared" ref="E236:J236" si="35">-D116+D155-D197</f>
        <v>277218.86115056323</v>
      </c>
      <c r="F236" s="52">
        <f t="shared" si="35"/>
        <v>602997.37953891058</v>
      </c>
      <c r="G236" s="52">
        <f t="shared" si="35"/>
        <v>1055987.9636153732</v>
      </c>
      <c r="H236" s="52">
        <f t="shared" si="35"/>
        <v>1606770.5194414349</v>
      </c>
      <c r="I236" s="52">
        <f t="shared" si="35"/>
        <v>2165587.6389798927</v>
      </c>
      <c r="J236" s="113">
        <f t="shared" si="35"/>
        <v>2826866.8821095163</v>
      </c>
    </row>
    <row r="237" spans="2:10" x14ac:dyDescent="0.2">
      <c r="B237" s="13">
        <v>34</v>
      </c>
      <c r="C237" s="14" t="s">
        <v>120</v>
      </c>
      <c r="D237" s="25">
        <v>0</v>
      </c>
      <c r="E237" s="52">
        <f t="shared" ref="E237:J237" si="36">-D117+D156-D198</f>
        <v>72807.463682985981</v>
      </c>
      <c r="F237" s="52">
        <f t="shared" si="36"/>
        <v>38717.2332496737</v>
      </c>
      <c r="G237" s="52">
        <f t="shared" si="36"/>
        <v>379885.85742019396</v>
      </c>
      <c r="H237" s="52">
        <f t="shared" si="36"/>
        <v>456531.68544155464</v>
      </c>
      <c r="I237" s="52">
        <f t="shared" si="36"/>
        <v>533660.79679332254</v>
      </c>
      <c r="J237" s="113">
        <f t="shared" si="36"/>
        <v>512560.13192379079</v>
      </c>
    </row>
    <row r="238" spans="2:10" x14ac:dyDescent="0.2">
      <c r="B238" s="16" t="s">
        <v>35</v>
      </c>
      <c r="C238" s="17"/>
      <c r="D238" s="28">
        <f t="shared" ref="D238:J238" si="37">SUM(D204:D237)</f>
        <v>0</v>
      </c>
      <c r="E238" s="29">
        <f t="shared" si="37"/>
        <v>1200682695.8691669</v>
      </c>
      <c r="F238" s="29">
        <f t="shared" si="37"/>
        <v>3955421043.6760774</v>
      </c>
      <c r="G238" s="29">
        <f t="shared" si="37"/>
        <v>6596718597.9755058</v>
      </c>
      <c r="H238" s="29">
        <f t="shared" si="37"/>
        <v>9516111984.0375137</v>
      </c>
      <c r="I238" s="29">
        <f t="shared" si="37"/>
        <v>12183090553.658489</v>
      </c>
      <c r="J238" s="114">
        <f t="shared" si="37"/>
        <v>15310006155.121424</v>
      </c>
    </row>
    <row r="241" spans="2:11" x14ac:dyDescent="0.2">
      <c r="B241" s="20" t="s">
        <v>102</v>
      </c>
    </row>
    <row r="242" spans="2:11" x14ac:dyDescent="0.2">
      <c r="B242" s="38" t="s">
        <v>0</v>
      </c>
      <c r="C242" s="39"/>
      <c r="D242" s="22">
        <v>44166</v>
      </c>
      <c r="E242" s="23">
        <v>44197</v>
      </c>
      <c r="F242" s="23">
        <v>44228</v>
      </c>
      <c r="G242" s="23">
        <v>44256</v>
      </c>
      <c r="H242" s="23">
        <v>44287</v>
      </c>
      <c r="I242" s="23">
        <v>44317</v>
      </c>
      <c r="J242" s="23">
        <v>44348</v>
      </c>
      <c r="K242" s="24">
        <v>44348</v>
      </c>
    </row>
    <row r="243" spans="2:11" x14ac:dyDescent="0.2">
      <c r="B243" s="16" t="s">
        <v>47</v>
      </c>
      <c r="C243" s="17"/>
      <c r="D243" s="40">
        <v>106.74</v>
      </c>
      <c r="E243" s="41">
        <v>107.49</v>
      </c>
      <c r="F243" s="41">
        <v>107.69</v>
      </c>
      <c r="G243" s="41">
        <v>108.09</v>
      </c>
      <c r="H243" s="41">
        <v>108.5</v>
      </c>
      <c r="I243" s="14">
        <v>108.79</v>
      </c>
      <c r="J243" s="14">
        <v>108.88</v>
      </c>
      <c r="K243" s="46">
        <v>108.88</v>
      </c>
    </row>
    <row r="244" spans="2:11" x14ac:dyDescent="0.2">
      <c r="B244" s="16" t="s">
        <v>49</v>
      </c>
      <c r="C244" s="17"/>
      <c r="D244" s="43">
        <f t="shared" ref="D244:J244" si="38">E243/D243-1</f>
        <v>7.0264193367060024E-3</v>
      </c>
      <c r="E244" s="44">
        <f t="shared" si="38"/>
        <v>1.8606381989021425E-3</v>
      </c>
      <c r="F244" s="44">
        <f t="shared" si="38"/>
        <v>3.7143653078279826E-3</v>
      </c>
      <c r="G244" s="44">
        <f t="shared" si="38"/>
        <v>3.7931353501712284E-3</v>
      </c>
      <c r="H244" s="44">
        <f t="shared" si="38"/>
        <v>2.6728110599079091E-3</v>
      </c>
      <c r="I244" s="44">
        <f t="shared" si="38"/>
        <v>8.2728191929404282E-4</v>
      </c>
      <c r="J244" s="44">
        <f t="shared" si="38"/>
        <v>0</v>
      </c>
      <c r="K244" s="47"/>
    </row>
    <row r="247" spans="2:11" x14ac:dyDescent="0.2">
      <c r="B247" s="3" t="s">
        <v>103</v>
      </c>
    </row>
    <row r="248" spans="2:11" x14ac:dyDescent="0.2">
      <c r="B248" s="21" t="s">
        <v>0</v>
      </c>
      <c r="C248" s="16"/>
      <c r="D248" s="22">
        <v>44166</v>
      </c>
      <c r="E248" s="23">
        <v>44197</v>
      </c>
      <c r="F248" s="23">
        <v>44228</v>
      </c>
      <c r="G248" s="23">
        <v>44256</v>
      </c>
      <c r="H248" s="23">
        <v>44287</v>
      </c>
      <c r="I248" s="23">
        <v>44317</v>
      </c>
      <c r="J248" s="24">
        <v>44348</v>
      </c>
    </row>
    <row r="249" spans="2:11" x14ac:dyDescent="0.2">
      <c r="B249" s="8">
        <v>1</v>
      </c>
      <c r="C249" s="9" t="s">
        <v>3</v>
      </c>
      <c r="D249" s="31">
        <f>D204*(1+D$244)</f>
        <v>0</v>
      </c>
      <c r="E249" s="32">
        <f>E204*(1+E$244)</f>
        <v>0</v>
      </c>
      <c r="F249" s="32">
        <f t="shared" ref="F249:J249" si="39">F204*(1+F$244)</f>
        <v>0</v>
      </c>
      <c r="G249" s="32">
        <f t="shared" si="39"/>
        <v>0</v>
      </c>
      <c r="H249" s="32">
        <f t="shared" si="39"/>
        <v>0</v>
      </c>
      <c r="I249" s="32">
        <f t="shared" si="39"/>
        <v>0</v>
      </c>
      <c r="J249" s="33">
        <f t="shared" si="39"/>
        <v>0</v>
      </c>
    </row>
    <row r="250" spans="2:11" x14ac:dyDescent="0.2">
      <c r="B250" s="11">
        <v>2</v>
      </c>
      <c r="C250" s="2" t="s">
        <v>4</v>
      </c>
      <c r="D250" s="25">
        <f t="shared" ref="D250:D280" si="40">D205*(1+D$244)</f>
        <v>0</v>
      </c>
      <c r="E250" s="52">
        <f t="shared" ref="E250:J250" si="41">E205*(1+E$244)</f>
        <v>0</v>
      </c>
      <c r="F250" s="52">
        <f t="shared" si="41"/>
        <v>0</v>
      </c>
      <c r="G250" s="52">
        <f t="shared" si="41"/>
        <v>0</v>
      </c>
      <c r="H250" s="52">
        <f t="shared" si="41"/>
        <v>0</v>
      </c>
      <c r="I250" s="52">
        <f t="shared" si="41"/>
        <v>0</v>
      </c>
      <c r="J250" s="27">
        <f t="shared" si="41"/>
        <v>0</v>
      </c>
    </row>
    <row r="251" spans="2:11" x14ac:dyDescent="0.2">
      <c r="B251" s="11">
        <v>3</v>
      </c>
      <c r="C251" s="2" t="s">
        <v>5</v>
      </c>
      <c r="D251" s="25">
        <f t="shared" si="40"/>
        <v>0</v>
      </c>
      <c r="E251" s="52">
        <f t="shared" ref="E251:J251" si="42">E206*(1+E$244)</f>
        <v>7380294.2701989328</v>
      </c>
      <c r="F251" s="52">
        <f t="shared" si="42"/>
        <v>19634484.832711473</v>
      </c>
      <c r="G251" s="52">
        <f t="shared" si="42"/>
        <v>32314130.349449888</v>
      </c>
      <c r="H251" s="52">
        <f t="shared" si="42"/>
        <v>44218082.934697889</v>
      </c>
      <c r="I251" s="52">
        <f t="shared" si="42"/>
        <v>54329170.172988407</v>
      </c>
      <c r="J251" s="27">
        <f t="shared" si="42"/>
        <v>67632444.255061597</v>
      </c>
    </row>
    <row r="252" spans="2:11" x14ac:dyDescent="0.2">
      <c r="B252" s="11">
        <v>4</v>
      </c>
      <c r="C252" s="2" t="s">
        <v>6</v>
      </c>
      <c r="D252" s="25">
        <f t="shared" si="40"/>
        <v>0</v>
      </c>
      <c r="E252" s="52">
        <f t="shared" ref="E252:J252" si="43">E207*(1+E$244)</f>
        <v>0</v>
      </c>
      <c r="F252" s="52">
        <f t="shared" si="43"/>
        <v>0</v>
      </c>
      <c r="G252" s="52">
        <f t="shared" si="43"/>
        <v>0</v>
      </c>
      <c r="H252" s="52">
        <f t="shared" si="43"/>
        <v>0</v>
      </c>
      <c r="I252" s="52">
        <f t="shared" si="43"/>
        <v>0</v>
      </c>
      <c r="J252" s="27">
        <f t="shared" si="43"/>
        <v>0</v>
      </c>
    </row>
    <row r="253" spans="2:11" x14ac:dyDescent="0.2">
      <c r="B253" s="11">
        <v>5</v>
      </c>
      <c r="C253" s="2" t="s">
        <v>7</v>
      </c>
      <c r="D253" s="25">
        <f t="shared" si="40"/>
        <v>0</v>
      </c>
      <c r="E253" s="52">
        <f t="shared" ref="E253:J253" si="44">E208*(1+E$244)</f>
        <v>0</v>
      </c>
      <c r="F253" s="52">
        <f t="shared" si="44"/>
        <v>0</v>
      </c>
      <c r="G253" s="52">
        <f t="shared" si="44"/>
        <v>0</v>
      </c>
      <c r="H253" s="52">
        <f t="shared" si="44"/>
        <v>0</v>
      </c>
      <c r="I253" s="52">
        <f t="shared" si="44"/>
        <v>0</v>
      </c>
      <c r="J253" s="27">
        <f t="shared" si="44"/>
        <v>0</v>
      </c>
    </row>
    <row r="254" spans="2:11" x14ac:dyDescent="0.2">
      <c r="B254" s="11">
        <v>6</v>
      </c>
      <c r="C254" s="2" t="s">
        <v>8</v>
      </c>
      <c r="D254" s="25">
        <f t="shared" si="40"/>
        <v>0</v>
      </c>
      <c r="E254" s="52">
        <f t="shared" ref="E254:J254" si="45">E209*(1+E$244)</f>
        <v>2177591.9752005623</v>
      </c>
      <c r="F254" s="52">
        <f t="shared" si="45"/>
        <v>6194626.5103028007</v>
      </c>
      <c r="G254" s="52">
        <f t="shared" si="45"/>
        <v>11696670.80863045</v>
      </c>
      <c r="H254" s="52">
        <f t="shared" si="45"/>
        <v>16382500.293073954</v>
      </c>
      <c r="I254" s="52">
        <f t="shared" si="45"/>
        <v>19591652.948645432</v>
      </c>
      <c r="J254" s="27">
        <f t="shared" si="45"/>
        <v>23610758.939928532</v>
      </c>
    </row>
    <row r="255" spans="2:11" x14ac:dyDescent="0.2">
      <c r="B255" s="11">
        <v>7</v>
      </c>
      <c r="C255" s="2" t="s">
        <v>9</v>
      </c>
      <c r="D255" s="25">
        <f t="shared" si="40"/>
        <v>0</v>
      </c>
      <c r="E255" s="52">
        <f t="shared" ref="E255:J255" si="46">E210*(1+E$244)</f>
        <v>16997027.138682831</v>
      </c>
      <c r="F255" s="52">
        <f t="shared" si="46"/>
        <v>78977612.602229059</v>
      </c>
      <c r="G255" s="52">
        <f t="shared" si="46"/>
        <v>142825644.64429581</v>
      </c>
      <c r="H255" s="52">
        <f t="shared" si="46"/>
        <v>195131806.22770482</v>
      </c>
      <c r="I255" s="52">
        <f t="shared" si="46"/>
        <v>264466843.81983262</v>
      </c>
      <c r="J255" s="27">
        <f t="shared" si="46"/>
        <v>320064116.51472116</v>
      </c>
    </row>
    <row r="256" spans="2:11" x14ac:dyDescent="0.2">
      <c r="B256" s="11">
        <v>8</v>
      </c>
      <c r="C256" s="2" t="s">
        <v>10</v>
      </c>
      <c r="D256" s="25">
        <f t="shared" si="40"/>
        <v>0</v>
      </c>
      <c r="E256" s="52">
        <f t="shared" ref="E256:J256" si="47">E211*(1+E$244)</f>
        <v>0</v>
      </c>
      <c r="F256" s="52">
        <f t="shared" si="47"/>
        <v>0</v>
      </c>
      <c r="G256" s="52">
        <f t="shared" si="47"/>
        <v>0</v>
      </c>
      <c r="H256" s="52">
        <f t="shared" si="47"/>
        <v>0</v>
      </c>
      <c r="I256" s="52">
        <f t="shared" si="47"/>
        <v>0</v>
      </c>
      <c r="J256" s="27">
        <f t="shared" si="47"/>
        <v>0</v>
      </c>
    </row>
    <row r="257" spans="2:10" x14ac:dyDescent="0.2">
      <c r="B257" s="11">
        <v>9</v>
      </c>
      <c r="C257" s="2" t="s">
        <v>11</v>
      </c>
      <c r="D257" s="25">
        <f t="shared" si="40"/>
        <v>0</v>
      </c>
      <c r="E257" s="52">
        <f t="shared" ref="E257:J257" si="48">E212*(1+E$244)</f>
        <v>0</v>
      </c>
      <c r="F257" s="52">
        <f t="shared" si="48"/>
        <v>0</v>
      </c>
      <c r="G257" s="52">
        <f t="shared" si="48"/>
        <v>0</v>
      </c>
      <c r="H257" s="52">
        <f t="shared" si="48"/>
        <v>0</v>
      </c>
      <c r="I257" s="52">
        <f t="shared" si="48"/>
        <v>0</v>
      </c>
      <c r="J257" s="27">
        <f t="shared" si="48"/>
        <v>0</v>
      </c>
    </row>
    <row r="258" spans="2:10" x14ac:dyDescent="0.2">
      <c r="B258" s="11">
        <v>10</v>
      </c>
      <c r="C258" s="2" t="s">
        <v>60</v>
      </c>
      <c r="D258" s="25">
        <f t="shared" si="40"/>
        <v>0</v>
      </c>
      <c r="E258" s="52">
        <f t="shared" ref="E258:J258" si="49">E213*(1+E$244)</f>
        <v>718185187.77248907</v>
      </c>
      <c r="F258" s="52">
        <f t="shared" si="49"/>
        <v>1642479500.7874403</v>
      </c>
      <c r="G258" s="52">
        <f t="shared" si="49"/>
        <v>2590010571.1135936</v>
      </c>
      <c r="H258" s="52">
        <f t="shared" si="49"/>
        <v>3636923249.3145704</v>
      </c>
      <c r="I258" s="52">
        <f t="shared" si="49"/>
        <v>4600685935.342658</v>
      </c>
      <c r="J258" s="27">
        <f t="shared" si="49"/>
        <v>5765507677.239666</v>
      </c>
    </row>
    <row r="259" spans="2:10" x14ac:dyDescent="0.2">
      <c r="B259" s="11">
        <v>11</v>
      </c>
      <c r="C259" s="2" t="s">
        <v>12</v>
      </c>
      <c r="D259" s="25">
        <f t="shared" si="40"/>
        <v>0</v>
      </c>
      <c r="E259" s="52">
        <f t="shared" ref="E259:J268" si="50">E214*(1+E$244)</f>
        <v>0</v>
      </c>
      <c r="F259" s="52">
        <f t="shared" si="50"/>
        <v>129986326.88413464</v>
      </c>
      <c r="G259" s="52">
        <f t="shared" si="50"/>
        <v>263097478.96605214</v>
      </c>
      <c r="H259" s="52">
        <f t="shared" si="50"/>
        <v>374514382.49884868</v>
      </c>
      <c r="I259" s="52">
        <f t="shared" si="50"/>
        <v>501715009.32365972</v>
      </c>
      <c r="J259" s="27">
        <f t="shared" si="50"/>
        <v>612819902.26511526</v>
      </c>
    </row>
    <row r="260" spans="2:10" x14ac:dyDescent="0.2">
      <c r="B260" s="11">
        <v>12</v>
      </c>
      <c r="C260" s="2" t="s">
        <v>13</v>
      </c>
      <c r="D260" s="25">
        <f t="shared" si="40"/>
        <v>0</v>
      </c>
      <c r="E260" s="52">
        <f t="shared" si="50"/>
        <v>0</v>
      </c>
      <c r="F260" s="52">
        <f t="shared" si="50"/>
        <v>23869567.304251678</v>
      </c>
      <c r="G260" s="52">
        <f t="shared" si="50"/>
        <v>52831644.830817193</v>
      </c>
      <c r="H260" s="52">
        <f t="shared" si="50"/>
        <v>77324651.270877779</v>
      </c>
      <c r="I260" s="52">
        <f t="shared" si="50"/>
        <v>102596906.23010021</v>
      </c>
      <c r="J260" s="27">
        <f t="shared" si="50"/>
        <v>130466959.83108267</v>
      </c>
    </row>
    <row r="261" spans="2:10" x14ac:dyDescent="0.2">
      <c r="B261" s="11">
        <v>13</v>
      </c>
      <c r="C261" s="2" t="s">
        <v>14</v>
      </c>
      <c r="D261" s="25">
        <f t="shared" si="40"/>
        <v>0</v>
      </c>
      <c r="E261" s="52">
        <f t="shared" si="50"/>
        <v>0</v>
      </c>
      <c r="F261" s="52">
        <f t="shared" si="50"/>
        <v>1212424.7207906318</v>
      </c>
      <c r="G261" s="52">
        <f t="shared" si="50"/>
        <v>8728288.0830597654</v>
      </c>
      <c r="H261" s="52">
        <f t="shared" si="50"/>
        <v>15363697.673039056</v>
      </c>
      <c r="I261" s="52">
        <f t="shared" si="50"/>
        <v>21139948.214726627</v>
      </c>
      <c r="J261" s="27">
        <f t="shared" si="50"/>
        <v>25149424.682862781</v>
      </c>
    </row>
    <row r="262" spans="2:10" x14ac:dyDescent="0.2">
      <c r="B262" s="11">
        <v>14</v>
      </c>
      <c r="C262" s="2" t="s">
        <v>15</v>
      </c>
      <c r="D262" s="25">
        <f t="shared" si="40"/>
        <v>0</v>
      </c>
      <c r="E262" s="52">
        <f t="shared" si="50"/>
        <v>11585648.354267418</v>
      </c>
      <c r="F262" s="52">
        <f t="shared" si="50"/>
        <v>39329365.168593265</v>
      </c>
      <c r="G262" s="52">
        <f t="shared" si="50"/>
        <v>67118693.346824259</v>
      </c>
      <c r="H262" s="52">
        <f t="shared" si="50"/>
        <v>98191163.318862692</v>
      </c>
      <c r="I262" s="52">
        <f t="shared" si="50"/>
        <v>131394578.94220671</v>
      </c>
      <c r="J262" s="27">
        <f t="shared" si="50"/>
        <v>168651460.43020737</v>
      </c>
    </row>
    <row r="263" spans="2:10" x14ac:dyDescent="0.2">
      <c r="B263" s="11">
        <v>15</v>
      </c>
      <c r="C263" s="2" t="s">
        <v>16</v>
      </c>
      <c r="D263" s="25">
        <f t="shared" si="40"/>
        <v>0</v>
      </c>
      <c r="E263" s="52">
        <f t="shared" si="50"/>
        <v>2154044.9408555003</v>
      </c>
      <c r="F263" s="52">
        <f t="shared" si="50"/>
        <v>21849033.388044428</v>
      </c>
      <c r="G263" s="52">
        <f t="shared" si="50"/>
        <v>43789890.753333449</v>
      </c>
      <c r="H263" s="52">
        <f t="shared" si="50"/>
        <v>59360064.13791649</v>
      </c>
      <c r="I263" s="52">
        <f t="shared" si="50"/>
        <v>72678753.243237823</v>
      </c>
      <c r="J263" s="27">
        <f t="shared" si="50"/>
        <v>87757602.347067878</v>
      </c>
    </row>
    <row r="264" spans="2:10" x14ac:dyDescent="0.2">
      <c r="B264" s="11">
        <v>16</v>
      </c>
      <c r="C264" s="2" t="s">
        <v>17</v>
      </c>
      <c r="D264" s="25">
        <f t="shared" si="40"/>
        <v>0</v>
      </c>
      <c r="E264" s="52">
        <f t="shared" si="50"/>
        <v>15643660.441266075</v>
      </c>
      <c r="F264" s="52">
        <f t="shared" si="50"/>
        <v>20317603.296586413</v>
      </c>
      <c r="G264" s="52">
        <f t="shared" si="50"/>
        <v>28932663.336515781</v>
      </c>
      <c r="H264" s="52">
        <f t="shared" si="50"/>
        <v>39617118.092828654</v>
      </c>
      <c r="I264" s="52">
        <f t="shared" si="50"/>
        <v>49583035.111136295</v>
      </c>
      <c r="J264" s="27">
        <f t="shared" si="50"/>
        <v>57599009.58021009</v>
      </c>
    </row>
    <row r="265" spans="2:10" x14ac:dyDescent="0.2">
      <c r="B265" s="11">
        <v>17</v>
      </c>
      <c r="C265" s="2" t="s">
        <v>18</v>
      </c>
      <c r="D265" s="25">
        <f t="shared" si="40"/>
        <v>0</v>
      </c>
      <c r="E265" s="52">
        <f t="shared" si="50"/>
        <v>7172298.4848628202</v>
      </c>
      <c r="F265" s="52">
        <f t="shared" si="50"/>
        <v>23034300.019388948</v>
      </c>
      <c r="G265" s="52">
        <f t="shared" si="50"/>
        <v>35147432.000041768</v>
      </c>
      <c r="H265" s="52">
        <f t="shared" si="50"/>
        <v>41571696.007740453</v>
      </c>
      <c r="I265" s="52">
        <f t="shared" si="50"/>
        <v>47622258.740922593</v>
      </c>
      <c r="J265" s="27">
        <f t="shared" si="50"/>
        <v>55848713.445453204</v>
      </c>
    </row>
    <row r="266" spans="2:10" x14ac:dyDescent="0.2">
      <c r="B266" s="11">
        <v>18</v>
      </c>
      <c r="C266" s="2" t="s">
        <v>19</v>
      </c>
      <c r="D266" s="25">
        <f t="shared" si="40"/>
        <v>0</v>
      </c>
      <c r="E266" s="52">
        <f t="shared" si="50"/>
        <v>3250505.0172340614</v>
      </c>
      <c r="F266" s="52">
        <f t="shared" si="50"/>
        <v>9886011.0410080831</v>
      </c>
      <c r="G266" s="52">
        <f t="shared" si="50"/>
        <v>14870826.902330266</v>
      </c>
      <c r="H266" s="52">
        <f t="shared" si="50"/>
        <v>19753776.29048584</v>
      </c>
      <c r="I266" s="52">
        <f t="shared" si="50"/>
        <v>23282506.432628892</v>
      </c>
      <c r="J266" s="27">
        <f t="shared" si="50"/>
        <v>27898778.214707099</v>
      </c>
    </row>
    <row r="267" spans="2:10" x14ac:dyDescent="0.2">
      <c r="B267" s="11">
        <v>19</v>
      </c>
      <c r="C267" s="2" t="s">
        <v>20</v>
      </c>
      <c r="D267" s="25">
        <f t="shared" si="40"/>
        <v>0</v>
      </c>
      <c r="E267" s="52">
        <f t="shared" si="50"/>
        <v>0</v>
      </c>
      <c r="F267" s="52">
        <f t="shared" si="50"/>
        <v>26195891.800737601</v>
      </c>
      <c r="G267" s="52">
        <f t="shared" si="50"/>
        <v>47145263.632348947</v>
      </c>
      <c r="H267" s="52">
        <f t="shared" si="50"/>
        <v>62303082.328819692</v>
      </c>
      <c r="I267" s="52">
        <f t="shared" si="50"/>
        <v>70952594.725384399</v>
      </c>
      <c r="J267" s="27">
        <f t="shared" si="50"/>
        <v>82707491.270247519</v>
      </c>
    </row>
    <row r="268" spans="2:10" x14ac:dyDescent="0.2">
      <c r="B268" s="11">
        <v>20</v>
      </c>
      <c r="C268" s="2" t="s">
        <v>21</v>
      </c>
      <c r="D268" s="25">
        <f t="shared" si="40"/>
        <v>0</v>
      </c>
      <c r="E268" s="52">
        <f t="shared" si="50"/>
        <v>0</v>
      </c>
      <c r="F268" s="52">
        <f t="shared" si="50"/>
        <v>182110042.02196464</v>
      </c>
      <c r="G268" s="52">
        <f t="shared" si="50"/>
        <v>340210850.76630986</v>
      </c>
      <c r="H268" s="52">
        <f t="shared" si="50"/>
        <v>531598521.3128587</v>
      </c>
      <c r="I268" s="52">
        <f t="shared" si="50"/>
        <v>686687329.56764722</v>
      </c>
      <c r="J268" s="27">
        <f t="shared" si="50"/>
        <v>856161428.02571702</v>
      </c>
    </row>
    <row r="269" spans="2:10" x14ac:dyDescent="0.2">
      <c r="B269" s="11">
        <v>21</v>
      </c>
      <c r="C269" s="2" t="s">
        <v>22</v>
      </c>
      <c r="D269" s="25">
        <f t="shared" si="40"/>
        <v>0</v>
      </c>
      <c r="E269" s="52">
        <f t="shared" ref="E269:J278" si="51">E224*(1+E$244)</f>
        <v>22803759.783164512</v>
      </c>
      <c r="F269" s="52">
        <f t="shared" si="51"/>
        <v>113274050.56134586</v>
      </c>
      <c r="G269" s="52">
        <f t="shared" si="51"/>
        <v>164245918.98977861</v>
      </c>
      <c r="H269" s="52">
        <f t="shared" si="51"/>
        <v>249239531.7381728</v>
      </c>
      <c r="I269" s="52">
        <f t="shared" si="51"/>
        <v>271398833.14783639</v>
      </c>
      <c r="J269" s="27">
        <f t="shared" si="51"/>
        <v>351931915.63398635</v>
      </c>
    </row>
    <row r="270" spans="2:10" x14ac:dyDescent="0.2">
      <c r="B270" s="11">
        <v>22</v>
      </c>
      <c r="C270" s="2" t="s">
        <v>23</v>
      </c>
      <c r="D270" s="25">
        <f t="shared" si="40"/>
        <v>0</v>
      </c>
      <c r="E270" s="52">
        <f t="shared" si="51"/>
        <v>171152370.93945009</v>
      </c>
      <c r="F270" s="52">
        <f t="shared" si="51"/>
        <v>901167814.26332104</v>
      </c>
      <c r="G270" s="52">
        <f t="shared" si="51"/>
        <v>1512386111.8263521</v>
      </c>
      <c r="H270" s="52">
        <f t="shared" si="51"/>
        <v>2300949951.16185</v>
      </c>
      <c r="I270" s="52">
        <f t="shared" si="51"/>
        <v>2935727171.6159945</v>
      </c>
      <c r="J270" s="27">
        <f t="shared" si="51"/>
        <v>3820134358.5980911</v>
      </c>
    </row>
    <row r="271" spans="2:10" x14ac:dyDescent="0.2">
      <c r="B271" s="11">
        <v>23</v>
      </c>
      <c r="C271" s="2" t="s">
        <v>24</v>
      </c>
      <c r="D271" s="25">
        <f t="shared" si="40"/>
        <v>0</v>
      </c>
      <c r="E271" s="52">
        <f t="shared" si="51"/>
        <v>2844180.1018524552</v>
      </c>
      <c r="F271" s="52">
        <f t="shared" si="51"/>
        <v>16490554.967377551</v>
      </c>
      <c r="G271" s="52">
        <f t="shared" si="51"/>
        <v>25680662.427014668</v>
      </c>
      <c r="H271" s="52">
        <f t="shared" si="51"/>
        <v>35629407.731480993</v>
      </c>
      <c r="I271" s="52">
        <f t="shared" si="51"/>
        <v>43366176.082988635</v>
      </c>
      <c r="J271" s="27">
        <f t="shared" si="51"/>
        <v>52785493.119215444</v>
      </c>
    </row>
    <row r="272" spans="2:10" x14ac:dyDescent="0.2">
      <c r="B272" s="11">
        <v>24</v>
      </c>
      <c r="C272" s="2" t="s">
        <v>25</v>
      </c>
      <c r="D272" s="25">
        <f t="shared" si="40"/>
        <v>0</v>
      </c>
      <c r="E272" s="52">
        <f t="shared" si="51"/>
        <v>0</v>
      </c>
      <c r="F272" s="52">
        <f t="shared" si="51"/>
        <v>0</v>
      </c>
      <c r="G272" s="52">
        <f t="shared" si="51"/>
        <v>0</v>
      </c>
      <c r="H272" s="52">
        <f t="shared" si="51"/>
        <v>0</v>
      </c>
      <c r="I272" s="52">
        <f t="shared" si="51"/>
        <v>0</v>
      </c>
      <c r="J272" s="27">
        <f t="shared" si="51"/>
        <v>0</v>
      </c>
    </row>
    <row r="273" spans="2:10" x14ac:dyDescent="0.2">
      <c r="B273" s="11">
        <v>25</v>
      </c>
      <c r="C273" s="2" t="s">
        <v>26</v>
      </c>
      <c r="D273" s="25">
        <f t="shared" si="40"/>
        <v>0</v>
      </c>
      <c r="E273" s="52">
        <f t="shared" si="51"/>
        <v>1312704.9145677837</v>
      </c>
      <c r="F273" s="52">
        <f t="shared" si="51"/>
        <v>190486.98636616251</v>
      </c>
      <c r="G273" s="52">
        <f t="shared" si="51"/>
        <v>0</v>
      </c>
      <c r="H273" s="52">
        <f t="shared" si="51"/>
        <v>0</v>
      </c>
      <c r="I273" s="52">
        <f t="shared" si="51"/>
        <v>0</v>
      </c>
      <c r="J273" s="27">
        <f t="shared" si="51"/>
        <v>0</v>
      </c>
    </row>
    <row r="274" spans="2:10" x14ac:dyDescent="0.2">
      <c r="B274" s="11">
        <v>26</v>
      </c>
      <c r="C274" s="2" t="s">
        <v>27</v>
      </c>
      <c r="D274" s="25">
        <f t="shared" si="40"/>
        <v>0</v>
      </c>
      <c r="E274" s="52">
        <f t="shared" si="51"/>
        <v>5517278.3410727559</v>
      </c>
      <c r="F274" s="52">
        <f t="shared" si="51"/>
        <v>17426427.062254589</v>
      </c>
      <c r="G274" s="52">
        <f t="shared" si="51"/>
        <v>27447437.557921384</v>
      </c>
      <c r="H274" s="52">
        <f t="shared" si="51"/>
        <v>35515465.26189246</v>
      </c>
      <c r="I274" s="52">
        <f t="shared" si="51"/>
        <v>41883631.112205356</v>
      </c>
      <c r="J274" s="27">
        <f t="shared" si="51"/>
        <v>53204368.162665606</v>
      </c>
    </row>
    <row r="275" spans="2:10" x14ac:dyDescent="0.2">
      <c r="B275" s="11">
        <v>27</v>
      </c>
      <c r="C275" s="2" t="s">
        <v>28</v>
      </c>
      <c r="D275" s="25">
        <f t="shared" si="40"/>
        <v>0</v>
      </c>
      <c r="E275" s="52">
        <f t="shared" si="51"/>
        <v>0</v>
      </c>
      <c r="F275" s="52">
        <f t="shared" si="51"/>
        <v>2330118.4975905484</v>
      </c>
      <c r="G275" s="52">
        <f t="shared" si="51"/>
        <v>4377802.2928152708</v>
      </c>
      <c r="H275" s="52">
        <f t="shared" si="51"/>
        <v>5930983.5309341978</v>
      </c>
      <c r="I275" s="52">
        <f t="shared" si="51"/>
        <v>6968911.6380972909</v>
      </c>
      <c r="J275" s="27">
        <f t="shared" si="51"/>
        <v>8345353.2889260575</v>
      </c>
    </row>
    <row r="276" spans="2:10" x14ac:dyDescent="0.2">
      <c r="B276" s="11">
        <v>28</v>
      </c>
      <c r="C276" s="2" t="s">
        <v>29</v>
      </c>
      <c r="D276" s="25">
        <f t="shared" si="40"/>
        <v>0</v>
      </c>
      <c r="E276" s="52">
        <f t="shared" si="51"/>
        <v>0</v>
      </c>
      <c r="F276" s="52">
        <f t="shared" si="51"/>
        <v>1964935.6044729277</v>
      </c>
      <c r="G276" s="52">
        <f t="shared" si="51"/>
        <v>4124089.2971321968</v>
      </c>
      <c r="H276" s="52">
        <f t="shared" si="51"/>
        <v>9139614.1546842083</v>
      </c>
      <c r="I276" s="52">
        <f t="shared" si="51"/>
        <v>8971786.9951959811</v>
      </c>
      <c r="J276" s="27">
        <f t="shared" si="51"/>
        <v>9950026.7190003023</v>
      </c>
    </row>
    <row r="277" spans="2:10" x14ac:dyDescent="0.2">
      <c r="B277" s="11">
        <v>29</v>
      </c>
      <c r="C277" s="2" t="s">
        <v>30</v>
      </c>
      <c r="D277" s="25">
        <f t="shared" si="40"/>
        <v>0</v>
      </c>
      <c r="E277" s="52">
        <f t="shared" si="51"/>
        <v>1020683.5793750448</v>
      </c>
      <c r="F277" s="52">
        <f t="shared" si="51"/>
        <v>2156343.9638206325</v>
      </c>
      <c r="G277" s="52">
        <f t="shared" si="51"/>
        <v>3508139.9146926901</v>
      </c>
      <c r="H277" s="52">
        <f t="shared" si="51"/>
        <v>4935253.7846871624</v>
      </c>
      <c r="I277" s="52">
        <f t="shared" si="51"/>
        <v>6234687.5865869001</v>
      </c>
      <c r="J277" s="27">
        <f t="shared" si="51"/>
        <v>7923907.9115882134</v>
      </c>
    </row>
    <row r="278" spans="2:10" x14ac:dyDescent="0.2">
      <c r="B278" s="11">
        <v>30</v>
      </c>
      <c r="C278" s="2" t="s">
        <v>31</v>
      </c>
      <c r="D278" s="25">
        <f t="shared" si="40"/>
        <v>0</v>
      </c>
      <c r="E278" s="52">
        <f t="shared" si="51"/>
        <v>42101273.272260375</v>
      </c>
      <c r="F278" s="52">
        <f t="shared" si="51"/>
        <v>142795156.71873072</v>
      </c>
      <c r="G278" s="52">
        <f t="shared" si="51"/>
        <v>243692456.40146059</v>
      </c>
      <c r="H278" s="52">
        <f t="shared" si="51"/>
        <v>353354406.33104116</v>
      </c>
      <c r="I278" s="52">
        <f t="shared" si="51"/>
        <v>460164811.4905917</v>
      </c>
      <c r="J278" s="27">
        <f t="shared" si="51"/>
        <v>555289692.8048625</v>
      </c>
    </row>
    <row r="279" spans="2:10" x14ac:dyDescent="0.2">
      <c r="B279" s="11">
        <v>31</v>
      </c>
      <c r="C279" s="2" t="s">
        <v>32</v>
      </c>
      <c r="D279" s="25">
        <f t="shared" si="40"/>
        <v>0</v>
      </c>
      <c r="E279" s="52">
        <f t="shared" ref="E279:J288" si="52">E234*(1+E$244)</f>
        <v>53228687.447474942</v>
      </c>
      <c r="F279" s="52">
        <f t="shared" si="52"/>
        <v>176225568.04489347</v>
      </c>
      <c r="G279" s="52">
        <f t="shared" si="52"/>
        <v>311723383.62837279</v>
      </c>
      <c r="H279" s="52">
        <f t="shared" si="52"/>
        <v>436027210.92835492</v>
      </c>
      <c r="I279" s="52">
        <f t="shared" si="52"/>
        <v>566591487.90237665</v>
      </c>
      <c r="J279" s="27">
        <f t="shared" si="52"/>
        <v>681269907.31791055</v>
      </c>
    </row>
    <row r="280" spans="2:10" x14ac:dyDescent="0.2">
      <c r="B280" s="11">
        <v>32</v>
      </c>
      <c r="C280" s="2" t="s">
        <v>33</v>
      </c>
      <c r="D280" s="25">
        <f t="shared" si="40"/>
        <v>0</v>
      </c>
      <c r="E280" s="52">
        <f t="shared" si="52"/>
        <v>118038857.58640285</v>
      </c>
      <c r="F280" s="52">
        <f t="shared" si="52"/>
        <v>370370577.15491968</v>
      </c>
      <c r="G280" s="52">
        <f t="shared" si="52"/>
        <v>644393472.33069122</v>
      </c>
      <c r="H280" s="52">
        <f t="shared" si="52"/>
        <v>896502320.0485127</v>
      </c>
      <c r="I280" s="52">
        <f t="shared" si="52"/>
        <v>1202433902.3318048</v>
      </c>
      <c r="J280" s="27">
        <f t="shared" si="52"/>
        <v>1483955937.5090964</v>
      </c>
    </row>
    <row r="281" spans="2:10" x14ac:dyDescent="0.2">
      <c r="B281" s="11">
        <v>33</v>
      </c>
      <c r="C281" s="2" t="s">
        <v>34</v>
      </c>
      <c r="D281" s="25">
        <f t="shared" ref="D281:J281" si="53">D236*(1+D$244)</f>
        <v>0</v>
      </c>
      <c r="E281" s="52">
        <f t="shared" si="53"/>
        <v>277734.66515307612</v>
      </c>
      <c r="F281" s="52">
        <f t="shared" si="53"/>
        <v>605237.13208618108</v>
      </c>
      <c r="G281" s="52">
        <f t="shared" si="53"/>
        <v>1059993.4688895179</v>
      </c>
      <c r="H281" s="52">
        <f t="shared" si="53"/>
        <v>1611065.1134565319</v>
      </c>
      <c r="I281" s="52">
        <f t="shared" si="53"/>
        <v>2167379.1904782676</v>
      </c>
      <c r="J281" s="27">
        <f t="shared" si="53"/>
        <v>2826866.8821095163</v>
      </c>
    </row>
    <row r="282" spans="2:10" x14ac:dyDescent="0.2">
      <c r="B282" s="13">
        <v>34</v>
      </c>
      <c r="C282" s="14" t="s">
        <v>120</v>
      </c>
      <c r="D282" s="25">
        <f t="shared" ref="D282:J282" si="54">D237*(1+D$244)</f>
        <v>0</v>
      </c>
      <c r="E282" s="52">
        <f t="shared" si="54"/>
        <v>72942.932031079719</v>
      </c>
      <c r="F282" s="52">
        <f t="shared" si="54"/>
        <v>38861.043197671373</v>
      </c>
      <c r="G282" s="52">
        <f t="shared" si="54"/>
        <v>381326.81589500461</v>
      </c>
      <c r="H282" s="52">
        <f t="shared" si="54"/>
        <v>457751.9083796012</v>
      </c>
      <c r="I282" s="52">
        <f t="shared" si="54"/>
        <v>534102.28472154576</v>
      </c>
      <c r="J282" s="27">
        <f t="shared" si="54"/>
        <v>512560.13192379079</v>
      </c>
    </row>
    <row r="283" spans="2:10" x14ac:dyDescent="0.2">
      <c r="B283" s="16" t="s">
        <v>35</v>
      </c>
      <c r="C283" s="17"/>
      <c r="D283" s="28">
        <f t="shared" ref="D283:J283" si="55">SUM(D249:D282)</f>
        <v>0</v>
      </c>
      <c r="E283" s="29">
        <f t="shared" si="55"/>
        <v>1202916731.9578621</v>
      </c>
      <c r="F283" s="29">
        <f t="shared" si="55"/>
        <v>3970112922.378561</v>
      </c>
      <c r="G283" s="29">
        <f t="shared" si="55"/>
        <v>6621740844.4846201</v>
      </c>
      <c r="H283" s="29">
        <f t="shared" si="55"/>
        <v>9541546753.3957729</v>
      </c>
      <c r="I283" s="29">
        <f t="shared" si="55"/>
        <v>12193169404.194649</v>
      </c>
      <c r="J283" s="30">
        <f t="shared" si="55"/>
        <v>15310006155.121424</v>
      </c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Cuadro de Pago TD</vt:lpstr>
      <vt:lpstr>Cuadro de Pago AR</vt:lpstr>
      <vt:lpstr>Saldos</vt:lpstr>
      <vt:lpstr>Cálculo Orig. AR SIC</vt:lpstr>
      <vt:lpstr>Cálculo Orig. AR SIC-SING</vt:lpstr>
      <vt:lpstr>Reliquidacion AR SIC-SING</vt:lpstr>
      <vt:lpstr>Diferencia de Pagos AR SIC-SING</vt:lpstr>
      <vt:lpstr>Cálculo Orig. TD</vt:lpstr>
      <vt:lpstr>Reliquidacion TD</vt:lpstr>
      <vt:lpstr>Diferencia de Pagos 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Nadier Segura Retamal</dc:creator>
  <cp:lastModifiedBy>Nadier Segura Retamal</cp:lastModifiedBy>
  <dcterms:created xsi:type="dcterms:W3CDTF">2020-03-20T01:22:08Z</dcterms:created>
  <dcterms:modified xsi:type="dcterms:W3CDTF">2021-09-28T02:44:12Z</dcterms:modified>
</cp:coreProperties>
</file>