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mc:AlternateContent xmlns:mc="http://schemas.openxmlformats.org/markup-compatibility/2006">
    <mc:Choice Requires="x15">
      <x15ac:absPath xmlns:x15ac="http://schemas.microsoft.com/office/spreadsheetml/2010/11/ac" url="\\nas-cen1\DCO\07 Pruebas Pmax\00 Calendario Pruebas\2021\00 Borradores Calendario\"/>
    </mc:Choice>
  </mc:AlternateContent>
  <xr:revisionPtr revIDLastSave="0" documentId="13_ncr:1_{23D27692-0386-4D0D-8A53-8EDCEE8747D2}" xr6:coauthVersionLast="45" xr6:coauthVersionMax="45" xr10:uidLastSave="{00000000-0000-0000-0000-000000000000}"/>
  <bookViews>
    <workbookView xWindow="-110" yWindow="-110" windowWidth="19420" windowHeight="10420" activeTab="1" xr2:uid="{4FD959D0-37AC-43F6-A37B-77FA769A1A63}"/>
  </bookViews>
  <sheets>
    <sheet name="Calendario_def" sheetId="28" r:id="rId1"/>
    <sheet name="Calendario PMax_Def" sheetId="26" r:id="rId2"/>
    <sheet name="Calendario CEN_Def" sheetId="27" state="veryHidden" r:id="rId3"/>
    <sheet name="Calendario 2021_def" sheetId="29" state="hidden" r:id="rId4"/>
  </sheets>
  <definedNames>
    <definedName name="_xlnm._FilterDatabase" localSheetId="3" hidden="1">'Calendario 2021_def'!$A$2:$AG$116</definedName>
    <definedName name="_xlnm._FilterDatabase" localSheetId="2" hidden="1">'Calendario CEN_Def'!$A$1:$F$56</definedName>
    <definedName name="_xlnm._FilterDatabase" localSheetId="1" hidden="1">'Calendario PMax_Def'!$B$1:$F$56</definedName>
    <definedName name="_xlnm.Print_Area" localSheetId="0">Calendario_def!$B$1:$I$98</definedName>
    <definedName name="Calendario10Año" localSheetId="0">Calendario_def!$K$57</definedName>
    <definedName name="Calendario10Año">#REF!</definedName>
    <definedName name="Calendario10Mes" localSheetId="0">Calendario_def!$L$57</definedName>
    <definedName name="Calendario10Mes">#REF!</definedName>
    <definedName name="Calendario10MesOpción" localSheetId="0">MATCH(Calendario_def!Calendario10Mes,Calendario_def!Meses,0)</definedName>
    <definedName name="Calendario10MesOpción">MATCH(Calendario10Mes,Meses,0)</definedName>
    <definedName name="Calendario11Año" localSheetId="0">Calendario_def!$B$71</definedName>
    <definedName name="Calendario11Año">#REF!</definedName>
    <definedName name="Calendario11Mes" localSheetId="0">Calendario_def!$C$71</definedName>
    <definedName name="Calendario11Mes">#REF!</definedName>
    <definedName name="Calendario11MesOpción" localSheetId="0">MATCH(Calendario_def!Calendario11Mes,Calendario_def!Meses,0)</definedName>
    <definedName name="Calendario11MesOpción">MATCH(Calendario11Mes,Meses,0)</definedName>
    <definedName name="Calendario12Año" localSheetId="0">Calendario_def!$K$71</definedName>
    <definedName name="Calendario12Año">#REF!</definedName>
    <definedName name="Calendario12Mes" localSheetId="0">Calendario_def!$L$71</definedName>
    <definedName name="Calendario12Mes">#REF!</definedName>
    <definedName name="Calendario12MesOpción" localSheetId="0">MATCH(Calendario_def!Calendario12Mes,Calendario_def!Meses,0)</definedName>
    <definedName name="Calendario12MesOpción">MATCH(Calendario12Mes,Meses,0)</definedName>
    <definedName name="Calendario1Año" localSheetId="0">Calendario_def!$B$1</definedName>
    <definedName name="Calendario1Año">#REF!</definedName>
    <definedName name="Calendario1Mes" localSheetId="0">Calendario_def!$C$1</definedName>
    <definedName name="Calendario1Mes">#REF!</definedName>
    <definedName name="Calendario1MesOpción" localSheetId="0">MATCH(Calendario_def!Calendario1Mes,Calendario_def!Meses,0)</definedName>
    <definedName name="Calendario1MesOpción">MATCH(Calendario1Mes,Meses,0)</definedName>
    <definedName name="Calendario2Año" localSheetId="0">Calendario_def!$K$1</definedName>
    <definedName name="Calendario2Año">#REF!</definedName>
    <definedName name="Calendario2Mes" localSheetId="0">Calendario_def!$L$1</definedName>
    <definedName name="Calendario2Mes">#REF!</definedName>
    <definedName name="Calendario2MesOpción" localSheetId="0">MATCH(Calendario_def!Calendario2Mes,Calendario_def!Meses,0)</definedName>
    <definedName name="Calendario2MesOpción">MATCH(Calendario2Mes,Meses,0)</definedName>
    <definedName name="Calendario3Año" localSheetId="0">Calendario_def!$B$15</definedName>
    <definedName name="Calendario3Año">#REF!</definedName>
    <definedName name="Calendario3Mes" localSheetId="0">Calendario_def!$C$15</definedName>
    <definedName name="Calendario3Mes">#REF!</definedName>
    <definedName name="Calendario3MesOpción" localSheetId="0">MATCH(Calendario_def!Calendario3Mes,Calendario_def!Meses,0)</definedName>
    <definedName name="Calendario3MesOpción">MATCH(Calendario3Mes,Meses,0)</definedName>
    <definedName name="Calendario4Año" localSheetId="0">Calendario_def!$K$15</definedName>
    <definedName name="Calendario4Año">#REF!</definedName>
    <definedName name="Calendario4Mes" localSheetId="0">Calendario_def!$L$15</definedName>
    <definedName name="Calendario4Mes">#REF!</definedName>
    <definedName name="Calendario4MesOpción" localSheetId="0">MATCH(Calendario_def!Calendario4Mes,Calendario_def!Meses,0)</definedName>
    <definedName name="Calendario4MesOpción">MATCH(Calendario4Mes,Meses,0)</definedName>
    <definedName name="Calendario5Año" localSheetId="0">Calendario_def!$B$29</definedName>
    <definedName name="Calendario5Año">#REF!</definedName>
    <definedName name="Calendario5Mes" localSheetId="0">Calendario_def!$C$29</definedName>
    <definedName name="Calendario5Mes">#REF!</definedName>
    <definedName name="Calendario5MesOpción" localSheetId="0">MATCH(Calendario_def!Calendario5Mes,Calendario_def!Meses,0)</definedName>
    <definedName name="Calendario5MesOpción">MATCH(Calendario5Mes,Meses,0)</definedName>
    <definedName name="Calendario6Año" localSheetId="0">Calendario_def!$K$29</definedName>
    <definedName name="Calendario6Año">#REF!</definedName>
    <definedName name="Calendario6Mes" localSheetId="0">Calendario_def!$L$29</definedName>
    <definedName name="Calendario6Mes">#REF!</definedName>
    <definedName name="Calendario6MesOpción" localSheetId="0">MATCH(Calendario_def!Calendario6Mes,Calendario_def!Meses,0)</definedName>
    <definedName name="Calendario6MesOpción">MATCH(Calendario6Mes,Meses,0)</definedName>
    <definedName name="Calendario7Año" localSheetId="0">Calendario_def!$B$43</definedName>
    <definedName name="Calendario7Año">#REF!</definedName>
    <definedName name="Calendario7Mes" localSheetId="0">Calendario_def!$C$43</definedName>
    <definedName name="Calendario7Mes">#REF!</definedName>
    <definedName name="Calendario7MesOpción" localSheetId="0">MATCH(Calendario_def!Calendario7Mes,Calendario_def!Meses,0)</definedName>
    <definedName name="Calendario7MesOpción">MATCH(Calendario7Mes,Meses,0)</definedName>
    <definedName name="Calendario8Año" localSheetId="0">Calendario_def!$K$43</definedName>
    <definedName name="Calendario8Año">#REF!</definedName>
    <definedName name="Calendario8Mes" localSheetId="0">Calendario_def!$L$43</definedName>
    <definedName name="Calendario8Mes">#REF!</definedName>
    <definedName name="Calendario8MesOpción" localSheetId="0">MATCH(Calendario_def!Calendario8Mes,Calendario_def!Meses,0)</definedName>
    <definedName name="Calendario8MesOpción">MATCH(Calendario8Mes,Meses,0)</definedName>
    <definedName name="Calendario9Año" localSheetId="0">Calendario_def!$B$57</definedName>
    <definedName name="Calendario9Año">#REF!</definedName>
    <definedName name="Calendario9Mes" localSheetId="0">Calendario_def!$C$57</definedName>
    <definedName name="Calendario9Mes">#REF!</definedName>
    <definedName name="Calendario9MesOpción" localSheetId="0">MATCH(Calendario_def!Calendario9Mes,Calendario_def!Meses,0)</definedName>
    <definedName name="Calendario9MesOpción">MATCH(Calendario9Mes,Meses,0)</definedName>
    <definedName name="DíaDeLaSemanaOpción" localSheetId="0">MATCH(Calendario_def!InicioDeSemana,Calendario_def!DíasDeLaSemana,0)+10</definedName>
    <definedName name="DíaDeLaSemanaOpción">MATCH(InicioDeSemana,DíasDeLaSemana,0)+10</definedName>
    <definedName name="Días" localSheetId="0">{0,1,2,3,4,5,6}</definedName>
    <definedName name="Días">{0,1,2,3,4,5,6}</definedName>
    <definedName name="DíasDeLaSemana" localSheetId="0">{"LUNES","MARTES","MIÉRCOLES","JUEVES","VIERNES","SÁBADO","DOMINGO"}</definedName>
    <definedName name="DíasDeLaSemana">{"LUNES","MARTES","MIÉRCOLES","JUEVES","VIERNES","SÁBADO","DOMINGO"}</definedName>
    <definedName name="InicioDeSemana" localSheetId="0">Calendario_def!$B$2</definedName>
    <definedName name="InicioDeSemana">#REF!</definedName>
    <definedName name="Meses" localSheetId="0">{"Enero","Febrero","Marzo","Abril","Mayo","Junio","Julio","Agosto","Septiembre","Octubre","Noviembre","Diciembre"}</definedName>
    <definedName name="Meses">{"Enero","Febrero","Marzo","Abril","Mayo","Junio","Julio","Agosto","Septiembre","Octubre","Noviembre","Diciembre"}</definedName>
    <definedName name="ValorDeInicioDeSemana" localSheetId="0">IF(Calendario_def!InicioDeSemana="LUNES",2,1)</definedName>
    <definedName name="ValorDeInicioDeSemana">IF([0]!InicioDeSemana="LUNES",2,1)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7" i="26" l="1"/>
  <c r="A58" i="26" s="1"/>
  <c r="A59" i="26" s="1"/>
  <c r="A60" i="26" s="1"/>
  <c r="A61" i="26" s="1"/>
  <c r="K117" i="29"/>
  <c r="L117" i="29"/>
  <c r="M117" i="29"/>
  <c r="J118" i="29"/>
  <c r="K118" i="29"/>
  <c r="L118" i="29"/>
  <c r="M118" i="29"/>
  <c r="K119" i="29"/>
  <c r="L119" i="29"/>
  <c r="M119" i="29"/>
  <c r="J120" i="29"/>
  <c r="K120" i="29"/>
  <c r="L120" i="29"/>
  <c r="M120" i="29"/>
  <c r="K121" i="29"/>
  <c r="L121" i="29"/>
  <c r="M121" i="29"/>
  <c r="J122" i="29"/>
  <c r="K122" i="29"/>
  <c r="L122" i="29"/>
  <c r="M122" i="29"/>
  <c r="I122" i="29"/>
  <c r="G122" i="29"/>
  <c r="F122" i="29"/>
  <c r="E122" i="29"/>
  <c r="D122" i="29"/>
  <c r="C122" i="29"/>
  <c r="I121" i="29"/>
  <c r="G121" i="29"/>
  <c r="F121" i="29"/>
  <c r="J121" i="29" s="1"/>
  <c r="E121" i="29"/>
  <c r="D121" i="29"/>
  <c r="C121" i="29"/>
  <c r="I120" i="29"/>
  <c r="G120" i="29"/>
  <c r="F120" i="29"/>
  <c r="E120" i="29"/>
  <c r="D120" i="29"/>
  <c r="C120" i="29"/>
  <c r="I119" i="29"/>
  <c r="G119" i="29"/>
  <c r="F119" i="29"/>
  <c r="J119" i="29" s="1"/>
  <c r="E119" i="29"/>
  <c r="D119" i="29"/>
  <c r="C119" i="29"/>
  <c r="I118" i="29"/>
  <c r="G118" i="29"/>
  <c r="F118" i="29"/>
  <c r="E118" i="29"/>
  <c r="D118" i="29"/>
  <c r="C118" i="29"/>
  <c r="M62" i="29"/>
  <c r="L62" i="29"/>
  <c r="K62" i="29"/>
  <c r="I62" i="29"/>
  <c r="G62" i="29"/>
  <c r="F62" i="29"/>
  <c r="E62" i="29"/>
  <c r="D62" i="29"/>
  <c r="C62" i="29"/>
  <c r="M61" i="29"/>
  <c r="L61" i="29"/>
  <c r="K61" i="29"/>
  <c r="I61" i="29"/>
  <c r="G61" i="29"/>
  <c r="F61" i="29"/>
  <c r="E61" i="29"/>
  <c r="D61" i="29"/>
  <c r="C61" i="29"/>
  <c r="M60" i="29"/>
  <c r="L60" i="29"/>
  <c r="K60" i="29"/>
  <c r="I60" i="29"/>
  <c r="G60" i="29"/>
  <c r="F60" i="29"/>
  <c r="E60" i="29"/>
  <c r="D60" i="29"/>
  <c r="C60" i="29"/>
  <c r="M59" i="29"/>
  <c r="L59" i="29"/>
  <c r="K59" i="29"/>
  <c r="I59" i="29"/>
  <c r="G59" i="29"/>
  <c r="F59" i="29"/>
  <c r="E59" i="29"/>
  <c r="J59" i="29" s="1"/>
  <c r="D59" i="29"/>
  <c r="C59" i="29"/>
  <c r="M58" i="29"/>
  <c r="L58" i="29"/>
  <c r="K58" i="29"/>
  <c r="I58" i="29"/>
  <c r="G58" i="29"/>
  <c r="F58" i="29"/>
  <c r="E58" i="29"/>
  <c r="D58" i="29"/>
  <c r="C58" i="29"/>
  <c r="A57" i="27"/>
  <c r="A58" i="27" s="1"/>
  <c r="A59" i="27" s="1"/>
  <c r="A60" i="27" s="1"/>
  <c r="A61" i="27" s="1"/>
  <c r="C64" i="29"/>
  <c r="D64" i="29"/>
  <c r="E64" i="29"/>
  <c r="F64" i="29"/>
  <c r="G64" i="29"/>
  <c r="I64" i="29"/>
  <c r="C65" i="29"/>
  <c r="D65" i="29"/>
  <c r="E65" i="29"/>
  <c r="F65" i="29"/>
  <c r="G65" i="29"/>
  <c r="I65" i="29"/>
  <c r="C66" i="29"/>
  <c r="D66" i="29"/>
  <c r="E66" i="29"/>
  <c r="F66" i="29"/>
  <c r="J66" i="29" s="1"/>
  <c r="G66" i="29"/>
  <c r="I66" i="29"/>
  <c r="C67" i="29"/>
  <c r="D67" i="29"/>
  <c r="E67" i="29"/>
  <c r="F67" i="29"/>
  <c r="J67" i="29" s="1"/>
  <c r="G67" i="29"/>
  <c r="I67" i="29"/>
  <c r="C68" i="29"/>
  <c r="D68" i="29"/>
  <c r="E68" i="29"/>
  <c r="F68" i="29"/>
  <c r="G68" i="29"/>
  <c r="I68" i="29"/>
  <c r="C69" i="29"/>
  <c r="D69" i="29"/>
  <c r="E69" i="29"/>
  <c r="F69" i="29"/>
  <c r="J69" i="29" s="1"/>
  <c r="G69" i="29"/>
  <c r="I69" i="29"/>
  <c r="C70" i="29"/>
  <c r="D70" i="29"/>
  <c r="E70" i="29"/>
  <c r="F70" i="29"/>
  <c r="J70" i="29" s="1"/>
  <c r="G70" i="29"/>
  <c r="I70" i="29"/>
  <c r="C71" i="29"/>
  <c r="D71" i="29"/>
  <c r="E71" i="29"/>
  <c r="F71" i="29"/>
  <c r="J71" i="29" s="1"/>
  <c r="G71" i="29"/>
  <c r="I71" i="29"/>
  <c r="C72" i="29"/>
  <c r="D72" i="29"/>
  <c r="E72" i="29"/>
  <c r="F72" i="29"/>
  <c r="G72" i="29"/>
  <c r="I72" i="29"/>
  <c r="C73" i="29"/>
  <c r="D73" i="29"/>
  <c r="E73" i="29"/>
  <c r="F73" i="29"/>
  <c r="G73" i="29"/>
  <c r="I73" i="29"/>
  <c r="C74" i="29"/>
  <c r="D74" i="29"/>
  <c r="E74" i="29"/>
  <c r="F74" i="29"/>
  <c r="J74" i="29" s="1"/>
  <c r="G74" i="29"/>
  <c r="I74" i="29"/>
  <c r="C75" i="29"/>
  <c r="D75" i="29"/>
  <c r="E75" i="29"/>
  <c r="F75" i="29"/>
  <c r="J75" i="29" s="1"/>
  <c r="G75" i="29"/>
  <c r="I75" i="29"/>
  <c r="C76" i="29"/>
  <c r="D76" i="29"/>
  <c r="E76" i="29"/>
  <c r="F76" i="29"/>
  <c r="G76" i="29"/>
  <c r="I76" i="29"/>
  <c r="C77" i="29"/>
  <c r="D77" i="29"/>
  <c r="E77" i="29"/>
  <c r="F77" i="29"/>
  <c r="J77" i="29" s="1"/>
  <c r="G77" i="29"/>
  <c r="I77" i="29"/>
  <c r="C78" i="29"/>
  <c r="D78" i="29"/>
  <c r="E78" i="29"/>
  <c r="F78" i="29"/>
  <c r="J78" i="29" s="1"/>
  <c r="G78" i="29"/>
  <c r="I78" i="29"/>
  <c r="C79" i="29"/>
  <c r="D79" i="29"/>
  <c r="E79" i="29"/>
  <c r="F79" i="29"/>
  <c r="J79" i="29" s="1"/>
  <c r="G79" i="29"/>
  <c r="I79" i="29"/>
  <c r="C80" i="29"/>
  <c r="D80" i="29"/>
  <c r="E80" i="29"/>
  <c r="F80" i="29"/>
  <c r="G80" i="29"/>
  <c r="I80" i="29"/>
  <c r="C81" i="29"/>
  <c r="D81" i="29"/>
  <c r="E81" i="29"/>
  <c r="F81" i="29"/>
  <c r="J81" i="29" s="1"/>
  <c r="G81" i="29"/>
  <c r="I81" i="29"/>
  <c r="C82" i="29"/>
  <c r="D82" i="29"/>
  <c r="E82" i="29"/>
  <c r="F82" i="29"/>
  <c r="J82" i="29" s="1"/>
  <c r="G82" i="29"/>
  <c r="I82" i="29"/>
  <c r="C83" i="29"/>
  <c r="D83" i="29"/>
  <c r="E83" i="29"/>
  <c r="F83" i="29"/>
  <c r="G83" i="29"/>
  <c r="I83" i="29"/>
  <c r="C84" i="29"/>
  <c r="D84" i="29"/>
  <c r="E84" i="29"/>
  <c r="F84" i="29"/>
  <c r="G84" i="29"/>
  <c r="I84" i="29"/>
  <c r="C85" i="29"/>
  <c r="D85" i="29"/>
  <c r="E85" i="29"/>
  <c r="F85" i="29"/>
  <c r="J85" i="29" s="1"/>
  <c r="G85" i="29"/>
  <c r="I85" i="29"/>
  <c r="C86" i="29"/>
  <c r="D86" i="29"/>
  <c r="E86" i="29"/>
  <c r="F86" i="29"/>
  <c r="J86" i="29" s="1"/>
  <c r="G86" i="29"/>
  <c r="I86" i="29"/>
  <c r="C87" i="29"/>
  <c r="D87" i="29"/>
  <c r="E87" i="29"/>
  <c r="F87" i="29"/>
  <c r="J87" i="29" s="1"/>
  <c r="G87" i="29"/>
  <c r="I87" i="29"/>
  <c r="C88" i="29"/>
  <c r="D88" i="29"/>
  <c r="E88" i="29"/>
  <c r="F88" i="29"/>
  <c r="G88" i="29"/>
  <c r="I88" i="29"/>
  <c r="C89" i="29"/>
  <c r="D89" i="29"/>
  <c r="E89" i="29"/>
  <c r="F89" i="29"/>
  <c r="J89" i="29" s="1"/>
  <c r="G89" i="29"/>
  <c r="I89" i="29"/>
  <c r="C90" i="29"/>
  <c r="D90" i="29"/>
  <c r="E90" i="29"/>
  <c r="F90" i="29"/>
  <c r="J90" i="29" s="1"/>
  <c r="G90" i="29"/>
  <c r="I90" i="29"/>
  <c r="C91" i="29"/>
  <c r="D91" i="29"/>
  <c r="E91" i="29"/>
  <c r="F91" i="29"/>
  <c r="J91" i="29" s="1"/>
  <c r="G91" i="29"/>
  <c r="I91" i="29"/>
  <c r="C92" i="29"/>
  <c r="D92" i="29"/>
  <c r="E92" i="29"/>
  <c r="F92" i="29"/>
  <c r="G92" i="29"/>
  <c r="I92" i="29"/>
  <c r="C93" i="29"/>
  <c r="D93" i="29"/>
  <c r="E93" i="29"/>
  <c r="F93" i="29"/>
  <c r="J93" i="29" s="1"/>
  <c r="G93" i="29"/>
  <c r="I93" i="29"/>
  <c r="C94" i="29"/>
  <c r="D94" i="29"/>
  <c r="E94" i="29"/>
  <c r="F94" i="29"/>
  <c r="J94" i="29" s="1"/>
  <c r="G94" i="29"/>
  <c r="I94" i="29"/>
  <c r="C95" i="29"/>
  <c r="D95" i="29"/>
  <c r="E95" i="29"/>
  <c r="F95" i="29"/>
  <c r="J95" i="29" s="1"/>
  <c r="G95" i="29"/>
  <c r="I95" i="29"/>
  <c r="C96" i="29"/>
  <c r="D96" i="29"/>
  <c r="E96" i="29"/>
  <c r="F96" i="29"/>
  <c r="G96" i="29"/>
  <c r="I96" i="29"/>
  <c r="C97" i="29"/>
  <c r="D97" i="29"/>
  <c r="E97" i="29"/>
  <c r="F97" i="29"/>
  <c r="J97" i="29" s="1"/>
  <c r="G97" i="29"/>
  <c r="I97" i="29"/>
  <c r="C98" i="29"/>
  <c r="D98" i="29"/>
  <c r="E98" i="29"/>
  <c r="F98" i="29"/>
  <c r="J98" i="29" s="1"/>
  <c r="G98" i="29"/>
  <c r="I98" i="29"/>
  <c r="C99" i="29"/>
  <c r="D99" i="29"/>
  <c r="E99" i="29"/>
  <c r="F99" i="29"/>
  <c r="G99" i="29"/>
  <c r="I99" i="29"/>
  <c r="C100" i="29"/>
  <c r="D100" i="29"/>
  <c r="E100" i="29"/>
  <c r="F100" i="29"/>
  <c r="J100" i="29" s="1"/>
  <c r="G100" i="29"/>
  <c r="I100" i="29"/>
  <c r="C101" i="29"/>
  <c r="D101" i="29"/>
  <c r="E101" i="29"/>
  <c r="F101" i="29"/>
  <c r="G101" i="29"/>
  <c r="I101" i="29"/>
  <c r="C102" i="29"/>
  <c r="D102" i="29"/>
  <c r="E102" i="29"/>
  <c r="F102" i="29"/>
  <c r="G102" i="29"/>
  <c r="I102" i="29"/>
  <c r="C103" i="29"/>
  <c r="D103" i="29"/>
  <c r="E103" i="29"/>
  <c r="F103" i="29"/>
  <c r="G103" i="29"/>
  <c r="I103" i="29"/>
  <c r="C104" i="29"/>
  <c r="D104" i="29"/>
  <c r="E104" i="29"/>
  <c r="F104" i="29"/>
  <c r="G104" i="29"/>
  <c r="I104" i="29"/>
  <c r="C105" i="29"/>
  <c r="D105" i="29"/>
  <c r="E105" i="29"/>
  <c r="F105" i="29"/>
  <c r="J105" i="29" s="1"/>
  <c r="G105" i="29"/>
  <c r="I105" i="29"/>
  <c r="C106" i="29"/>
  <c r="D106" i="29"/>
  <c r="E106" i="29"/>
  <c r="F106" i="29"/>
  <c r="G106" i="29"/>
  <c r="I106" i="29"/>
  <c r="C107" i="29"/>
  <c r="D107" i="29"/>
  <c r="E107" i="29"/>
  <c r="F107" i="29"/>
  <c r="G107" i="29"/>
  <c r="I107" i="29"/>
  <c r="C108" i="29"/>
  <c r="D108" i="29"/>
  <c r="E108" i="29"/>
  <c r="F108" i="29"/>
  <c r="G108" i="29"/>
  <c r="I108" i="29"/>
  <c r="C109" i="29"/>
  <c r="D109" i="29"/>
  <c r="E109" i="29"/>
  <c r="F109" i="29"/>
  <c r="J109" i="29" s="1"/>
  <c r="G109" i="29"/>
  <c r="I109" i="29"/>
  <c r="C110" i="29"/>
  <c r="D110" i="29"/>
  <c r="E110" i="29"/>
  <c r="F110" i="29"/>
  <c r="G110" i="29"/>
  <c r="I110" i="29"/>
  <c r="C111" i="29"/>
  <c r="D111" i="29"/>
  <c r="E111" i="29"/>
  <c r="F111" i="29"/>
  <c r="J111" i="29" s="1"/>
  <c r="G111" i="29"/>
  <c r="I111" i="29"/>
  <c r="C112" i="29"/>
  <c r="D112" i="29"/>
  <c r="E112" i="29"/>
  <c r="F112" i="29"/>
  <c r="G112" i="29"/>
  <c r="I112" i="29"/>
  <c r="C113" i="29"/>
  <c r="D113" i="29"/>
  <c r="E113" i="29"/>
  <c r="F113" i="29"/>
  <c r="J113" i="29" s="1"/>
  <c r="G113" i="29"/>
  <c r="I113" i="29"/>
  <c r="C114" i="29"/>
  <c r="D114" i="29"/>
  <c r="E114" i="29"/>
  <c r="F114" i="29"/>
  <c r="G114" i="29"/>
  <c r="I114" i="29"/>
  <c r="C115" i="29"/>
  <c r="D115" i="29"/>
  <c r="E115" i="29"/>
  <c r="F115" i="29"/>
  <c r="J115" i="29" s="1"/>
  <c r="G115" i="29"/>
  <c r="I115" i="29"/>
  <c r="C116" i="29"/>
  <c r="D116" i="29"/>
  <c r="E116" i="29"/>
  <c r="F116" i="29"/>
  <c r="G116" i="29"/>
  <c r="I116" i="29"/>
  <c r="C117" i="29"/>
  <c r="D117" i="29"/>
  <c r="E117" i="29"/>
  <c r="F117" i="29"/>
  <c r="J117" i="29" s="1"/>
  <c r="G117" i="29"/>
  <c r="I117" i="29"/>
  <c r="I63" i="29"/>
  <c r="G63" i="29"/>
  <c r="F63" i="29"/>
  <c r="E63" i="29"/>
  <c r="D63" i="29"/>
  <c r="C63" i="29"/>
  <c r="I4" i="29"/>
  <c r="I5" i="29"/>
  <c r="I6" i="29"/>
  <c r="I7" i="29"/>
  <c r="I8" i="29"/>
  <c r="I9" i="29"/>
  <c r="I10" i="29"/>
  <c r="I11" i="29"/>
  <c r="I12" i="29"/>
  <c r="I13" i="29"/>
  <c r="I14" i="29"/>
  <c r="I15" i="29"/>
  <c r="I16" i="29"/>
  <c r="I17" i="29"/>
  <c r="I18" i="29"/>
  <c r="I19" i="29"/>
  <c r="I20" i="29"/>
  <c r="I21" i="29"/>
  <c r="I22" i="29"/>
  <c r="I23" i="29"/>
  <c r="I24" i="29"/>
  <c r="I25" i="29"/>
  <c r="I26" i="29"/>
  <c r="I27" i="29"/>
  <c r="I28" i="29"/>
  <c r="I29" i="29"/>
  <c r="I30" i="29"/>
  <c r="I31" i="29"/>
  <c r="I32" i="29"/>
  <c r="I33" i="29"/>
  <c r="I34" i="29"/>
  <c r="I35" i="29"/>
  <c r="I36" i="29"/>
  <c r="I37" i="29"/>
  <c r="I38" i="29"/>
  <c r="I39" i="29"/>
  <c r="I40" i="29"/>
  <c r="I41" i="29"/>
  <c r="I42" i="29"/>
  <c r="I43" i="29"/>
  <c r="I44" i="29"/>
  <c r="I45" i="29"/>
  <c r="I46" i="29"/>
  <c r="I47" i="29"/>
  <c r="I48" i="29"/>
  <c r="I49" i="29"/>
  <c r="I50" i="29"/>
  <c r="I51" i="29"/>
  <c r="I52" i="29"/>
  <c r="I53" i="29"/>
  <c r="I54" i="29"/>
  <c r="I55" i="29"/>
  <c r="I56" i="29"/>
  <c r="I57" i="29"/>
  <c r="I3" i="29"/>
  <c r="G4" i="29"/>
  <c r="G5" i="29"/>
  <c r="G6" i="29"/>
  <c r="G7" i="29"/>
  <c r="G8" i="29"/>
  <c r="G9" i="29"/>
  <c r="G10" i="29"/>
  <c r="G11" i="29"/>
  <c r="G12" i="29"/>
  <c r="G13" i="29"/>
  <c r="G14" i="29"/>
  <c r="G15" i="29"/>
  <c r="G16" i="29"/>
  <c r="G17" i="29"/>
  <c r="G18" i="29"/>
  <c r="G19" i="29"/>
  <c r="G20" i="29"/>
  <c r="G21" i="29"/>
  <c r="G22" i="29"/>
  <c r="G23" i="29"/>
  <c r="G24" i="29"/>
  <c r="G25" i="29"/>
  <c r="G26" i="29"/>
  <c r="G27" i="29"/>
  <c r="G28" i="29"/>
  <c r="G29" i="29"/>
  <c r="G30" i="29"/>
  <c r="G31" i="29"/>
  <c r="G32" i="29"/>
  <c r="G33" i="29"/>
  <c r="G34" i="29"/>
  <c r="G35" i="29"/>
  <c r="G36" i="29"/>
  <c r="G37" i="29"/>
  <c r="G38" i="29"/>
  <c r="G39" i="29"/>
  <c r="G40" i="29"/>
  <c r="G41" i="29"/>
  <c r="G42" i="29"/>
  <c r="G43" i="29"/>
  <c r="G44" i="29"/>
  <c r="G45" i="29"/>
  <c r="G46" i="29"/>
  <c r="G47" i="29"/>
  <c r="G48" i="29"/>
  <c r="G49" i="29"/>
  <c r="G50" i="29"/>
  <c r="G51" i="29"/>
  <c r="G52" i="29"/>
  <c r="G53" i="29"/>
  <c r="G54" i="29"/>
  <c r="G55" i="29"/>
  <c r="G56" i="29"/>
  <c r="G57" i="29"/>
  <c r="G3" i="29"/>
  <c r="F4" i="29"/>
  <c r="F5" i="29"/>
  <c r="F6" i="29"/>
  <c r="F7" i="29"/>
  <c r="F8" i="29"/>
  <c r="F9" i="29"/>
  <c r="F10" i="29"/>
  <c r="F11" i="29"/>
  <c r="F12" i="29"/>
  <c r="F13" i="29"/>
  <c r="F14" i="29"/>
  <c r="F15" i="29"/>
  <c r="F16" i="29"/>
  <c r="F17" i="29"/>
  <c r="F18" i="29"/>
  <c r="F19" i="29"/>
  <c r="F20" i="29"/>
  <c r="F21" i="29"/>
  <c r="F22" i="29"/>
  <c r="F23" i="29"/>
  <c r="F24" i="29"/>
  <c r="F25" i="29"/>
  <c r="F26" i="29"/>
  <c r="F27" i="29"/>
  <c r="F28" i="29"/>
  <c r="F29" i="29"/>
  <c r="F30" i="29"/>
  <c r="F31" i="29"/>
  <c r="F32" i="29"/>
  <c r="F33" i="29"/>
  <c r="F34" i="29"/>
  <c r="F35" i="29"/>
  <c r="F36" i="29"/>
  <c r="F37" i="29"/>
  <c r="F38" i="29"/>
  <c r="F39" i="29"/>
  <c r="F40" i="29"/>
  <c r="F41" i="29"/>
  <c r="F42" i="29"/>
  <c r="F43" i="29"/>
  <c r="F44" i="29"/>
  <c r="F45" i="29"/>
  <c r="F46" i="29"/>
  <c r="F47" i="29"/>
  <c r="F48" i="29"/>
  <c r="F49" i="29"/>
  <c r="F50" i="29"/>
  <c r="F51" i="29"/>
  <c r="F52" i="29"/>
  <c r="F53" i="29"/>
  <c r="F54" i="29"/>
  <c r="F55" i="29"/>
  <c r="F56" i="29"/>
  <c r="F57" i="29"/>
  <c r="F3" i="29"/>
  <c r="E4" i="29"/>
  <c r="E5" i="29"/>
  <c r="E6" i="29"/>
  <c r="E7" i="29"/>
  <c r="E8" i="29"/>
  <c r="J8" i="29" s="1"/>
  <c r="E9" i="29"/>
  <c r="E10" i="29"/>
  <c r="E11" i="29"/>
  <c r="E12" i="29"/>
  <c r="J12" i="29" s="1"/>
  <c r="E13" i="29"/>
  <c r="E14" i="29"/>
  <c r="E15" i="29"/>
  <c r="E16" i="29"/>
  <c r="J16" i="29" s="1"/>
  <c r="E17" i="29"/>
  <c r="J17" i="29" s="1"/>
  <c r="E18" i="29"/>
  <c r="E19" i="29"/>
  <c r="E20" i="29"/>
  <c r="J20" i="29" s="1"/>
  <c r="E21" i="29"/>
  <c r="E22" i="29"/>
  <c r="E23" i="29"/>
  <c r="E24" i="29"/>
  <c r="E25" i="29"/>
  <c r="E26" i="29"/>
  <c r="E27" i="29"/>
  <c r="E28" i="29"/>
  <c r="J28" i="29" s="1"/>
  <c r="E29" i="29"/>
  <c r="E30" i="29"/>
  <c r="E31" i="29"/>
  <c r="E32" i="29"/>
  <c r="J32" i="29" s="1"/>
  <c r="E33" i="29"/>
  <c r="J33" i="29" s="1"/>
  <c r="E34" i="29"/>
  <c r="E35" i="29"/>
  <c r="E36" i="29"/>
  <c r="J36" i="29" s="1"/>
  <c r="E37" i="29"/>
  <c r="E38" i="29"/>
  <c r="E39" i="29"/>
  <c r="E40" i="29"/>
  <c r="J40" i="29" s="1"/>
  <c r="E41" i="29"/>
  <c r="E42" i="29"/>
  <c r="E43" i="29"/>
  <c r="E44" i="29"/>
  <c r="J44" i="29" s="1"/>
  <c r="E45" i="29"/>
  <c r="E46" i="29"/>
  <c r="E47" i="29"/>
  <c r="E48" i="29"/>
  <c r="J48" i="29" s="1"/>
  <c r="E49" i="29"/>
  <c r="E50" i="29"/>
  <c r="E51" i="29"/>
  <c r="E52" i="29"/>
  <c r="J52" i="29" s="1"/>
  <c r="E53" i="29"/>
  <c r="E54" i="29"/>
  <c r="E55" i="29"/>
  <c r="E56" i="29"/>
  <c r="E57" i="29"/>
  <c r="E3" i="29"/>
  <c r="D4" i="29"/>
  <c r="D5" i="29"/>
  <c r="D6" i="29"/>
  <c r="D7" i="29"/>
  <c r="D8" i="29"/>
  <c r="D9" i="29"/>
  <c r="D10" i="29"/>
  <c r="D11" i="29"/>
  <c r="D12" i="29"/>
  <c r="D13" i="29"/>
  <c r="D14" i="29"/>
  <c r="D15" i="29"/>
  <c r="D16" i="29"/>
  <c r="D17" i="29"/>
  <c r="D18" i="29"/>
  <c r="D19" i="29"/>
  <c r="D20" i="29"/>
  <c r="D21" i="29"/>
  <c r="D22" i="29"/>
  <c r="D23" i="29"/>
  <c r="D24" i="29"/>
  <c r="D25" i="29"/>
  <c r="D26" i="29"/>
  <c r="D27" i="29"/>
  <c r="D28" i="29"/>
  <c r="D29" i="29"/>
  <c r="D30" i="29"/>
  <c r="D31" i="29"/>
  <c r="D32" i="29"/>
  <c r="D33" i="29"/>
  <c r="D34" i="29"/>
  <c r="D35" i="29"/>
  <c r="D36" i="29"/>
  <c r="D37" i="29"/>
  <c r="D38" i="29"/>
  <c r="D39" i="29"/>
  <c r="D40" i="29"/>
  <c r="D41" i="29"/>
  <c r="D42" i="29"/>
  <c r="D43" i="29"/>
  <c r="D44" i="29"/>
  <c r="D45" i="29"/>
  <c r="D46" i="29"/>
  <c r="D47" i="29"/>
  <c r="D48" i="29"/>
  <c r="D49" i="29"/>
  <c r="D50" i="29"/>
  <c r="D51" i="29"/>
  <c r="D52" i="29"/>
  <c r="D53" i="29"/>
  <c r="D54" i="29"/>
  <c r="D55" i="29"/>
  <c r="D56" i="29"/>
  <c r="D57" i="29"/>
  <c r="D3" i="29"/>
  <c r="C4" i="29"/>
  <c r="C5" i="29"/>
  <c r="C6" i="29"/>
  <c r="C7" i="29"/>
  <c r="C8" i="29"/>
  <c r="C9" i="29"/>
  <c r="C10" i="29"/>
  <c r="C11" i="29"/>
  <c r="C12" i="29"/>
  <c r="C13" i="29"/>
  <c r="C14" i="29"/>
  <c r="C15" i="29"/>
  <c r="C16" i="29"/>
  <c r="C17" i="29"/>
  <c r="C18" i="29"/>
  <c r="C19" i="29"/>
  <c r="C20" i="29"/>
  <c r="C21" i="29"/>
  <c r="C22" i="29"/>
  <c r="C23" i="29"/>
  <c r="C24" i="29"/>
  <c r="C25" i="29"/>
  <c r="C26" i="29"/>
  <c r="C27" i="29"/>
  <c r="C28" i="29"/>
  <c r="C29" i="29"/>
  <c r="C30" i="29"/>
  <c r="C31" i="29"/>
  <c r="C32" i="29"/>
  <c r="C33" i="29"/>
  <c r="C34" i="29"/>
  <c r="C35" i="29"/>
  <c r="C36" i="29"/>
  <c r="C37" i="29"/>
  <c r="C38" i="29"/>
  <c r="C39" i="29"/>
  <c r="C40" i="29"/>
  <c r="C41" i="29"/>
  <c r="C42" i="29"/>
  <c r="C43" i="29"/>
  <c r="C44" i="29"/>
  <c r="C45" i="29"/>
  <c r="C46" i="29"/>
  <c r="C47" i="29"/>
  <c r="C48" i="29"/>
  <c r="C49" i="29"/>
  <c r="C50" i="29"/>
  <c r="C51" i="29"/>
  <c r="C52" i="29"/>
  <c r="C53" i="29"/>
  <c r="C54" i="29"/>
  <c r="C55" i="29"/>
  <c r="C56" i="29"/>
  <c r="C57" i="29"/>
  <c r="C3" i="29"/>
  <c r="M116" i="29"/>
  <c r="L116" i="29"/>
  <c r="K116" i="29"/>
  <c r="M115" i="29"/>
  <c r="L115" i="29"/>
  <c r="K115" i="29"/>
  <c r="M114" i="29"/>
  <c r="L114" i="29"/>
  <c r="K114" i="29"/>
  <c r="M113" i="29"/>
  <c r="L113" i="29"/>
  <c r="K113" i="29"/>
  <c r="M112" i="29"/>
  <c r="L112" i="29"/>
  <c r="K112" i="29"/>
  <c r="M111" i="29"/>
  <c r="L111" i="29"/>
  <c r="K111" i="29"/>
  <c r="M110" i="29"/>
  <c r="L110" i="29"/>
  <c r="K110" i="29"/>
  <c r="M109" i="29"/>
  <c r="L109" i="29"/>
  <c r="K109" i="29"/>
  <c r="M108" i="29"/>
  <c r="L108" i="29"/>
  <c r="K108" i="29"/>
  <c r="M107" i="29"/>
  <c r="L107" i="29"/>
  <c r="K107" i="29"/>
  <c r="M106" i="29"/>
  <c r="L106" i="29"/>
  <c r="K106" i="29"/>
  <c r="M105" i="29"/>
  <c r="L105" i="29"/>
  <c r="K105" i="29"/>
  <c r="M104" i="29"/>
  <c r="L104" i="29"/>
  <c r="K104" i="29"/>
  <c r="M103" i="29"/>
  <c r="L103" i="29"/>
  <c r="K103" i="29"/>
  <c r="M102" i="29"/>
  <c r="L102" i="29"/>
  <c r="K102" i="29"/>
  <c r="M101" i="29"/>
  <c r="L101" i="29"/>
  <c r="K101" i="29"/>
  <c r="M100" i="29"/>
  <c r="L100" i="29"/>
  <c r="K100" i="29"/>
  <c r="M99" i="29"/>
  <c r="L99" i="29"/>
  <c r="K99" i="29"/>
  <c r="M98" i="29"/>
  <c r="L98" i="29"/>
  <c r="K98" i="29"/>
  <c r="M97" i="29"/>
  <c r="L97" i="29"/>
  <c r="K97" i="29"/>
  <c r="M96" i="29"/>
  <c r="L96" i="29"/>
  <c r="K96" i="29"/>
  <c r="M95" i="29"/>
  <c r="L95" i="29"/>
  <c r="K95" i="29"/>
  <c r="M94" i="29"/>
  <c r="L94" i="29"/>
  <c r="K94" i="29"/>
  <c r="M93" i="29"/>
  <c r="L93" i="29"/>
  <c r="K93" i="29"/>
  <c r="M92" i="29"/>
  <c r="L92" i="29"/>
  <c r="K92" i="29"/>
  <c r="M91" i="29"/>
  <c r="L91" i="29"/>
  <c r="K91" i="29"/>
  <c r="M90" i="29"/>
  <c r="L90" i="29"/>
  <c r="K90" i="29"/>
  <c r="M89" i="29"/>
  <c r="L89" i="29"/>
  <c r="K89" i="29"/>
  <c r="M88" i="29"/>
  <c r="L88" i="29"/>
  <c r="K88" i="29"/>
  <c r="M87" i="29"/>
  <c r="L87" i="29"/>
  <c r="K87" i="29"/>
  <c r="M86" i="29"/>
  <c r="L86" i="29"/>
  <c r="K86" i="29"/>
  <c r="M85" i="29"/>
  <c r="L85" i="29"/>
  <c r="K85" i="29"/>
  <c r="M84" i="29"/>
  <c r="L84" i="29"/>
  <c r="K84" i="29"/>
  <c r="M83" i="29"/>
  <c r="L83" i="29"/>
  <c r="K83" i="29"/>
  <c r="J83" i="29"/>
  <c r="M82" i="29"/>
  <c r="L82" i="29"/>
  <c r="K82" i="29"/>
  <c r="M81" i="29"/>
  <c r="L81" i="29"/>
  <c r="K81" i="29"/>
  <c r="M80" i="29"/>
  <c r="L80" i="29"/>
  <c r="K80" i="29"/>
  <c r="M79" i="29"/>
  <c r="L79" i="29"/>
  <c r="K79" i="29"/>
  <c r="M78" i="29"/>
  <c r="L78" i="29"/>
  <c r="K78" i="29"/>
  <c r="M77" i="29"/>
  <c r="L77" i="29"/>
  <c r="K77" i="29"/>
  <c r="M76" i="29"/>
  <c r="L76" i="29"/>
  <c r="K76" i="29"/>
  <c r="M75" i="29"/>
  <c r="L75" i="29"/>
  <c r="K75" i="29"/>
  <c r="M74" i="29"/>
  <c r="L74" i="29"/>
  <c r="K74" i="29"/>
  <c r="M73" i="29"/>
  <c r="L73" i="29"/>
  <c r="K73" i="29"/>
  <c r="J73" i="29"/>
  <c r="M72" i="29"/>
  <c r="L72" i="29"/>
  <c r="K72" i="29"/>
  <c r="M71" i="29"/>
  <c r="L71" i="29"/>
  <c r="K71" i="29"/>
  <c r="M70" i="29"/>
  <c r="L70" i="29"/>
  <c r="K70" i="29"/>
  <c r="M69" i="29"/>
  <c r="L69" i="29"/>
  <c r="K69" i="29"/>
  <c r="M68" i="29"/>
  <c r="L68" i="29"/>
  <c r="K68" i="29"/>
  <c r="M67" i="29"/>
  <c r="L67" i="29"/>
  <c r="K67" i="29"/>
  <c r="M66" i="29"/>
  <c r="L66" i="29"/>
  <c r="K66" i="29"/>
  <c r="M65" i="29"/>
  <c r="L65" i="29"/>
  <c r="K65" i="29"/>
  <c r="J65" i="29"/>
  <c r="M64" i="29"/>
  <c r="L64" i="29"/>
  <c r="K64" i="29"/>
  <c r="M63" i="29"/>
  <c r="L63" i="29"/>
  <c r="K63" i="29"/>
  <c r="M57" i="29"/>
  <c r="L57" i="29"/>
  <c r="K57" i="29"/>
  <c r="M56" i="29"/>
  <c r="L56" i="29"/>
  <c r="K56" i="29"/>
  <c r="J56" i="29"/>
  <c r="M55" i="29"/>
  <c r="L55" i="29"/>
  <c r="K55" i="29"/>
  <c r="M54" i="29"/>
  <c r="L54" i="29"/>
  <c r="K54" i="29"/>
  <c r="M53" i="29"/>
  <c r="L53" i="29"/>
  <c r="K53" i="29"/>
  <c r="M52" i="29"/>
  <c r="L52" i="29"/>
  <c r="K52" i="29"/>
  <c r="M51" i="29"/>
  <c r="L51" i="29"/>
  <c r="K51" i="29"/>
  <c r="M50" i="29"/>
  <c r="L50" i="29"/>
  <c r="K50" i="29"/>
  <c r="J50" i="29"/>
  <c r="M49" i="29"/>
  <c r="L49" i="29"/>
  <c r="K49" i="29"/>
  <c r="J49" i="29"/>
  <c r="M48" i="29"/>
  <c r="L48" i="29"/>
  <c r="K48" i="29"/>
  <c r="M47" i="29"/>
  <c r="L47" i="29"/>
  <c r="K47" i="29"/>
  <c r="M46" i="29"/>
  <c r="L46" i="29"/>
  <c r="K46" i="29"/>
  <c r="M45" i="29"/>
  <c r="L45" i="29"/>
  <c r="K45" i="29"/>
  <c r="M44" i="29"/>
  <c r="L44" i="29"/>
  <c r="K44" i="29"/>
  <c r="M43" i="29"/>
  <c r="L43" i="29"/>
  <c r="K43" i="29"/>
  <c r="M42" i="29"/>
  <c r="L42" i="29"/>
  <c r="K42" i="29"/>
  <c r="M41" i="29"/>
  <c r="L41" i="29"/>
  <c r="K41" i="29"/>
  <c r="M40" i="29"/>
  <c r="L40" i="29"/>
  <c r="K40" i="29"/>
  <c r="M39" i="29"/>
  <c r="L39" i="29"/>
  <c r="K39" i="29"/>
  <c r="M38" i="29"/>
  <c r="L38" i="29"/>
  <c r="K38" i="29"/>
  <c r="M37" i="29"/>
  <c r="L37" i="29"/>
  <c r="K37" i="29"/>
  <c r="M36" i="29"/>
  <c r="L36" i="29"/>
  <c r="K36" i="29"/>
  <c r="M35" i="29"/>
  <c r="L35" i="29"/>
  <c r="K35" i="29"/>
  <c r="M34" i="29"/>
  <c r="L34" i="29"/>
  <c r="K34" i="29"/>
  <c r="M33" i="29"/>
  <c r="L33" i="29"/>
  <c r="K33" i="29"/>
  <c r="M32" i="29"/>
  <c r="L32" i="29"/>
  <c r="K32" i="29"/>
  <c r="M31" i="29"/>
  <c r="L31" i="29"/>
  <c r="K31" i="29"/>
  <c r="M30" i="29"/>
  <c r="L30" i="29"/>
  <c r="K30" i="29"/>
  <c r="M29" i="29"/>
  <c r="L29" i="29"/>
  <c r="K29" i="29"/>
  <c r="M28" i="29"/>
  <c r="L28" i="29"/>
  <c r="K28" i="29"/>
  <c r="M27" i="29"/>
  <c r="L27" i="29"/>
  <c r="K27" i="29"/>
  <c r="M26" i="29"/>
  <c r="L26" i="29"/>
  <c r="K26" i="29"/>
  <c r="M25" i="29"/>
  <c r="L25" i="29"/>
  <c r="K25" i="29"/>
  <c r="M24" i="29"/>
  <c r="L24" i="29"/>
  <c r="K24" i="29"/>
  <c r="J24" i="29"/>
  <c r="M23" i="29"/>
  <c r="L23" i="29"/>
  <c r="K23" i="29"/>
  <c r="M22" i="29"/>
  <c r="L22" i="29"/>
  <c r="K22" i="29"/>
  <c r="M21" i="29"/>
  <c r="L21" i="29"/>
  <c r="K21" i="29"/>
  <c r="M20" i="29"/>
  <c r="L20" i="29"/>
  <c r="K20" i="29"/>
  <c r="M19" i="29"/>
  <c r="L19" i="29"/>
  <c r="K19" i="29"/>
  <c r="M18" i="29"/>
  <c r="L18" i="29"/>
  <c r="K18" i="29"/>
  <c r="J18" i="29"/>
  <c r="M17" i="29"/>
  <c r="L17" i="29"/>
  <c r="K17" i="29"/>
  <c r="M16" i="29"/>
  <c r="L16" i="29"/>
  <c r="K16" i="29"/>
  <c r="M15" i="29"/>
  <c r="L15" i="29"/>
  <c r="K15" i="29"/>
  <c r="M14" i="29"/>
  <c r="L14" i="29"/>
  <c r="K14" i="29"/>
  <c r="J14" i="29"/>
  <c r="M13" i="29"/>
  <c r="L13" i="29"/>
  <c r="K13" i="29"/>
  <c r="M12" i="29"/>
  <c r="L12" i="29"/>
  <c r="K12" i="29"/>
  <c r="M11" i="29"/>
  <c r="L11" i="29"/>
  <c r="K11" i="29"/>
  <c r="M10" i="29"/>
  <c r="L10" i="29"/>
  <c r="K10" i="29"/>
  <c r="M9" i="29"/>
  <c r="L9" i="29"/>
  <c r="K9" i="29"/>
  <c r="M8" i="29"/>
  <c r="L8" i="29"/>
  <c r="K8" i="29"/>
  <c r="M7" i="29"/>
  <c r="L7" i="29"/>
  <c r="K7" i="29"/>
  <c r="M6" i="29"/>
  <c r="L6" i="29"/>
  <c r="K6" i="29"/>
  <c r="M5" i="29"/>
  <c r="L5" i="29"/>
  <c r="K5" i="29"/>
  <c r="M4" i="29"/>
  <c r="L4" i="29"/>
  <c r="K4" i="29"/>
  <c r="J4" i="29"/>
  <c r="M3" i="29"/>
  <c r="L3" i="29"/>
  <c r="K3" i="29"/>
  <c r="Q28" i="28"/>
  <c r="P28" i="28"/>
  <c r="O28" i="28"/>
  <c r="N28" i="28"/>
  <c r="B13" i="28" a="1"/>
  <c r="C13" i="28" s="1"/>
  <c r="B11" i="28" a="1"/>
  <c r="E11" i="28" s="1"/>
  <c r="D9" i="28"/>
  <c r="B9" i="28" a="1"/>
  <c r="E9" i="28" s="1"/>
  <c r="B7" i="28" a="1"/>
  <c r="E7" i="28" s="1"/>
  <c r="B5" i="28" a="1"/>
  <c r="H5" i="28" s="1"/>
  <c r="B3" i="28" a="1"/>
  <c r="E3" i="28" s="1"/>
  <c r="E2" i="28" s="1"/>
  <c r="L1" i="28"/>
  <c r="K1" i="28"/>
  <c r="J34" i="29" l="1"/>
  <c r="J58" i="29"/>
  <c r="J62" i="29"/>
  <c r="E6" i="28"/>
  <c r="M4" i="28"/>
  <c r="J54" i="29"/>
  <c r="J46" i="29"/>
  <c r="J42" i="29"/>
  <c r="J38" i="29"/>
  <c r="J30" i="29"/>
  <c r="J26" i="29"/>
  <c r="J22" i="29"/>
  <c r="J10" i="29"/>
  <c r="K6" i="28" s="1"/>
  <c r="J6" i="29"/>
  <c r="J57" i="29"/>
  <c r="J53" i="29"/>
  <c r="J45" i="29"/>
  <c r="J41" i="29"/>
  <c r="J37" i="29"/>
  <c r="J29" i="29"/>
  <c r="J25" i="29"/>
  <c r="J21" i="29"/>
  <c r="J13" i="29"/>
  <c r="J9" i="29"/>
  <c r="J5" i="29"/>
  <c r="J61" i="29"/>
  <c r="J60" i="29"/>
  <c r="Q68" i="28"/>
  <c r="Q40" i="28"/>
  <c r="E78" i="28"/>
  <c r="J63" i="29"/>
  <c r="K34" i="28" s="1"/>
  <c r="D10" i="28"/>
  <c r="H24" i="28"/>
  <c r="H64" i="28"/>
  <c r="O6" i="28"/>
  <c r="F12" i="28"/>
  <c r="G32" i="28"/>
  <c r="O52" i="28"/>
  <c r="C76" i="28"/>
  <c r="L66" i="28"/>
  <c r="M50" i="28"/>
  <c r="F4" i="28"/>
  <c r="G8" i="28"/>
  <c r="D20" i="28"/>
  <c r="M36" i="28"/>
  <c r="F62" i="28"/>
  <c r="G80" i="28"/>
  <c r="Q80" i="28"/>
  <c r="K48" i="28"/>
  <c r="Q4" i="28"/>
  <c r="M8" i="28"/>
  <c r="F22" i="28"/>
  <c r="O38" i="28"/>
  <c r="J116" i="29"/>
  <c r="J112" i="29"/>
  <c r="J108" i="29"/>
  <c r="J104" i="29"/>
  <c r="J3" i="29"/>
  <c r="J7" i="29"/>
  <c r="J11" i="29"/>
  <c r="J15" i="29"/>
  <c r="J19" i="29"/>
  <c r="K56" i="28" s="1"/>
  <c r="J23" i="29"/>
  <c r="J27" i="29"/>
  <c r="L62" i="28" s="1"/>
  <c r="J31" i="29"/>
  <c r="J35" i="29"/>
  <c r="J39" i="29"/>
  <c r="N8" i="28" s="1"/>
  <c r="J43" i="29"/>
  <c r="J47" i="29"/>
  <c r="J51" i="29"/>
  <c r="J55" i="29"/>
  <c r="J64" i="29"/>
  <c r="J68" i="29"/>
  <c r="J72" i="29"/>
  <c r="J76" i="29"/>
  <c r="J80" i="29"/>
  <c r="J84" i="29"/>
  <c r="J88" i="29"/>
  <c r="J92" i="29"/>
  <c r="J96" i="29"/>
  <c r="G4" i="28"/>
  <c r="N4" i="28"/>
  <c r="B6" i="28"/>
  <c r="F6" i="28"/>
  <c r="L6" i="28"/>
  <c r="P6" i="28"/>
  <c r="D8" i="28"/>
  <c r="H8" i="28"/>
  <c r="H10" i="28"/>
  <c r="C18" i="28"/>
  <c r="H20" i="28"/>
  <c r="L22" i="28"/>
  <c r="N24" i="28"/>
  <c r="M32" i="28"/>
  <c r="O34" i="28"/>
  <c r="Q36" i="28"/>
  <c r="C40" i="28"/>
  <c r="E46" i="28"/>
  <c r="O48" i="28"/>
  <c r="Q50" i="28"/>
  <c r="C54" i="28"/>
  <c r="D60" i="28"/>
  <c r="N64" i="28"/>
  <c r="P66" i="28"/>
  <c r="C74" i="28"/>
  <c r="G76" i="28"/>
  <c r="K78" i="28"/>
  <c r="M80" i="28"/>
  <c r="J99" i="29"/>
  <c r="J101" i="29"/>
  <c r="J102" i="29"/>
  <c r="J106" i="29"/>
  <c r="J110" i="29"/>
  <c r="J114" i="29"/>
  <c r="H4" i="28"/>
  <c r="O4" i="28"/>
  <c r="C6" i="28"/>
  <c r="G6" i="28"/>
  <c r="M6" i="28"/>
  <c r="Q6" i="28"/>
  <c r="E8" i="28"/>
  <c r="K8" i="28"/>
  <c r="O8" i="28"/>
  <c r="N10" i="28"/>
  <c r="G18" i="28"/>
  <c r="N20" i="28"/>
  <c r="P22" i="28"/>
  <c r="B26" i="28"/>
  <c r="Q32" i="28"/>
  <c r="C36" i="28"/>
  <c r="E38" i="28"/>
  <c r="G40" i="28"/>
  <c r="Q46" i="28"/>
  <c r="C50" i="28"/>
  <c r="E52" i="28"/>
  <c r="G54" i="28"/>
  <c r="H60" i="28"/>
  <c r="P62" i="28"/>
  <c r="B66" i="28"/>
  <c r="D68" i="28"/>
  <c r="G74" i="28"/>
  <c r="M76" i="28"/>
  <c r="O78" i="28"/>
  <c r="O82" i="28"/>
  <c r="K82" i="28"/>
  <c r="P80" i="28"/>
  <c r="L80" i="28"/>
  <c r="F80" i="28"/>
  <c r="B80" i="28"/>
  <c r="N78" i="28"/>
  <c r="H78" i="28"/>
  <c r="D78" i="28"/>
  <c r="P76" i="28"/>
  <c r="L76" i="28"/>
  <c r="F76" i="28"/>
  <c r="B76" i="28"/>
  <c r="N74" i="28"/>
  <c r="F74" i="28"/>
  <c r="B74" i="28"/>
  <c r="P68" i="28"/>
  <c r="L68" i="28"/>
  <c r="C68" i="28"/>
  <c r="O66" i="28"/>
  <c r="K66" i="28"/>
  <c r="E66" i="28"/>
  <c r="Q64" i="28"/>
  <c r="M64" i="28"/>
  <c r="G64" i="28"/>
  <c r="C64" i="28"/>
  <c r="O62" i="28"/>
  <c r="K62" i="28"/>
  <c r="E62" i="28"/>
  <c r="Q60" i="28"/>
  <c r="G60" i="28"/>
  <c r="C60" i="28"/>
  <c r="Q54" i="28"/>
  <c r="M54" i="28"/>
  <c r="F54" i="28"/>
  <c r="B54" i="28"/>
  <c r="N52" i="28"/>
  <c r="H52" i="28"/>
  <c r="D52" i="28"/>
  <c r="P50" i="28"/>
  <c r="L50" i="28"/>
  <c r="F50" i="28"/>
  <c r="B50" i="28"/>
  <c r="N48" i="28"/>
  <c r="H48" i="28"/>
  <c r="D48" i="28"/>
  <c r="H46" i="28"/>
  <c r="L42" i="28"/>
  <c r="P40" i="28"/>
  <c r="L40" i="28"/>
  <c r="F40" i="28"/>
  <c r="B40" i="28"/>
  <c r="N38" i="28"/>
  <c r="H38" i="28"/>
  <c r="D38" i="28"/>
  <c r="P36" i="28"/>
  <c r="L36" i="28"/>
  <c r="F36" i="28"/>
  <c r="B36" i="28"/>
  <c r="N34" i="28"/>
  <c r="H34" i="28"/>
  <c r="D34" i="28"/>
  <c r="P32" i="28"/>
  <c r="L32" i="28"/>
  <c r="O26" i="28"/>
  <c r="K26" i="28"/>
  <c r="Q24" i="28"/>
  <c r="M24" i="28"/>
  <c r="G24" i="28"/>
  <c r="C24" i="28"/>
  <c r="O22" i="28"/>
  <c r="K22" i="28"/>
  <c r="E22" i="28"/>
  <c r="Q20" i="28"/>
  <c r="M20" i="28"/>
  <c r="G20" i="28"/>
  <c r="C20" i="28"/>
  <c r="O18" i="28"/>
  <c r="F18" i="28"/>
  <c r="B18" i="28"/>
  <c r="E12" i="28"/>
  <c r="Q10" i="28"/>
  <c r="M10" i="28"/>
  <c r="G10" i="28"/>
  <c r="C10" i="28"/>
  <c r="N82" i="28"/>
  <c r="C82" i="28"/>
  <c r="O80" i="28"/>
  <c r="K80" i="28"/>
  <c r="E80" i="28"/>
  <c r="Q78" i="28"/>
  <c r="M78" i="28"/>
  <c r="G78" i="28"/>
  <c r="C78" i="28"/>
  <c r="O76" i="28"/>
  <c r="K76" i="28"/>
  <c r="E76" i="28"/>
  <c r="Q74" i="28"/>
  <c r="M74" i="28"/>
  <c r="E74" i="28"/>
  <c r="L70" i="28"/>
  <c r="O68" i="28"/>
  <c r="K68" i="28"/>
  <c r="B68" i="28"/>
  <c r="N66" i="28"/>
  <c r="H66" i="28"/>
  <c r="D66" i="28"/>
  <c r="P64" i="28"/>
  <c r="L64" i="28"/>
  <c r="F64" i="28"/>
  <c r="B64" i="28"/>
  <c r="N62" i="28"/>
  <c r="H62" i="28"/>
  <c r="D62" i="28"/>
  <c r="P60" i="28"/>
  <c r="F60" i="28"/>
  <c r="B60" i="28"/>
  <c r="P54" i="28"/>
  <c r="L54" i="28"/>
  <c r="E54" i="28"/>
  <c r="Q52" i="28"/>
  <c r="M52" i="28"/>
  <c r="G52" i="28"/>
  <c r="C52" i="28"/>
  <c r="O50" i="28"/>
  <c r="K50" i="28"/>
  <c r="E50" i="28"/>
  <c r="Q48" i="28"/>
  <c r="M48" i="28"/>
  <c r="G48" i="28"/>
  <c r="C48" i="28"/>
  <c r="G46" i="28"/>
  <c r="K42" i="28"/>
  <c r="O40" i="28"/>
  <c r="K40" i="28"/>
  <c r="E40" i="28"/>
  <c r="Q38" i="28"/>
  <c r="M38" i="28"/>
  <c r="G38" i="28"/>
  <c r="C38" i="28"/>
  <c r="O36" i="28"/>
  <c r="K36" i="28"/>
  <c r="E36" i="28"/>
  <c r="Q34" i="28"/>
  <c r="M34" i="28"/>
  <c r="G34" i="28"/>
  <c r="C34" i="28"/>
  <c r="O32" i="28"/>
  <c r="K32" i="28"/>
  <c r="N26" i="28"/>
  <c r="D26" i="28"/>
  <c r="P24" i="28"/>
  <c r="L24" i="28"/>
  <c r="F24" i="28"/>
  <c r="B24" i="28"/>
  <c r="N22" i="28"/>
  <c r="H22" i="28"/>
  <c r="D22" i="28"/>
  <c r="P20" i="28"/>
  <c r="L20" i="28"/>
  <c r="F20" i="28"/>
  <c r="B20" i="28"/>
  <c r="N18" i="28"/>
  <c r="E18" i="28"/>
  <c r="H12" i="28"/>
  <c r="D12" i="28"/>
  <c r="P10" i="28"/>
  <c r="L10" i="28"/>
  <c r="F10" i="28"/>
  <c r="B10" i="28"/>
  <c r="M82" i="28"/>
  <c r="N80" i="28"/>
  <c r="H80" i="28"/>
  <c r="D80" i="28"/>
  <c r="P78" i="28"/>
  <c r="L78" i="28"/>
  <c r="F78" i="28"/>
  <c r="B78" i="28"/>
  <c r="N76" i="28"/>
  <c r="H76" i="28"/>
  <c r="D76" i="28"/>
  <c r="P74" i="28"/>
  <c r="H74" i="28"/>
  <c r="D74" i="28"/>
  <c r="K70" i="28"/>
  <c r="N68" i="28"/>
  <c r="E68" i="28"/>
  <c r="Q66" i="28"/>
  <c r="M66" i="28"/>
  <c r="G66" i="28"/>
  <c r="C66" i="28"/>
  <c r="O64" i="28"/>
  <c r="K64" i="28"/>
  <c r="E64" i="28"/>
  <c r="Q62" i="28"/>
  <c r="M62" i="28"/>
  <c r="G62" i="28"/>
  <c r="C62" i="28"/>
  <c r="O60" i="28"/>
  <c r="E60" i="28"/>
  <c r="L56" i="28"/>
  <c r="O54" i="28"/>
  <c r="K54" i="28"/>
  <c r="D54" i="28"/>
  <c r="P52" i="28"/>
  <c r="L52" i="28"/>
  <c r="F52" i="28"/>
  <c r="B52" i="28"/>
  <c r="N50" i="28"/>
  <c r="H50" i="28"/>
  <c r="D50" i="28"/>
  <c r="P48" i="28"/>
  <c r="L48" i="28"/>
  <c r="F48" i="28"/>
  <c r="B48" i="28"/>
  <c r="F46" i="28"/>
  <c r="B42" i="28"/>
  <c r="N40" i="28"/>
  <c r="H40" i="28"/>
  <c r="D40" i="28"/>
  <c r="P38" i="28"/>
  <c r="L38" i="28"/>
  <c r="F38" i="28"/>
  <c r="B38" i="28"/>
  <c r="N36" i="28"/>
  <c r="H36" i="28"/>
  <c r="D36" i="28"/>
  <c r="P34" i="28"/>
  <c r="L34" i="28"/>
  <c r="F34" i="28"/>
  <c r="B34" i="28"/>
  <c r="N32" i="28"/>
  <c r="H32" i="28"/>
  <c r="M26" i="28"/>
  <c r="C26" i="28"/>
  <c r="O24" i="28"/>
  <c r="K24" i="28"/>
  <c r="E24" i="28"/>
  <c r="Q22" i="28"/>
  <c r="M22" i="28"/>
  <c r="G22" i="28"/>
  <c r="C22" i="28"/>
  <c r="O20" i="28"/>
  <c r="K20" i="28"/>
  <c r="E20" i="28"/>
  <c r="Q18" i="28"/>
  <c r="H18" i="28"/>
  <c r="D18" i="28"/>
  <c r="G12" i="28"/>
  <c r="C12" i="28"/>
  <c r="O10" i="28"/>
  <c r="K10" i="28"/>
  <c r="E10" i="28"/>
  <c r="Q8" i="28"/>
  <c r="J103" i="29"/>
  <c r="J107" i="29"/>
  <c r="L4" i="28"/>
  <c r="P4" i="28"/>
  <c r="D6" i="28"/>
  <c r="H6" i="28"/>
  <c r="N6" i="28"/>
  <c r="B8" i="28"/>
  <c r="F8" i="28"/>
  <c r="L8" i="28"/>
  <c r="P8" i="28"/>
  <c r="B12" i="28"/>
  <c r="P18" i="28"/>
  <c r="B22" i="28"/>
  <c r="D24" i="28"/>
  <c r="L26" i="28"/>
  <c r="E34" i="28"/>
  <c r="G36" i="28"/>
  <c r="K38" i="28"/>
  <c r="M40" i="28"/>
  <c r="E48" i="28"/>
  <c r="G50" i="28"/>
  <c r="K52" i="28"/>
  <c r="N54" i="28"/>
  <c r="B62" i="28"/>
  <c r="D64" i="28"/>
  <c r="F66" i="28"/>
  <c r="M68" i="28"/>
  <c r="O74" i="28"/>
  <c r="Q76" i="28"/>
  <c r="C80" i="28"/>
  <c r="L82" i="28"/>
  <c r="B3" i="28"/>
  <c r="B7" i="28"/>
  <c r="G7" i="28"/>
  <c r="F9" i="28"/>
  <c r="F3" i="28"/>
  <c r="C7" i="28"/>
  <c r="H7" i="28"/>
  <c r="B9" i="28"/>
  <c r="G9" i="28"/>
  <c r="B11" i="28"/>
  <c r="F7" i="28"/>
  <c r="D7" i="28"/>
  <c r="C9" i="28"/>
  <c r="H9" i="28"/>
  <c r="H11" i="28"/>
  <c r="C15" i="28"/>
  <c r="K13" i="28" a="1"/>
  <c r="K9" i="28" a="1"/>
  <c r="K5" i="28" a="1"/>
  <c r="C3" i="28"/>
  <c r="C2" i="28" s="1"/>
  <c r="B5" i="28"/>
  <c r="D11" i="28"/>
  <c r="K11" i="28" a="1"/>
  <c r="B13" i="28"/>
  <c r="B15" i="28"/>
  <c r="F2" i="28"/>
  <c r="G3" i="28"/>
  <c r="F5" i="28"/>
  <c r="D3" i="28"/>
  <c r="D2" i="28" s="1"/>
  <c r="H3" i="28"/>
  <c r="C5" i="28"/>
  <c r="G5" i="28"/>
  <c r="K7" i="28" a="1"/>
  <c r="E5" i="28"/>
  <c r="K3" i="28" a="1"/>
  <c r="D5" i="28"/>
  <c r="G11" i="28"/>
  <c r="C11" i="28"/>
  <c r="F11" i="28"/>
  <c r="B82" i="28" l="1"/>
  <c r="C8" i="28"/>
  <c r="G2" i="28"/>
  <c r="Q5" i="28"/>
  <c r="M5" i="28"/>
  <c r="N5" i="28"/>
  <c r="P5" i="28"/>
  <c r="L5" i="28"/>
  <c r="O5" i="28"/>
  <c r="K5" i="28"/>
  <c r="H2" i="28"/>
  <c r="N9" i="28"/>
  <c r="P9" i="28"/>
  <c r="K9" i="28"/>
  <c r="O9" i="28"/>
  <c r="Q9" i="28"/>
  <c r="L9" i="28"/>
  <c r="M9" i="28"/>
  <c r="N3" i="28"/>
  <c r="Q3" i="28"/>
  <c r="M3" i="28"/>
  <c r="P3" i="28"/>
  <c r="O3" i="28"/>
  <c r="K3" i="28"/>
  <c r="K2" i="28" s="1"/>
  <c r="L3" i="28"/>
  <c r="P11" i="28"/>
  <c r="L11" i="28"/>
  <c r="M11" i="28"/>
  <c r="Q11" i="28"/>
  <c r="K11" i="28"/>
  <c r="N11" i="28"/>
  <c r="O11" i="28"/>
  <c r="O7" i="28"/>
  <c r="K7" i="28"/>
  <c r="N7" i="28"/>
  <c r="Q7" i="28"/>
  <c r="M7" i="28"/>
  <c r="P7" i="28"/>
  <c r="L7" i="28"/>
  <c r="B23" i="28" a="1"/>
  <c r="B19" i="28" a="1"/>
  <c r="B27" i="28" a="1"/>
  <c r="L15" i="28"/>
  <c r="B25" i="28" a="1"/>
  <c r="B17" i="28" a="1"/>
  <c r="K15" i="28"/>
  <c r="B21" i="28" a="1"/>
  <c r="K13" i="28"/>
  <c r="L13" i="28"/>
  <c r="E23" i="28" l="1"/>
  <c r="H23" i="28"/>
  <c r="D23" i="28"/>
  <c r="B23" i="28"/>
  <c r="C23" i="28"/>
  <c r="G23" i="28"/>
  <c r="F23" i="28"/>
  <c r="Q2" i="28"/>
  <c r="O2" i="28"/>
  <c r="N2" i="28"/>
  <c r="B29" i="28"/>
  <c r="K23" i="28" a="1"/>
  <c r="K19" i="28" a="1"/>
  <c r="C29" i="28"/>
  <c r="K21" i="28" a="1"/>
  <c r="K27" i="28" a="1"/>
  <c r="K25" i="28" a="1"/>
  <c r="K17" i="28" a="1"/>
  <c r="C27" i="28"/>
  <c r="B27" i="28"/>
  <c r="P2" i="28"/>
  <c r="G25" i="28"/>
  <c r="C25" i="28"/>
  <c r="F25" i="28"/>
  <c r="B25" i="28"/>
  <c r="D25" i="28"/>
  <c r="E25" i="28"/>
  <c r="H25" i="28"/>
  <c r="G21" i="28"/>
  <c r="C21" i="28"/>
  <c r="D21" i="28"/>
  <c r="E21" i="28"/>
  <c r="H21" i="28"/>
  <c r="B21" i="28"/>
  <c r="F21" i="28"/>
  <c r="H17" i="28"/>
  <c r="D17" i="28"/>
  <c r="G17" i="28"/>
  <c r="B17" i="28"/>
  <c r="C17" i="28"/>
  <c r="F17" i="28"/>
  <c r="E17" i="28"/>
  <c r="E19" i="28"/>
  <c r="G19" i="28"/>
  <c r="B19" i="28"/>
  <c r="H19" i="28"/>
  <c r="C19" i="28"/>
  <c r="F19" i="28"/>
  <c r="D19" i="28"/>
  <c r="L2" i="28"/>
  <c r="M2" i="28"/>
  <c r="Q17" i="28" l="1"/>
  <c r="M17" i="28"/>
  <c r="M16" i="28" s="1"/>
  <c r="N17" i="28"/>
  <c r="O17" i="28"/>
  <c r="L17" i="28"/>
  <c r="L16" i="28" s="1"/>
  <c r="P17" i="28"/>
  <c r="K17" i="28"/>
  <c r="K16" i="28" s="1"/>
  <c r="P25" i="28"/>
  <c r="L25" i="28"/>
  <c r="O25" i="28"/>
  <c r="K25" i="28"/>
  <c r="M25" i="28"/>
  <c r="N25" i="28"/>
  <c r="Q25" i="28"/>
  <c r="N19" i="28"/>
  <c r="M19" i="28"/>
  <c r="O19" i="28"/>
  <c r="Q19" i="28"/>
  <c r="L19" i="28"/>
  <c r="P19" i="28"/>
  <c r="K19" i="28"/>
  <c r="B16" i="28"/>
  <c r="L27" i="28"/>
  <c r="K27" i="28"/>
  <c r="N23" i="28"/>
  <c r="Q23" i="28"/>
  <c r="M23" i="28"/>
  <c r="K23" i="28"/>
  <c r="L23" i="28"/>
  <c r="P23" i="28"/>
  <c r="O23" i="28"/>
  <c r="F16" i="28"/>
  <c r="D16" i="28"/>
  <c r="C16" i="28"/>
  <c r="H16" i="28"/>
  <c r="E16" i="28"/>
  <c r="G16" i="28"/>
  <c r="P21" i="28"/>
  <c r="L21" i="28"/>
  <c r="O21" i="28"/>
  <c r="Q21" i="28"/>
  <c r="K21" i="28"/>
  <c r="N21" i="28"/>
  <c r="M21" i="28"/>
  <c r="B41" i="28" a="1"/>
  <c r="B37" i="28" a="1"/>
  <c r="B33" i="28" a="1"/>
  <c r="L29" i="28"/>
  <c r="B31" i="28" a="1"/>
  <c r="K29" i="28"/>
  <c r="B39" i="28" a="1"/>
  <c r="B35" i="28" a="1"/>
  <c r="G31" i="28" l="1"/>
  <c r="C31" i="28"/>
  <c r="C30" i="28" s="1"/>
  <c r="F31" i="28"/>
  <c r="F30" i="28" s="1"/>
  <c r="B31" i="28"/>
  <c r="B30" i="28" s="1"/>
  <c r="E31" i="28"/>
  <c r="E30" i="28" s="1"/>
  <c r="D31" i="28"/>
  <c r="D30" i="28" s="1"/>
  <c r="H31" i="28"/>
  <c r="H35" i="28"/>
  <c r="D35" i="28"/>
  <c r="G35" i="28"/>
  <c r="C35" i="28"/>
  <c r="F35" i="28"/>
  <c r="B35" i="28"/>
  <c r="E35" i="28"/>
  <c r="H39" i="28"/>
  <c r="D39" i="28"/>
  <c r="G39" i="28"/>
  <c r="C39" i="28"/>
  <c r="F39" i="28"/>
  <c r="B39" i="28"/>
  <c r="E39" i="28"/>
  <c r="F33" i="28"/>
  <c r="B33" i="28"/>
  <c r="E33" i="28"/>
  <c r="H33" i="28"/>
  <c r="D33" i="28"/>
  <c r="G33" i="28"/>
  <c r="C33" i="28"/>
  <c r="P16" i="28"/>
  <c r="C41" i="28"/>
  <c r="B41" i="28"/>
  <c r="O16" i="28"/>
  <c r="N16" i="28"/>
  <c r="K41" i="28" a="1"/>
  <c r="K37" i="28" a="1"/>
  <c r="K33" i="28" a="1"/>
  <c r="C43" i="28"/>
  <c r="K31" i="28" a="1"/>
  <c r="K35" i="28" a="1"/>
  <c r="B43" i="28"/>
  <c r="K39" i="28" a="1"/>
  <c r="F37" i="28"/>
  <c r="B37" i="28"/>
  <c r="E37" i="28"/>
  <c r="H37" i="28"/>
  <c r="D37" i="28"/>
  <c r="G37" i="28"/>
  <c r="C37" i="28"/>
  <c r="Q16" i="28"/>
  <c r="B51" i="28" l="1" a="1"/>
  <c r="B47" i="28" a="1"/>
  <c r="L43" i="28"/>
  <c r="B55" i="28" a="1"/>
  <c r="B45" i="28" a="1"/>
  <c r="K43" i="28"/>
  <c r="B53" i="28" a="1"/>
  <c r="B49" i="28" a="1"/>
  <c r="H30" i="28"/>
  <c r="P39" i="28"/>
  <c r="L39" i="28"/>
  <c r="O39" i="28"/>
  <c r="N39" i="28"/>
  <c r="M39" i="28"/>
  <c r="K39" i="28"/>
  <c r="Q39" i="28"/>
  <c r="O33" i="28"/>
  <c r="K33" i="28"/>
  <c r="N33" i="28"/>
  <c r="Q33" i="28"/>
  <c r="M33" i="28"/>
  <c r="L33" i="28"/>
  <c r="P33" i="28"/>
  <c r="Q35" i="28"/>
  <c r="M35" i="28"/>
  <c r="P35" i="28"/>
  <c r="L35" i="28"/>
  <c r="O35" i="28"/>
  <c r="K35" i="28"/>
  <c r="N35" i="28"/>
  <c r="O37" i="28"/>
  <c r="K37" i="28"/>
  <c r="N37" i="28"/>
  <c r="Q37" i="28"/>
  <c r="M37" i="28"/>
  <c r="L37" i="28"/>
  <c r="P37" i="28"/>
  <c r="P31" i="28"/>
  <c r="L31" i="28"/>
  <c r="O31" i="28"/>
  <c r="K31" i="28"/>
  <c r="N31" i="28"/>
  <c r="Q31" i="28"/>
  <c r="M31" i="28"/>
  <c r="K41" i="28"/>
  <c r="L41" i="28"/>
  <c r="G30" i="28"/>
  <c r="Q30" i="28" l="1"/>
  <c r="L30" i="28"/>
  <c r="C55" i="28"/>
  <c r="B55" i="28"/>
  <c r="N30" i="28"/>
  <c r="P30" i="28"/>
  <c r="K30" i="28"/>
  <c r="K51" i="28" a="1"/>
  <c r="K47" i="28" a="1"/>
  <c r="K45" i="28" a="1"/>
  <c r="C57" i="28"/>
  <c r="K53" i="28" a="1"/>
  <c r="K55" i="28" a="1"/>
  <c r="K49" i="28" a="1"/>
  <c r="B57" i="28"/>
  <c r="E47" i="28"/>
  <c r="H47" i="28"/>
  <c r="D47" i="28"/>
  <c r="G47" i="28"/>
  <c r="F47" i="28"/>
  <c r="C47" i="28"/>
  <c r="B47" i="28"/>
  <c r="G49" i="28"/>
  <c r="C49" i="28"/>
  <c r="F49" i="28"/>
  <c r="B49" i="28"/>
  <c r="H49" i="28"/>
  <c r="E49" i="28"/>
  <c r="D49" i="28"/>
  <c r="G53" i="28"/>
  <c r="C53" i="28"/>
  <c r="F53" i="28"/>
  <c r="B53" i="28"/>
  <c r="E53" i="28"/>
  <c r="H53" i="28"/>
  <c r="D53" i="28"/>
  <c r="M30" i="28"/>
  <c r="O30" i="28"/>
  <c r="F45" i="28"/>
  <c r="B45" i="28"/>
  <c r="B44" i="28" s="1"/>
  <c r="E45" i="28"/>
  <c r="D45" i="28"/>
  <c r="D44" i="28" s="1"/>
  <c r="C45" i="28"/>
  <c r="C44" i="28" s="1"/>
  <c r="H45" i="28"/>
  <c r="G45" i="28"/>
  <c r="E51" i="28"/>
  <c r="H51" i="28"/>
  <c r="D51" i="28"/>
  <c r="C51" i="28"/>
  <c r="B51" i="28"/>
  <c r="G51" i="28"/>
  <c r="F51" i="28"/>
  <c r="G44" i="28" l="1"/>
  <c r="E44" i="28"/>
  <c r="H44" i="28"/>
  <c r="P49" i="28"/>
  <c r="L49" i="28"/>
  <c r="O49" i="28"/>
  <c r="K49" i="28"/>
  <c r="Q49" i="28"/>
  <c r="N49" i="28"/>
  <c r="M49" i="28"/>
  <c r="O45" i="28"/>
  <c r="O44" i="28" s="1"/>
  <c r="K45" i="28"/>
  <c r="K44" i="28" s="1"/>
  <c r="N45" i="28"/>
  <c r="N44" i="28" s="1"/>
  <c r="M45" i="28"/>
  <c r="M44" i="28" s="1"/>
  <c r="L45" i="28"/>
  <c r="L44" i="28" s="1"/>
  <c r="Q45" i="28"/>
  <c r="P45" i="28"/>
  <c r="P44" i="28" s="1"/>
  <c r="B69" i="28" a="1"/>
  <c r="B65" i="28" a="1"/>
  <c r="B67" i="28" a="1"/>
  <c r="B63" i="28" a="1"/>
  <c r="B59" i="28" a="1"/>
  <c r="K57" i="28"/>
  <c r="L57" i="28"/>
  <c r="B61" i="28" a="1"/>
  <c r="F44" i="28"/>
  <c r="L55" i="28"/>
  <c r="K55" i="28"/>
  <c r="N47" i="28"/>
  <c r="Q47" i="28"/>
  <c r="M47" i="28"/>
  <c r="P47" i="28"/>
  <c r="O47" i="28"/>
  <c r="L47" i="28"/>
  <c r="K47" i="28"/>
  <c r="P53" i="28"/>
  <c r="L53" i="28"/>
  <c r="O53" i="28"/>
  <c r="K53" i="28"/>
  <c r="N53" i="28"/>
  <c r="Q53" i="28"/>
  <c r="M53" i="28"/>
  <c r="N51" i="28"/>
  <c r="Q51" i="28"/>
  <c r="M51" i="28"/>
  <c r="P51" i="28"/>
  <c r="L51" i="28"/>
  <c r="O51" i="28"/>
  <c r="K51" i="28"/>
  <c r="G61" i="28" l="1"/>
  <c r="C61" i="28"/>
  <c r="D61" i="28"/>
  <c r="H61" i="28"/>
  <c r="B61" i="28"/>
  <c r="F61" i="28"/>
  <c r="E61" i="28"/>
  <c r="E63" i="28"/>
  <c r="F63" i="28"/>
  <c r="D63" i="28"/>
  <c r="H63" i="28"/>
  <c r="C63" i="28"/>
  <c r="G63" i="28"/>
  <c r="B63" i="28"/>
  <c r="G67" i="28"/>
  <c r="C67" i="28"/>
  <c r="E67" i="28"/>
  <c r="F67" i="28"/>
  <c r="D67" i="28"/>
  <c r="B67" i="28"/>
  <c r="H67" i="28"/>
  <c r="Q44" i="28"/>
  <c r="B71" i="28"/>
  <c r="K69" i="28" a="1"/>
  <c r="K65" i="28" a="1"/>
  <c r="C71" i="28"/>
  <c r="K67" i="28" a="1"/>
  <c r="K63" i="28" a="1"/>
  <c r="K59" i="28" a="1"/>
  <c r="K61" i="28" a="1"/>
  <c r="E65" i="28"/>
  <c r="G65" i="28"/>
  <c r="C65" i="28"/>
  <c r="D65" i="28"/>
  <c r="B65" i="28"/>
  <c r="H65" i="28"/>
  <c r="F65" i="28"/>
  <c r="E59" i="28"/>
  <c r="H59" i="28"/>
  <c r="C59" i="28"/>
  <c r="G59" i="28"/>
  <c r="B59" i="28"/>
  <c r="F59" i="28"/>
  <c r="D59" i="28"/>
  <c r="B69" i="28"/>
  <c r="C69" i="28"/>
  <c r="F58" i="28" l="1"/>
  <c r="H58" i="28"/>
  <c r="Q67" i="28"/>
  <c r="M67" i="28"/>
  <c r="P67" i="28"/>
  <c r="L67" i="28"/>
  <c r="N67" i="28"/>
  <c r="O67" i="28"/>
  <c r="K67" i="28"/>
  <c r="B81" i="28" a="1"/>
  <c r="B77" i="28" a="1"/>
  <c r="B83" i="28" a="1"/>
  <c r="L71" i="28"/>
  <c r="B75" i="28" a="1"/>
  <c r="B79" i="28" a="1"/>
  <c r="B73" i="28" a="1"/>
  <c r="K71" i="28"/>
  <c r="B58" i="28"/>
  <c r="E58" i="28"/>
  <c r="P61" i="28"/>
  <c r="L61" i="28"/>
  <c r="O61" i="28"/>
  <c r="N61" i="28"/>
  <c r="M61" i="28"/>
  <c r="Q61" i="28"/>
  <c r="K61" i="28"/>
  <c r="G58" i="28"/>
  <c r="N59" i="28"/>
  <c r="N58" i="28" s="1"/>
  <c r="O59" i="28"/>
  <c r="M59" i="28"/>
  <c r="M58" i="28" s="1"/>
  <c r="Q59" i="28"/>
  <c r="L59" i="28"/>
  <c r="L58" i="28" s="1"/>
  <c r="P59" i="28"/>
  <c r="K59" i="28"/>
  <c r="K58" i="28" s="1"/>
  <c r="N65" i="28"/>
  <c r="P65" i="28"/>
  <c r="L65" i="28"/>
  <c r="M65" i="28"/>
  <c r="K65" i="28"/>
  <c r="Q65" i="28"/>
  <c r="O65" i="28"/>
  <c r="D58" i="28"/>
  <c r="C58" i="28"/>
  <c r="N63" i="28"/>
  <c r="Q63" i="28"/>
  <c r="L63" i="28"/>
  <c r="P63" i="28"/>
  <c r="K63" i="28"/>
  <c r="O63" i="28"/>
  <c r="M63" i="28"/>
  <c r="K69" i="28"/>
  <c r="L69" i="28"/>
  <c r="Q58" i="28" l="1"/>
  <c r="G75" i="28"/>
  <c r="C75" i="28"/>
  <c r="F75" i="28"/>
  <c r="B75" i="28"/>
  <c r="H75" i="28"/>
  <c r="D75" i="28"/>
  <c r="E75" i="28"/>
  <c r="E81" i="28"/>
  <c r="H81" i="28"/>
  <c r="D81" i="28"/>
  <c r="F81" i="28"/>
  <c r="B81" i="28"/>
  <c r="G81" i="28"/>
  <c r="C81" i="28"/>
  <c r="K81" i="28" a="1"/>
  <c r="K77" i="28" a="1"/>
  <c r="K83" i="28" a="1"/>
  <c r="K73" i="28" a="1"/>
  <c r="K75" i="28" a="1"/>
  <c r="K79" i="28" a="1"/>
  <c r="P58" i="28"/>
  <c r="O58" i="28"/>
  <c r="G73" i="28"/>
  <c r="C73" i="28"/>
  <c r="F73" i="28"/>
  <c r="B73" i="28"/>
  <c r="H73" i="28"/>
  <c r="D73" i="28"/>
  <c r="E73" i="28"/>
  <c r="B83" i="28"/>
  <c r="C83" i="28"/>
  <c r="G79" i="28"/>
  <c r="C79" i="28"/>
  <c r="F79" i="28"/>
  <c r="B79" i="28"/>
  <c r="H79" i="28"/>
  <c r="D79" i="28"/>
  <c r="E79" i="28"/>
  <c r="E77" i="28"/>
  <c r="H77" i="28"/>
  <c r="D77" i="28"/>
  <c r="F77" i="28"/>
  <c r="B77" i="28"/>
  <c r="C77" i="28"/>
  <c r="G77" i="28"/>
  <c r="D72" i="28" l="1"/>
  <c r="C72" i="28"/>
  <c r="P73" i="28"/>
  <c r="L73" i="28"/>
  <c r="L72" i="28" s="1"/>
  <c r="O73" i="28"/>
  <c r="K73" i="28"/>
  <c r="K72" i="28" s="1"/>
  <c r="Q73" i="28"/>
  <c r="M73" i="28"/>
  <c r="N73" i="28"/>
  <c r="H72" i="28"/>
  <c r="G72" i="28"/>
  <c r="L83" i="28"/>
  <c r="K83" i="28"/>
  <c r="B72" i="28"/>
  <c r="P79" i="28"/>
  <c r="L79" i="28"/>
  <c r="O79" i="28"/>
  <c r="K79" i="28"/>
  <c r="Q79" i="28"/>
  <c r="M79" i="28"/>
  <c r="N79" i="28"/>
  <c r="N77" i="28"/>
  <c r="Q77" i="28"/>
  <c r="M77" i="28"/>
  <c r="O77" i="28"/>
  <c r="K77" i="28"/>
  <c r="P77" i="28"/>
  <c r="L77" i="28"/>
  <c r="E72" i="28"/>
  <c r="F72" i="28"/>
  <c r="P75" i="28"/>
  <c r="L75" i="28"/>
  <c r="O75" i="28"/>
  <c r="K75" i="28"/>
  <c r="Q75" i="28"/>
  <c r="M75" i="28"/>
  <c r="N75" i="28"/>
  <c r="N81" i="28"/>
  <c r="Q81" i="28"/>
  <c r="M81" i="28"/>
  <c r="O81" i="28"/>
  <c r="K81" i="28"/>
  <c r="P81" i="28"/>
  <c r="L81" i="28"/>
  <c r="N72" i="28" l="1"/>
  <c r="O72" i="28"/>
  <c r="M72" i="28"/>
  <c r="Q72" i="28"/>
  <c r="P7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tc={524C0FEA-6063-47D8-818F-0D04D6E783F5}</author>
  </authors>
  <commentList>
    <comment ref="E73" authorId="0" shapeId="0" xr:uid="{524C0FEA-6063-47D8-818F-0D04D6E783F5}">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prueba está pendiente de años anteriores.</t>
      </text>
    </comment>
  </commentList>
</comments>
</file>

<file path=xl/sharedStrings.xml><?xml version="1.0" encoding="utf-8"?>
<sst xmlns="http://schemas.openxmlformats.org/spreadsheetml/2006/main" count="1089" uniqueCount="213">
  <si>
    <t>Central</t>
  </si>
  <si>
    <t>Unidad</t>
  </si>
  <si>
    <t>Prueba</t>
  </si>
  <si>
    <t>Observaciones</t>
  </si>
  <si>
    <t>CEN</t>
  </si>
  <si>
    <t>Diésel</t>
  </si>
  <si>
    <t>Carbón</t>
  </si>
  <si>
    <t>ANDINA</t>
  </si>
  <si>
    <t>HORNITOS</t>
  </si>
  <si>
    <t>MAIQ</t>
  </si>
  <si>
    <t>MIIQ</t>
  </si>
  <si>
    <t>TGIQ</t>
  </si>
  <si>
    <t>ENGIE</t>
  </si>
  <si>
    <t>Propietario</t>
  </si>
  <si>
    <t>Combustible</t>
  </si>
  <si>
    <t>-</t>
  </si>
  <si>
    <t>ANDES GENERACIÓN</t>
  </si>
  <si>
    <t>Coordinado</t>
  </si>
  <si>
    <t>GENPAC</t>
  </si>
  <si>
    <t>Generadora Metropolitana SpA</t>
  </si>
  <si>
    <t>ENEL GENERACION</t>
  </si>
  <si>
    <t>Fecha</t>
  </si>
  <si>
    <t>enero</t>
  </si>
  <si>
    <t>LUNES</t>
  </si>
  <si>
    <t>Notas:</t>
  </si>
  <si>
    <t>Colbún S.A.</t>
  </si>
  <si>
    <t>Engie Energía Chile S.A.</t>
  </si>
  <si>
    <t>ESPINOS S.A</t>
  </si>
  <si>
    <t>Enorchile S.A.</t>
  </si>
  <si>
    <t>Generadora del Pacífico SpA</t>
  </si>
  <si>
    <t>Enel Generación Chile S.A.</t>
  </si>
  <si>
    <t>TER BOCAMINA II</t>
  </si>
  <si>
    <t>COLBUN</t>
  </si>
  <si>
    <t>HE RALCO U1</t>
  </si>
  <si>
    <t>HE RALCO U2</t>
  </si>
  <si>
    <t>HE PEHUENCHE U1</t>
  </si>
  <si>
    <t>HE PEHUENCHE U2</t>
  </si>
  <si>
    <t>TER HORNITOS U1</t>
  </si>
  <si>
    <t>HE ANTUCO U1</t>
  </si>
  <si>
    <t>HE ANTUCO U2</t>
  </si>
  <si>
    <t>TER TOCOPILLA U14</t>
  </si>
  <si>
    <t>TER TOCOPILLA U15</t>
  </si>
  <si>
    <t>TER CANDELARIA U1</t>
  </si>
  <si>
    <t>HE EL TORO U1</t>
  </si>
  <si>
    <t>HE EL TORO U2</t>
  </si>
  <si>
    <t>HE EL TORO U3</t>
  </si>
  <si>
    <t>HE EL TORO U4</t>
  </si>
  <si>
    <t>HE RAPEL U1</t>
  </si>
  <si>
    <t>HE RAPEL U2</t>
  </si>
  <si>
    <t>HE RAPEL U3</t>
  </si>
  <si>
    <t>HE RAPEL U4</t>
  </si>
  <si>
    <t>HE RAPEL U5</t>
  </si>
  <si>
    <t>TER SANTA FÉ U1</t>
  </si>
  <si>
    <t>TER TOCOPILLA TG3</t>
  </si>
  <si>
    <t>HE CIPRESES U1</t>
  </si>
  <si>
    <t>HE CIPRESES U2</t>
  </si>
  <si>
    <t>HE CIPRESES U3</t>
  </si>
  <si>
    <t>HE SAUZAL U1</t>
  </si>
  <si>
    <t>HE SAUZAL U2</t>
  </si>
  <si>
    <t>HE SAUZAL U3</t>
  </si>
  <si>
    <t>TER TOCOPILLA TG1</t>
  </si>
  <si>
    <t>TER TOCOPILLA TG2</t>
  </si>
  <si>
    <t>TER PUNTA COLORADA U1</t>
  </si>
  <si>
    <t>TER LINARES NORTE U1</t>
  </si>
  <si>
    <t>TER SAN GREGORIO U1</t>
  </si>
  <si>
    <t>TER TALTAL U1</t>
  </si>
  <si>
    <t>TER ANDINA U1 (CTA)</t>
  </si>
  <si>
    <t>TER NORGENER U2 (NTO2)</t>
  </si>
  <si>
    <t>TER TOCOPILLA U16-TG-TV</t>
  </si>
  <si>
    <t xml:space="preserve">ENEL GENERACION </t>
  </si>
  <si>
    <t>Potencia sin carta en infotécnica</t>
  </si>
  <si>
    <t>TER CAMPICHE</t>
  </si>
  <si>
    <t>TER YUNGAY</t>
  </si>
  <si>
    <t>TER ANTILHUE</t>
  </si>
  <si>
    <t>TER NUEVA ALDEA II</t>
  </si>
  <si>
    <t>Posterior a Mantenimiento Mayor.</t>
  </si>
  <si>
    <t>Biomasa</t>
  </si>
  <si>
    <t>Fecha tentativa</t>
  </si>
  <si>
    <t>TER RENCA U1</t>
  </si>
  <si>
    <t>Central Yungay S.A.</t>
  </si>
  <si>
    <t>Enlasa Generación Chile S.A.</t>
  </si>
  <si>
    <t>On-Group S.A.</t>
  </si>
  <si>
    <t>TER MEJILLONES CTM1</t>
  </si>
  <si>
    <t>TER MEJILLONES CTM2</t>
  </si>
  <si>
    <t>PMAX</t>
  </si>
  <si>
    <t>Pendientes 2020</t>
  </si>
  <si>
    <t>Día</t>
  </si>
  <si>
    <t>GENERADORA METROPOLITANA SPA</t>
  </si>
  <si>
    <t>TER RENCA U2</t>
  </si>
  <si>
    <t>PEHUENCHE</t>
  </si>
  <si>
    <t>ELÉCTRICA CAMPICHE</t>
  </si>
  <si>
    <t>TER ATACAMA CC2</t>
  </si>
  <si>
    <t>TER NEHUENCO CC1</t>
  </si>
  <si>
    <t>TER NEHUENCO II CC1</t>
  </si>
  <si>
    <t>TER CMPC LAJA U1 (TG3)</t>
  </si>
  <si>
    <t>TER CMPC LAJA U2 (TG4)</t>
  </si>
  <si>
    <t>CMPC CELULOSA</t>
  </si>
  <si>
    <t>ON-GROUP</t>
  </si>
  <si>
    <t>ANGAMOS</t>
  </si>
  <si>
    <t>ENORCHILE</t>
  </si>
  <si>
    <t>AES GENER</t>
  </si>
  <si>
    <t>TER ANGAMOS U1 (ANG1)</t>
  </si>
  <si>
    <t>TER ANGAMOS U2 (ANG2)</t>
  </si>
  <si>
    <t>TER ATACAMA CC1</t>
  </si>
  <si>
    <t>MINERA MANTOS BLANCOS</t>
  </si>
  <si>
    <t>TER MANTOS BLANCOS U1-U10</t>
  </si>
  <si>
    <t>TER TARAPACÁ TGTAR</t>
  </si>
  <si>
    <t>TER MEJILLONES CTM3</t>
  </si>
  <si>
    <t>TER NORGENER U1 (NTO1)</t>
  </si>
  <si>
    <t>TER UJINA U1-U6</t>
  </si>
  <si>
    <t>TER INACAL U1-U4</t>
  </si>
  <si>
    <t>BIOMASA</t>
  </si>
  <si>
    <t>CARBÓN</t>
  </si>
  <si>
    <t>GAS/DIESEL</t>
  </si>
  <si>
    <t>GAS/CARBÓN</t>
  </si>
  <si>
    <t>DIESEL</t>
  </si>
  <si>
    <t>GAS/CARBÓN/DIESEL</t>
  </si>
  <si>
    <t>FUEL OIL N°6/DIESEL</t>
  </si>
  <si>
    <t>Solicitud otros departamentos</t>
  </si>
  <si>
    <t>N°</t>
  </si>
  <si>
    <t>Calendario Preliminar de Pruebas de Consumo Específico Neto 2021</t>
  </si>
  <si>
    <t>Calendario Preliminar de Pruebas de Potencia Máxima 2021</t>
  </si>
  <si>
    <t>TER ANDES GENERACIÓN U1-U4</t>
  </si>
  <si>
    <t>TECNORED</t>
  </si>
  <si>
    <t>TER OLIVOS U1-U72</t>
  </si>
  <si>
    <t>TER PLACILLA U1-U3</t>
  </si>
  <si>
    <t>BIOENERGÍAS FORESTALES</t>
  </si>
  <si>
    <t>TER SANTA MARTA U1-U10</t>
  </si>
  <si>
    <t>BIOGAS</t>
  </si>
  <si>
    <t>FUEL OIL N°6 / DIESEL</t>
  </si>
  <si>
    <t>SANTA MARTA</t>
  </si>
  <si>
    <t>ELECTRICA CENIZAS</t>
  </si>
  <si>
    <t>ELEKTRAGEN</t>
  </si>
  <si>
    <t>ENLASA</t>
  </si>
  <si>
    <t>ENERGÍA SIETE</t>
  </si>
  <si>
    <t>ENAEX</t>
  </si>
  <si>
    <t xml:space="preserve">INACAL S.A. </t>
  </si>
  <si>
    <t>TECNET</t>
  </si>
  <si>
    <t>SAGESA</t>
  </si>
  <si>
    <t>NUEVA DEGAN</t>
  </si>
  <si>
    <t>TER CENIZAS U1-U3</t>
  </si>
  <si>
    <t>TER CHILOÉ U1-U9</t>
  </si>
  <si>
    <t>TER COLIHUES U1-U2</t>
  </si>
  <si>
    <t>TER EL TOTORAL U1-U3</t>
  </si>
  <si>
    <t>TER ESPERANZA U1-U3</t>
  </si>
  <si>
    <t>TER MAULE (Todas)</t>
  </si>
  <si>
    <t>TER TRINCAO U1-U10</t>
  </si>
  <si>
    <t>TER TENO U1-U36</t>
  </si>
  <si>
    <t>TER TRAPÉN U1-U50</t>
  </si>
  <si>
    <t>TER ENAEX U1-U4</t>
  </si>
  <si>
    <t>TER AGUAS BLANCAS U1-U2</t>
  </si>
  <si>
    <t>TER CEMENTOS BIO BIO CENTRO U1-U8</t>
  </si>
  <si>
    <t>TER CONCÓN U1_U3</t>
  </si>
  <si>
    <t>TER QUINTAY U1-U3</t>
  </si>
  <si>
    <t>TER TERMOPACÍFICO U1-U60</t>
  </si>
  <si>
    <t>DIESEL / FO</t>
  </si>
  <si>
    <t>TER TAMAYA U1-U10</t>
  </si>
  <si>
    <t>TER LA PORTADA U1-U3</t>
  </si>
  <si>
    <t>TER LAS VEGAS U1-U2</t>
  </si>
  <si>
    <t>TER EL PEÑON U1-U50</t>
  </si>
  <si>
    <t>TER LOS ESPINOS U1-U80</t>
  </si>
  <si>
    <t>TER CONSTITUCIÓN U1-U6</t>
  </si>
  <si>
    <t>PMGD TER LEBU U1-U4</t>
  </si>
  <si>
    <t>TER DEGAÑ I y II U1-U39</t>
  </si>
  <si>
    <t>TER LAGUNA VERDE TG-TV</t>
  </si>
  <si>
    <t>Motores sin pruebas hasta la fecha o prueba vencida.</t>
  </si>
  <si>
    <t>En conjunto con prueba CEN vencida</t>
  </si>
  <si>
    <t>Pendientes 2020.</t>
  </si>
  <si>
    <t>Pruebas CEN vencida.</t>
  </si>
  <si>
    <t>Solicitud otros departamentos.</t>
  </si>
  <si>
    <t>TER CENIZAS U2</t>
  </si>
  <si>
    <t>TER DEGAÑ I</t>
  </si>
  <si>
    <t>TER UJINA U5-U6</t>
  </si>
  <si>
    <t>Combustible/Tecnología</t>
  </si>
  <si>
    <t>Pendiente 2020/Posterior a Mantenimiento Mayor.</t>
  </si>
  <si>
    <t xml:space="preserve">Enel Generación Chile S.A. </t>
  </si>
  <si>
    <t>Andes Generación SpA</t>
  </si>
  <si>
    <t>Compañía Barrick Chile Generación SpA</t>
  </si>
  <si>
    <t>Bioenergías Forestales SpA</t>
  </si>
  <si>
    <t>Elektra Generación S.A.</t>
  </si>
  <si>
    <t>Enaex S.A.</t>
  </si>
  <si>
    <t>TecnoRed S.A.</t>
  </si>
  <si>
    <t>Empresa Eléctrica Pehuenche S.A.</t>
  </si>
  <si>
    <t>Hidro Embalse</t>
  </si>
  <si>
    <t>GNL/Diésel</t>
  </si>
  <si>
    <t>Diésel /IFO</t>
  </si>
  <si>
    <t>Diésel /HFO</t>
  </si>
  <si>
    <t>Diésel/FO</t>
  </si>
  <si>
    <t>Fuel Oil N°6/ Diésel</t>
  </si>
  <si>
    <t>Espinos S.A.</t>
  </si>
  <si>
    <t>Inversiones Hornitos SpA</t>
  </si>
  <si>
    <t>Consorcio Santa Marta S.A.</t>
  </si>
  <si>
    <t>Generación de Energía Nueva Degan SpA</t>
  </si>
  <si>
    <t>TER MAULE 11, 12 y 15 a 18</t>
  </si>
  <si>
    <t>Pendiente 2020.</t>
  </si>
  <si>
    <t>TER TALTAL U1 y U2</t>
  </si>
  <si>
    <t>AES Gener S.A.</t>
  </si>
  <si>
    <t>Central Termoeléctrica Andina S.A.</t>
  </si>
  <si>
    <t>Empresa Eléctrica Angamos S.A.</t>
  </si>
  <si>
    <t xml:space="preserve">Inacal S.A. </t>
  </si>
  <si>
    <t>Tecnet S.A.</t>
  </si>
  <si>
    <t>Biogás</t>
  </si>
  <si>
    <t>Imelsa Energía SpA</t>
  </si>
  <si>
    <t>Fuel Oil N°6/Diésel</t>
  </si>
  <si>
    <t>Diésel /FO</t>
  </si>
  <si>
    <t>Pruebas CEN vencidas.</t>
  </si>
  <si>
    <t>Pruebas no realizadas a la fecha.</t>
  </si>
  <si>
    <t>Pendiente 2019/Posterior a Mantenimiento Mayor.</t>
  </si>
  <si>
    <t>TER CARDONES</t>
  </si>
  <si>
    <t>TER SAN LORENZO DE D. DE ALMAGRO</t>
  </si>
  <si>
    <t>Generadora Antilhue SPA</t>
  </si>
  <si>
    <t>Central Cardones S.A.</t>
  </si>
  <si>
    <t>Arauco Bioenergía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</si>
</sst>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 #,##0.00_ ;_ * \-#,##0.00_ ;_ * &quot;-&quot;??_ ;_ @_ "/>
    <numFmt numFmtId="164" formatCode="_-* #,##0.00_-;\-* #,##0.00_-;_-* &quot;-&quot;??_-;_-@_-"/>
    <numFmt numFmtId="165" formatCode="_-* #,##0.00\ _€_-;\-* #,##0.00\ _€_-;_-* &quot;-&quot;??\ _€_-;_-@_-"/>
    <numFmt numFmtId="166" formatCode="_-[$€-2]* #,##0.00_-;\-[$€-2]* #,##0.00_-;_-[$€-2]* &quot;-&quot;??_-"/>
    <numFmt numFmtId="167" formatCode="#,##0[$€];[Red]\-#,##0[$€]"/>
    <numFmt numFmtId="168" formatCode="[$€]#,##0.00_);[Red]\([$€]#,##0.00\)"/>
    <numFmt numFmtId="169" formatCode="&quot;B&quot;#,##0.00_);[Red]\(&quot;B&quot;#,##0.00\)"/>
    <numFmt numFmtId="170" formatCode="General_)"/>
    <numFmt numFmtId="171" formatCode="_([$€]* #,##0.00_);_([$€]* \(#,##0.00\);_([$€]* &quot;-&quot;??_);_(@_)"/>
    <numFmt numFmtId="172" formatCode="[$-340A]d&quot; de &quot;mmmm&quot; de &quot;yyyy;@"/>
    <numFmt numFmtId="173" formatCode="_-* #,##0.00\ [$€]_-;\-* #,##0.00\ [$€]_-;_-* &quot;-&quot;??\ [$€]_-;_-@_-"/>
    <numFmt numFmtId="174" formatCode="_([$€-2]\ * #,##0.00_);_([$€-2]\ * \(#,##0.00\);_([$€-2]\ * &quot;-&quot;??_)"/>
    <numFmt numFmtId="175" formatCode="_-* #,##0.00\ _P_t_a_-;\-* #,##0.00\ _P_t_a_-;_-* &quot;-&quot;??\ _P_t_a_-;_-@_-"/>
    <numFmt numFmtId="176" formatCode="dd"/>
    <numFmt numFmtId="177" formatCode="dddd"/>
  </numFmts>
  <fonts count="59"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imes New Roman"/>
      <family val="1"/>
    </font>
    <font>
      <sz val="10"/>
      <name val="Arial"/>
      <family val="2"/>
    </font>
    <font>
      <sz val="11"/>
      <color indexed="8"/>
      <name val="Calibri"/>
      <family val="2"/>
    </font>
    <font>
      <sz val="10"/>
      <name val="Helv"/>
    </font>
    <font>
      <sz val="10"/>
      <name val="MS Sans Serif"/>
      <family val="2"/>
    </font>
    <font>
      <b/>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Courier"/>
      <family val="3"/>
    </font>
    <font>
      <u/>
      <sz val="11"/>
      <color theme="10"/>
      <name val="Calibri"/>
      <family val="2"/>
      <scheme val="minor"/>
    </font>
    <font>
      <u/>
      <sz val="11"/>
      <color theme="10"/>
      <name val="Calibri"/>
      <family val="2"/>
    </font>
    <font>
      <sz val="11"/>
      <color rgb="FF9C6500"/>
      <name val="Calibri"/>
      <family val="2"/>
      <scheme val="minor"/>
    </font>
    <font>
      <sz val="12"/>
      <color theme="1"/>
      <name val="Calibri"/>
      <family val="2"/>
      <scheme val="minor"/>
    </font>
    <font>
      <sz val="8"/>
      <color theme="1"/>
      <name val="Calibri"/>
      <family val="2"/>
      <scheme val="minor"/>
    </font>
    <font>
      <b/>
      <sz val="18"/>
      <color theme="3"/>
      <name val="Calibri Light"/>
      <family val="2"/>
      <scheme val="major"/>
    </font>
    <font>
      <sz val="8"/>
      <color rgb="FF000000"/>
      <name val="Arial"/>
      <family val="2"/>
    </font>
    <font>
      <sz val="11"/>
      <color rgb="FF000000"/>
      <name val="Calibri"/>
      <family val="2"/>
      <scheme val="minor"/>
    </font>
    <font>
      <sz val="10"/>
      <color theme="1"/>
      <name val="Arial"/>
      <family val="2"/>
    </font>
    <font>
      <sz val="11"/>
      <name val="Calibri"/>
      <family val="2"/>
      <scheme val="minor"/>
    </font>
    <font>
      <u/>
      <sz val="10"/>
      <color indexed="12"/>
      <name val="Arial"/>
      <family val="2"/>
    </font>
    <font>
      <sz val="10"/>
      <color theme="1"/>
      <name val="Calibri"/>
      <family val="2"/>
    </font>
    <font>
      <b/>
      <sz val="28"/>
      <color theme="0"/>
      <name val="Calibri Light"/>
      <family val="2"/>
      <scheme val="major"/>
    </font>
    <font>
      <sz val="36"/>
      <color theme="4" tint="-0.24994659260841701"/>
      <name val="Calibri"/>
      <family val="2"/>
      <scheme val="minor"/>
    </font>
    <font>
      <b/>
      <sz val="11"/>
      <color theme="0"/>
      <name val="Calibri Light"/>
      <family val="2"/>
      <scheme val="major"/>
    </font>
    <font>
      <sz val="16"/>
      <color theme="1"/>
      <name val="Calibri"/>
      <family val="2"/>
      <scheme val="minor"/>
    </font>
    <font>
      <sz val="11"/>
      <color theme="1"/>
      <name val="Calibri Light"/>
      <family val="2"/>
      <scheme val="major"/>
    </font>
    <font>
      <sz val="10"/>
      <name val="Century Gothic"/>
      <family val="2"/>
    </font>
    <font>
      <sz val="16"/>
      <color rgb="FFFF0000"/>
      <name val="Calibri"/>
      <family val="2"/>
      <scheme val="minor"/>
    </font>
    <font>
      <b/>
      <sz val="11"/>
      <color rgb="FF000000"/>
      <name val="Calibri"/>
      <family val="2"/>
    </font>
    <font>
      <b/>
      <sz val="11"/>
      <color theme="1"/>
      <name val="Arial"/>
      <family val="2"/>
    </font>
  </fonts>
  <fills count="6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4" tint="-0.24994659260841701"/>
        <bgColor indexed="64"/>
      </patternFill>
    </fill>
    <fill>
      <patternFill patternType="solid">
        <fgColor indexed="9"/>
        <bgColor indexed="64"/>
      </patternFill>
    </fill>
    <fill>
      <patternFill patternType="solid">
        <fgColor theme="7" tint="-0.499984740745262"/>
        <bgColor indexed="64"/>
      </patternFill>
    </fill>
    <fill>
      <patternFill patternType="solid">
        <fgColor theme="4"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ck">
        <color theme="0"/>
      </right>
      <top/>
      <bottom/>
      <diagonal/>
    </border>
    <border>
      <left/>
      <right style="thin">
        <color theme="0" tint="-0.14993743705557422"/>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bottom/>
      <diagonal/>
    </border>
    <border>
      <left style="thin">
        <color theme="0" tint="-0.14996795556505021"/>
      </left>
      <right/>
      <top/>
      <bottom/>
      <diagonal/>
    </border>
    <border>
      <left style="thin">
        <color theme="0" tint="-0.14996795556505021"/>
      </left>
      <right/>
      <top style="thin">
        <color theme="0" tint="-0.14993743705557422"/>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theme="0" tint="-0.14993743705557422"/>
      </left>
      <right/>
      <top style="thin">
        <color theme="0" tint="-0.14993743705557422"/>
      </top>
      <bottom/>
      <diagonal/>
    </border>
    <border>
      <left/>
      <right/>
      <top style="thin">
        <color theme="0" tint="-0.14993743705557422"/>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s>
  <cellStyleXfs count="1951">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5" borderId="4" applyNumberFormat="0" applyAlignment="0" applyProtection="0"/>
    <xf numFmtId="0" fontId="8" fillId="6" borderId="5" applyNumberFormat="0" applyAlignment="0" applyProtection="0"/>
    <xf numFmtId="0" fontId="9" fillId="6" borderId="4" applyNumberFormat="0" applyAlignment="0" applyProtection="0"/>
    <xf numFmtId="0" fontId="10" fillId="0" borderId="6" applyNumberFormat="0" applyFill="0" applyAlignment="0" applyProtection="0"/>
    <xf numFmtId="0" fontId="11" fillId="7" borderId="7"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9" applyNumberFormat="0" applyFill="0" applyAlignment="0" applyProtection="0"/>
    <xf numFmtId="0" fontId="15" fillId="9" borderId="0" applyNumberFormat="0" applyBorder="0" applyAlignment="0" applyProtection="0"/>
    <xf numFmtId="0" fontId="1" fillId="11" borderId="0" applyNumberFormat="0" applyBorder="0" applyAlignment="0" applyProtection="0"/>
    <xf numFmtId="0" fontId="15" fillId="13" borderId="0" applyNumberFormat="0" applyBorder="0" applyAlignment="0" applyProtection="0"/>
    <xf numFmtId="0" fontId="1" fillId="15"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 fillId="23"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8" fillId="33" borderId="0" applyNumberFormat="0" applyBorder="0" applyAlignment="0" applyProtection="0"/>
    <xf numFmtId="0" fontId="1" fillId="10" borderId="0" applyNumberFormat="0" applyBorder="0" applyAlignment="0" applyProtection="0"/>
    <xf numFmtId="0" fontId="18" fillId="34" borderId="0" applyNumberFormat="0" applyBorder="0" applyAlignment="0" applyProtection="0"/>
    <xf numFmtId="0" fontId="1" fillId="14" borderId="0" applyNumberFormat="0" applyBorder="0" applyAlignment="0" applyProtection="0"/>
    <xf numFmtId="0" fontId="18" fillId="35" borderId="0" applyNumberFormat="0" applyBorder="0" applyAlignment="0" applyProtection="0"/>
    <xf numFmtId="0" fontId="1" fillId="18" borderId="0" applyNumberFormat="0" applyBorder="0" applyAlignment="0" applyProtection="0"/>
    <xf numFmtId="0" fontId="18" fillId="3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8" fillId="37" borderId="0" applyNumberFormat="0" applyBorder="0" applyAlignment="0" applyProtection="0"/>
    <xf numFmtId="172" fontId="1" fillId="26" borderId="0" applyNumberFormat="0" applyBorder="0" applyAlignment="0" applyProtection="0"/>
    <xf numFmtId="0" fontId="18" fillId="38" borderId="0" applyNumberFormat="0" applyBorder="0" applyAlignment="0" applyProtection="0"/>
    <xf numFmtId="0" fontId="1" fillId="18" borderId="0" applyNumberFormat="0" applyBorder="0" applyAlignment="0" applyProtection="0"/>
    <xf numFmtId="0" fontId="18" fillId="39" borderId="0" applyNumberFormat="0" applyBorder="0" applyAlignment="0" applyProtection="0"/>
    <xf numFmtId="172" fontId="1" fillId="26"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8" fillId="36" borderId="0" applyNumberFormat="0" applyBorder="0" applyAlignment="0" applyProtection="0"/>
    <xf numFmtId="0" fontId="18" fillId="39" borderId="0" applyNumberFormat="0" applyBorder="0" applyAlignment="0" applyProtection="0"/>
    <xf numFmtId="0" fontId="18" fillId="42" borderId="0" applyNumberFormat="0" applyBorder="0" applyAlignment="0" applyProtection="0"/>
    <xf numFmtId="0" fontId="15" fillId="12" borderId="0" applyNumberFormat="0" applyBorder="0" applyAlignment="0" applyProtection="0"/>
    <xf numFmtId="0" fontId="22" fillId="43" borderId="0" applyNumberFormat="0" applyBorder="0" applyAlignment="0" applyProtection="0"/>
    <xf numFmtId="0" fontId="15" fillId="16"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15" fillId="20" borderId="0" applyNumberFormat="0" applyBorder="0" applyAlignment="0" applyProtection="0"/>
    <xf numFmtId="0" fontId="22" fillId="4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15" fillId="32" borderId="0" applyNumberFormat="0" applyBorder="0" applyAlignment="0" applyProtection="0"/>
    <xf numFmtId="0" fontId="17" fillId="0" borderId="0"/>
    <xf numFmtId="0" fontId="23" fillId="35" borderId="0" applyNumberFormat="0" applyBorder="0" applyAlignment="0" applyProtection="0"/>
    <xf numFmtId="0" fontId="1" fillId="22" borderId="0" applyNumberFormat="0" applyBorder="0" applyAlignment="0" applyProtection="0"/>
    <xf numFmtId="172" fontId="1" fillId="22" borderId="0" applyNumberFormat="0" applyBorder="0" applyAlignment="0" applyProtection="0"/>
    <xf numFmtId="0" fontId="24" fillId="47" borderId="10" applyNumberFormat="0" applyAlignment="0" applyProtection="0"/>
    <xf numFmtId="172" fontId="18" fillId="33" borderId="0" applyNumberFormat="0" applyBorder="0" applyAlignment="0" applyProtection="0"/>
    <xf numFmtId="0" fontId="25" fillId="48" borderId="11" applyNumberFormat="0" applyAlignment="0" applyProtection="0"/>
    <xf numFmtId="0" fontId="18" fillId="35" borderId="0" applyNumberFormat="0" applyBorder="0" applyAlignment="0" applyProtection="0"/>
    <xf numFmtId="0" fontId="26" fillId="0" borderId="12" applyNumberFormat="0" applyFill="0" applyAlignment="0" applyProtection="0"/>
    <xf numFmtId="0" fontId="1" fillId="18" borderId="0" applyNumberFormat="0" applyBorder="0" applyAlignment="0" applyProtection="0"/>
    <xf numFmtId="0" fontId="18" fillId="35" borderId="0" applyNumberFormat="0" applyBorder="0" applyAlignment="0" applyProtection="0"/>
    <xf numFmtId="0" fontId="27" fillId="0" borderId="0" applyNumberFormat="0" applyFill="0" applyBorder="0" applyAlignment="0" applyProtection="0"/>
    <xf numFmtId="172" fontId="1" fillId="18" borderId="0" applyNumberFormat="0" applyBorder="0" applyAlignment="0" applyProtection="0"/>
    <xf numFmtId="0" fontId="22" fillId="49" borderId="0" applyNumberFormat="0" applyBorder="0" applyAlignment="0" applyProtection="0"/>
    <xf numFmtId="172" fontId="1" fillId="18" borderId="0" applyNumberFormat="0" applyBorder="0" applyAlignment="0" applyProtection="0"/>
    <xf numFmtId="0" fontId="22" fillId="50" borderId="0" applyNumberFormat="0" applyBorder="0" applyAlignment="0" applyProtection="0"/>
    <xf numFmtId="0" fontId="1" fillId="14" borderId="0" applyNumberFormat="0" applyBorder="0" applyAlignment="0" applyProtection="0"/>
    <xf numFmtId="0" fontId="22" fillId="51"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52" borderId="0" applyNumberFormat="0" applyBorder="0" applyAlignment="0" applyProtection="0"/>
    <xf numFmtId="0" fontId="28" fillId="38" borderId="10" applyNumberFormat="0" applyAlignment="0" applyProtection="0"/>
    <xf numFmtId="166" fontId="16" fillId="0" borderId="0" applyFont="0" applyFill="0" applyBorder="0" applyAlignment="0" applyProtection="0"/>
    <xf numFmtId="167" fontId="20" fillId="0" borderId="0" applyFont="0" applyFill="0" applyBorder="0" applyAlignment="0" applyProtection="0"/>
    <xf numFmtId="168" fontId="37" fillId="0" borderId="0" applyFon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alignment vertical="top"/>
      <protection locked="0"/>
    </xf>
    <xf numFmtId="0" fontId="29" fillId="34" borderId="0" applyNumberFormat="0" applyBorder="0" applyAlignment="0" applyProtection="0"/>
    <xf numFmtId="164" fontId="16" fillId="0" borderId="0" applyFont="0" applyFill="0" applyBorder="0" applyAlignment="0" applyProtection="0"/>
    <xf numFmtId="165" fontId="1" fillId="0" borderId="0" applyFont="0" applyFill="0" applyBorder="0" applyAlignment="0" applyProtection="0"/>
    <xf numFmtId="40" fontId="20" fillId="0" borderId="0" applyFont="0" applyFill="0" applyBorder="0" applyAlignment="0" applyProtection="0"/>
    <xf numFmtId="164" fontId="17" fillId="0" borderId="0" applyFont="0" applyFill="0" applyBorder="0" applyAlignment="0" applyProtection="0"/>
    <xf numFmtId="43" fontId="17" fillId="0" borderId="0" applyFont="0" applyFill="0" applyBorder="0" applyAlignment="0" applyProtection="0"/>
    <xf numFmtId="164" fontId="16" fillId="0" borderId="0" applyFont="0" applyFill="0" applyBorder="0" applyAlignment="0" applyProtection="0"/>
    <xf numFmtId="165" fontId="1"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9" fontId="20" fillId="0" borderId="0" applyFont="0" applyFill="0" applyBorder="0" applyAlignment="0" applyProtection="0"/>
    <xf numFmtId="0" fontId="40" fillId="4" borderId="0" applyNumberFormat="0" applyBorder="0" applyAlignment="0" applyProtection="0"/>
    <xf numFmtId="0" fontId="30" fillId="53" borderId="0" applyNumberFormat="0" applyBorder="0" applyAlignment="0" applyProtection="0"/>
    <xf numFmtId="0" fontId="17"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7" fillId="0" borderId="0"/>
    <xf numFmtId="0" fontId="17" fillId="0" borderId="0"/>
    <xf numFmtId="0" fontId="41" fillId="0" borderId="0"/>
    <xf numFmtId="0" fontId="17" fillId="0" borderId="0"/>
    <xf numFmtId="0" fontId="16" fillId="0" borderId="0"/>
    <xf numFmtId="0" fontId="1" fillId="0" borderId="0"/>
    <xf numFmtId="0" fontId="17" fillId="0" borderId="0"/>
    <xf numFmtId="0" fontId="1" fillId="0" borderId="0"/>
    <xf numFmtId="0" fontId="42" fillId="0" borderId="0"/>
    <xf numFmtId="0" fontId="19" fillId="0" borderId="0"/>
    <xf numFmtId="0" fontId="17" fillId="0" borderId="0"/>
    <xf numFmtId="0" fontId="19" fillId="0" borderId="0"/>
    <xf numFmtId="0" fontId="17" fillId="0" borderId="0"/>
    <xf numFmtId="0" fontId="1" fillId="0" borderId="0"/>
    <xf numFmtId="170" fontId="37" fillId="0" borderId="0"/>
    <xf numFmtId="0" fontId="17"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6" fillId="0" borderId="0"/>
    <xf numFmtId="0" fontId="17" fillId="0" borderId="0" applyNumberFormat="0" applyFill="0" applyBorder="0" applyAlignment="0" applyProtection="0"/>
    <xf numFmtId="0" fontId="41" fillId="0" borderId="0"/>
    <xf numFmtId="0" fontId="18" fillId="54" borderId="14" applyNumberFormat="0" applyFont="0" applyAlignment="0" applyProtection="0"/>
    <xf numFmtId="0" fontId="1" fillId="8" borderId="8" applyNumberFormat="0" applyFont="0" applyAlignment="0" applyProtection="0"/>
    <xf numFmtId="9" fontId="17" fillId="0" borderId="0" applyFont="0" applyFill="0" applyBorder="0" applyAlignment="0" applyProtection="0"/>
    <xf numFmtId="9" fontId="16" fillId="0" borderId="0" applyFont="0" applyFill="0" applyBorder="0" applyAlignment="0" applyProtection="0"/>
    <xf numFmtId="9" fontId="17" fillId="0" borderId="0" applyFont="0" applyFill="0" applyBorder="0" applyAlignment="0" applyProtection="0"/>
    <xf numFmtId="9" fontId="20"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20" fillId="0" borderId="0" applyFont="0" applyFill="0" applyBorder="0" applyAlignment="0" applyProtection="0"/>
    <xf numFmtId="0" fontId="31" fillId="47" borderId="15"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43" fillId="0" borderId="0" applyNumberFormat="0" applyFill="0" applyBorder="0" applyAlignment="0" applyProtection="0"/>
    <xf numFmtId="0" fontId="35" fillId="0" borderId="13" applyNumberFormat="0" applyFill="0" applyAlignment="0" applyProtection="0"/>
    <xf numFmtId="0" fontId="36" fillId="0" borderId="16" applyNumberFormat="0" applyFill="0" applyAlignment="0" applyProtection="0"/>
    <xf numFmtId="0" fontId="27" fillId="0" borderId="17" applyNumberFormat="0" applyFill="0" applyAlignment="0" applyProtection="0"/>
    <xf numFmtId="0" fontId="34" fillId="0" borderId="0" applyNumberFormat="0" applyFill="0" applyBorder="0" applyAlignment="0" applyProtection="0"/>
    <xf numFmtId="0" fontId="21" fillId="0" borderId="18" applyNumberFormat="0" applyFill="0" applyAlignment="0" applyProtection="0"/>
    <xf numFmtId="172" fontId="1" fillId="22" borderId="0" applyNumberFormat="0" applyBorder="0" applyAlignment="0" applyProtection="0"/>
    <xf numFmtId="0" fontId="1" fillId="18" borderId="0" applyNumberFormat="0" applyBorder="0" applyAlignment="0" applyProtection="0"/>
    <xf numFmtId="0" fontId="18" fillId="35" borderId="0" applyNumberFormat="0" applyBorder="0" applyAlignment="0" applyProtection="0"/>
    <xf numFmtId="0" fontId="1" fillId="22" borderId="0" applyNumberFormat="0" applyBorder="0" applyAlignment="0" applyProtection="0"/>
    <xf numFmtId="172" fontId="1" fillId="18" borderId="0" applyNumberFormat="0" applyBorder="0" applyAlignment="0" applyProtection="0"/>
    <xf numFmtId="172"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8" fillId="37" borderId="0" applyNumberFormat="0" applyBorder="0" applyAlignment="0" applyProtection="0"/>
    <xf numFmtId="0" fontId="1" fillId="22" borderId="0" applyNumberFormat="0" applyBorder="0" applyAlignment="0" applyProtection="0"/>
    <xf numFmtId="0" fontId="44" fillId="0" borderId="0"/>
    <xf numFmtId="171" fontId="45" fillId="0" borderId="0"/>
    <xf numFmtId="0" fontId="17" fillId="0" borderId="0"/>
    <xf numFmtId="172" fontId="1" fillId="26" borderId="0" applyNumberFormat="0" applyBorder="0" applyAlignment="0" applyProtection="0"/>
    <xf numFmtId="0" fontId="1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172" fontId="1" fillId="2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37"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2" fontId="1" fillId="26" borderId="0" applyNumberFormat="0" applyBorder="0" applyAlignment="0" applyProtection="0"/>
    <xf numFmtId="172"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8"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172"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2"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2"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36" borderId="0" applyNumberFormat="0" applyBorder="0" applyAlignment="0" applyProtection="0"/>
    <xf numFmtId="172" fontId="1" fillId="22" borderId="0" applyNumberFormat="0" applyBorder="0" applyAlignment="0" applyProtection="0"/>
    <xf numFmtId="172" fontId="1" fillId="22" borderId="0" applyNumberFormat="0" applyBorder="0" applyAlignment="0" applyProtection="0"/>
    <xf numFmtId="0" fontId="1" fillId="22" borderId="0" applyNumberFormat="0" applyBorder="0" applyAlignment="0" applyProtection="0"/>
    <xf numFmtId="172" fontId="1" fillId="22"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2" fontId="1" fillId="22" borderId="0" applyNumberFormat="0" applyBorder="0" applyAlignment="0" applyProtection="0"/>
    <xf numFmtId="0" fontId="1" fillId="22" borderId="0" applyNumberFormat="0" applyBorder="0" applyAlignment="0" applyProtection="0"/>
    <xf numFmtId="172" fontId="1" fillId="22" borderId="0" applyNumberFormat="0" applyBorder="0" applyAlignment="0" applyProtection="0"/>
    <xf numFmtId="0" fontId="18" fillId="36" borderId="0" applyNumberFormat="0" applyBorder="0" applyAlignment="0" applyProtection="0"/>
    <xf numFmtId="0" fontId="1" fillId="22" borderId="0" applyNumberFormat="0" applyBorder="0" applyAlignment="0" applyProtection="0"/>
    <xf numFmtId="0" fontId="18" fillId="36" borderId="0" applyNumberFormat="0" applyBorder="0" applyAlignment="0" applyProtection="0"/>
    <xf numFmtId="172" fontId="1" fillId="18" borderId="0" applyNumberFormat="0" applyBorder="0" applyAlignment="0" applyProtection="0"/>
    <xf numFmtId="172" fontId="18" fillId="35" borderId="0" applyNumberFormat="0" applyBorder="0" applyAlignment="0" applyProtection="0"/>
    <xf numFmtId="172" fontId="1" fillId="18" borderId="0" applyNumberFormat="0" applyBorder="0" applyAlignment="0" applyProtection="0"/>
    <xf numFmtId="0" fontId="1" fillId="18" borderId="0" applyNumberFormat="0" applyBorder="0" applyAlignment="0" applyProtection="0"/>
    <xf numFmtId="172"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2" fontId="1" fillId="18" borderId="0" applyNumberFormat="0" applyBorder="0" applyAlignment="0" applyProtection="0"/>
    <xf numFmtId="0" fontId="18" fillId="35" borderId="0" applyNumberFormat="0" applyBorder="0" applyAlignment="0" applyProtection="0"/>
    <xf numFmtId="172" fontId="1" fillId="18"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0" fontId="18" fillId="34" borderId="0" applyNumberFormat="0" applyBorder="0" applyAlignment="0" applyProtection="0"/>
    <xf numFmtId="0" fontId="1" fillId="14" borderId="0" applyNumberFormat="0" applyBorder="0" applyAlignment="0" applyProtection="0"/>
    <xf numFmtId="172" fontId="18" fillId="34" borderId="0" applyNumberFormat="0" applyBorder="0" applyAlignment="0" applyProtection="0"/>
    <xf numFmtId="43" fontId="17" fillId="0" borderId="0" applyFont="0" applyFill="0" applyBorder="0" applyAlignment="0" applyProtection="0"/>
    <xf numFmtId="0" fontId="1" fillId="14" borderId="0" applyNumberFormat="0" applyBorder="0" applyAlignment="0" applyProtection="0"/>
    <xf numFmtId="172" fontId="1" fillId="1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2" fontId="1" fillId="14" borderId="0" applyNumberFormat="0" applyBorder="0" applyAlignment="0" applyProtection="0"/>
    <xf numFmtId="0" fontId="18" fillId="3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0" fontId="18" fillId="34" borderId="0" applyNumberFormat="0" applyBorder="0" applyAlignment="0" applyProtection="0"/>
    <xf numFmtId="0" fontId="1" fillId="14" borderId="0" applyNumberFormat="0" applyBorder="0" applyAlignment="0" applyProtection="0"/>
    <xf numFmtId="0" fontId="18" fillId="3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0" fontId="1" fillId="0" borderId="0"/>
    <xf numFmtId="0" fontId="1" fillId="0" borderId="0"/>
    <xf numFmtId="0" fontId="18" fillId="3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8" fillId="34" borderId="0" applyNumberFormat="0" applyBorder="0" applyAlignment="0" applyProtection="0"/>
    <xf numFmtId="172" fontId="1" fillId="14"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0" fontId="1" fillId="0" borderId="0"/>
    <xf numFmtId="0" fontId="1" fillId="0" borderId="0"/>
    <xf numFmtId="0" fontId="16" fillId="0" borderId="0"/>
    <xf numFmtId="0" fontId="17" fillId="0" borderId="0"/>
    <xf numFmtId="0" fontId="18" fillId="33"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0" fontId="17" fillId="0" borderId="0"/>
    <xf numFmtId="0" fontId="1" fillId="0" borderId="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172" fontId="1" fillId="10" borderId="0" applyNumberFormat="0" applyBorder="0" applyAlignment="0" applyProtection="0"/>
    <xf numFmtId="0" fontId="18" fillId="33"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0" fontId="1" fillId="0" borderId="0"/>
    <xf numFmtId="0" fontId="1" fillId="0" borderId="0"/>
    <xf numFmtId="0" fontId="1" fillId="0" borderId="0"/>
    <xf numFmtId="0" fontId="18" fillId="33" borderId="0" applyNumberFormat="0" applyBorder="0" applyAlignment="0" applyProtection="0"/>
    <xf numFmtId="0" fontId="18" fillId="33" borderId="0" applyNumberFormat="0" applyBorder="0" applyAlignment="0" applyProtection="0"/>
    <xf numFmtId="0" fontId="1" fillId="0" borderId="0"/>
    <xf numFmtId="0" fontId="1" fillId="0" borderId="0"/>
    <xf numFmtId="0" fontId="1" fillId="0" borderId="0"/>
    <xf numFmtId="172" fontId="1" fillId="10"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172"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172" fontId="1" fillId="10" borderId="0" applyNumberFormat="0" applyBorder="0" applyAlignment="0" applyProtection="0"/>
    <xf numFmtId="0" fontId="1" fillId="0" borderId="0"/>
    <xf numFmtId="0" fontId="1" fillId="0" borderId="0"/>
    <xf numFmtId="0" fontId="1" fillId="0" borderId="0"/>
    <xf numFmtId="0" fontId="17" fillId="0" borderId="0" applyNumberFormat="0" applyFill="0" applyBorder="0" applyAlignment="0" applyProtection="0"/>
    <xf numFmtId="172" fontId="1" fillId="10" borderId="0" applyNumberFormat="0" applyBorder="0" applyAlignment="0" applyProtection="0"/>
    <xf numFmtId="0" fontId="18" fillId="33" borderId="0" applyNumberFormat="0" applyBorder="0" applyAlignment="0" applyProtection="0"/>
    <xf numFmtId="172" fontId="1" fillId="10"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9" fontId="17" fillId="0" borderId="0" applyFont="0" applyFill="0" applyBorder="0" applyAlignment="0" applyProtection="0"/>
    <xf numFmtId="0" fontId="1" fillId="10" borderId="0" applyNumberFormat="0" applyBorder="0" applyAlignment="0" applyProtection="0"/>
    <xf numFmtId="0" fontId="17" fillId="0" borderId="0"/>
    <xf numFmtId="172" fontId="1" fillId="30" borderId="0" applyNumberFormat="0" applyBorder="0" applyAlignment="0" applyProtection="0"/>
    <xf numFmtId="172"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172" fontId="1" fillId="18" borderId="0" applyNumberFormat="0" applyBorder="0" applyAlignment="0" applyProtection="0"/>
    <xf numFmtId="172" fontId="1" fillId="10" borderId="0" applyNumberFormat="0" applyBorder="0" applyAlignment="0" applyProtection="0"/>
    <xf numFmtId="0" fontId="1" fillId="18" borderId="0" applyNumberFormat="0" applyBorder="0" applyAlignment="0" applyProtection="0"/>
    <xf numFmtId="172" fontId="1" fillId="1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8" borderId="0" applyNumberFormat="0" applyBorder="0" applyAlignment="0" applyProtection="0"/>
    <xf numFmtId="172" fontId="1" fillId="18"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8" fillId="35" borderId="0" applyNumberFormat="0" applyBorder="0" applyAlignment="0" applyProtection="0"/>
    <xf numFmtId="0" fontId="18" fillId="33" borderId="0" applyNumberFormat="0" applyBorder="0" applyAlignment="0" applyProtection="0"/>
    <xf numFmtId="172" fontId="1" fillId="18" borderId="0" applyNumberFormat="0" applyBorder="0" applyAlignment="0" applyProtection="0"/>
    <xf numFmtId="0" fontId="17" fillId="0" borderId="0"/>
    <xf numFmtId="172" fontId="1" fillId="18"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172" fontId="1" fillId="18" borderId="0" applyNumberFormat="0" applyBorder="0" applyAlignment="0" applyProtection="0"/>
    <xf numFmtId="0" fontId="1" fillId="26" borderId="0" applyNumberFormat="0" applyBorder="0" applyAlignment="0" applyProtection="0"/>
    <xf numFmtId="0" fontId="1" fillId="0" borderId="0"/>
    <xf numFmtId="165" fontId="1" fillId="0" borderId="0" applyFont="0" applyFill="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37" borderId="0" applyNumberFormat="0" applyBorder="0" applyAlignment="0" applyProtection="0"/>
    <xf numFmtId="172" fontId="1" fillId="26" borderId="0" applyNumberFormat="0" applyBorder="0" applyAlignment="0" applyProtection="0"/>
    <xf numFmtId="0" fontId="1" fillId="26" borderId="0" applyNumberFormat="0" applyBorder="0" applyAlignment="0" applyProtection="0"/>
    <xf numFmtId="172" fontId="18" fillId="37" borderId="0" applyNumberFormat="0" applyBorder="0" applyAlignment="0" applyProtection="0"/>
    <xf numFmtId="172"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172" fontId="1" fillId="30" borderId="0" applyNumberFormat="0" applyBorder="0" applyAlignment="0" applyProtection="0"/>
    <xf numFmtId="172" fontId="1" fillId="30" borderId="0" applyNumberFormat="0" applyBorder="0" applyAlignment="0" applyProtection="0"/>
    <xf numFmtId="0" fontId="1" fillId="30" borderId="0" applyNumberFormat="0" applyBorder="0" applyAlignment="0" applyProtection="0"/>
    <xf numFmtId="172" fontId="1" fillId="30" borderId="0" applyNumberFormat="0" applyBorder="0" applyAlignment="0" applyProtection="0"/>
    <xf numFmtId="0" fontId="1" fillId="30" borderId="0" applyNumberFormat="0" applyBorder="0" applyAlignment="0" applyProtection="0"/>
    <xf numFmtId="172" fontId="1" fillId="30"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172" fontId="1" fillId="30" borderId="0" applyNumberFormat="0" applyBorder="0" applyAlignment="0" applyProtection="0"/>
    <xf numFmtId="0" fontId="1" fillId="30" borderId="0" applyNumberFormat="0" applyBorder="0" applyAlignment="0" applyProtection="0"/>
    <xf numFmtId="172" fontId="1" fillId="30" borderId="0" applyNumberFormat="0" applyBorder="0" applyAlignment="0" applyProtection="0"/>
    <xf numFmtId="0" fontId="18" fillId="38" borderId="0" applyNumberFormat="0" applyBorder="0" applyAlignment="0" applyProtection="0"/>
    <xf numFmtId="172"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2" fontId="1" fillId="30" borderId="0" applyNumberFormat="0" applyBorder="0" applyAlignment="0" applyProtection="0"/>
    <xf numFmtId="0" fontId="1" fillId="30" borderId="0" applyNumberFormat="0" applyBorder="0" applyAlignment="0" applyProtection="0"/>
    <xf numFmtId="172" fontId="1" fillId="30" borderId="0" applyNumberFormat="0" applyBorder="0" applyAlignment="0" applyProtection="0"/>
    <xf numFmtId="0" fontId="1" fillId="30" borderId="0" applyNumberFormat="0" applyBorder="0" applyAlignment="0" applyProtection="0"/>
    <xf numFmtId="172" fontId="1" fillId="30" borderId="0" applyNumberFormat="0" applyBorder="0" applyAlignment="0" applyProtection="0"/>
    <xf numFmtId="0" fontId="1" fillId="30" borderId="0" applyNumberFormat="0" applyBorder="0" applyAlignment="0" applyProtection="0"/>
    <xf numFmtId="172" fontId="18" fillId="38" borderId="0" applyNumberFormat="0" applyBorder="0" applyAlignment="0" applyProtection="0"/>
    <xf numFmtId="172"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0" fontId="18" fillId="39"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0" fontId="18" fillId="39"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0" fontId="18" fillId="39"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8" fillId="39" borderId="0" applyNumberFormat="0" applyBorder="0" applyAlignment="0" applyProtection="0"/>
    <xf numFmtId="172" fontId="18" fillId="39" borderId="0" applyNumberFormat="0" applyBorder="0" applyAlignment="0" applyProtection="0"/>
    <xf numFmtId="172" fontId="1" fillId="11" borderId="0" applyNumberFormat="0" applyBorder="0" applyAlignment="0" applyProtection="0"/>
    <xf numFmtId="0" fontId="1" fillId="18" borderId="0" applyNumberFormat="0" applyBorder="0" applyAlignment="0" applyProtection="0"/>
    <xf numFmtId="0" fontId="18" fillId="35" borderId="0" applyNumberFormat="0" applyBorder="0" applyAlignment="0" applyProtection="0"/>
    <xf numFmtId="0" fontId="1" fillId="30" borderId="0" applyNumberFormat="0" applyBorder="0" applyAlignment="0" applyProtection="0"/>
    <xf numFmtId="172"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172" fontId="1" fillId="11" borderId="0" applyNumberFormat="0" applyBorder="0" applyAlignment="0" applyProtection="0"/>
    <xf numFmtId="0" fontId="1" fillId="26" borderId="0" applyNumberFormat="0" applyBorder="0" applyAlignment="0" applyProtection="0"/>
    <xf numFmtId="172" fontId="1" fillId="30" borderId="0" applyNumberFormat="0" applyBorder="0" applyAlignment="0" applyProtection="0"/>
    <xf numFmtId="172" fontId="1" fillId="2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 fillId="26" borderId="0" applyNumberFormat="0" applyBorder="0" applyAlignment="0" applyProtection="0"/>
    <xf numFmtId="172" fontId="1" fillId="26" borderId="0" applyNumberFormat="0" applyBorder="0" applyAlignment="0" applyProtection="0"/>
    <xf numFmtId="172" fontId="1" fillId="26" borderId="0" applyNumberFormat="0" applyBorder="0" applyAlignment="0" applyProtection="0"/>
    <xf numFmtId="172" fontId="1" fillId="26" borderId="0" applyNumberFormat="0" applyBorder="0" applyAlignment="0" applyProtection="0"/>
    <xf numFmtId="0" fontId="18" fillId="37" borderId="0" applyNumberFormat="0" applyBorder="0" applyAlignment="0" applyProtection="0"/>
    <xf numFmtId="0" fontId="1" fillId="22" borderId="0" applyNumberFormat="0" applyBorder="0" applyAlignment="0" applyProtection="0"/>
    <xf numFmtId="0" fontId="17" fillId="0" borderId="0"/>
    <xf numFmtId="172" fontId="1" fillId="22" borderId="0" applyNumberFormat="0" applyBorder="0" applyAlignment="0" applyProtection="0"/>
    <xf numFmtId="0" fontId="1" fillId="30" borderId="0" applyNumberFormat="0" applyBorder="0" applyAlignment="0" applyProtection="0"/>
    <xf numFmtId="172" fontId="1" fillId="22" borderId="0" applyNumberFormat="0" applyBorder="0" applyAlignment="0" applyProtection="0"/>
    <xf numFmtId="0" fontId="17" fillId="0" borderId="0"/>
    <xf numFmtId="172" fontId="1" fillId="18" borderId="0" applyNumberFormat="0" applyBorder="0" applyAlignment="0" applyProtection="0"/>
    <xf numFmtId="172"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172" fontId="1" fillId="15" borderId="0" applyNumberFormat="0" applyBorder="0" applyAlignment="0" applyProtection="0"/>
    <xf numFmtId="0" fontId="18" fillId="40" borderId="0" applyNumberFormat="0" applyBorder="0" applyAlignment="0" applyProtection="0"/>
    <xf numFmtId="0" fontId="1" fillId="15" borderId="0" applyNumberFormat="0" applyBorder="0" applyAlignment="0" applyProtection="0"/>
    <xf numFmtId="172" fontId="1" fillId="15" borderId="0" applyNumberFormat="0" applyBorder="0" applyAlignment="0" applyProtection="0"/>
    <xf numFmtId="0" fontId="18" fillId="40" borderId="0" applyNumberFormat="0" applyBorder="0" applyAlignment="0" applyProtection="0"/>
    <xf numFmtId="172" fontId="1" fillId="15" borderId="0" applyNumberFormat="0" applyBorder="0" applyAlignment="0" applyProtection="0"/>
    <xf numFmtId="0" fontId="1" fillId="15" borderId="0" applyNumberFormat="0" applyBorder="0" applyAlignment="0" applyProtection="0"/>
    <xf numFmtId="172"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72" fontId="1" fillId="15"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172"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72" fontId="1" fillId="15" borderId="0" applyNumberFormat="0" applyBorder="0" applyAlignment="0" applyProtection="0"/>
    <xf numFmtId="0" fontId="18" fillId="40" borderId="0" applyNumberFormat="0" applyBorder="0" applyAlignment="0" applyProtection="0"/>
    <xf numFmtId="172" fontId="1" fillId="15" borderId="0" applyNumberFormat="0" applyBorder="0" applyAlignment="0" applyProtection="0"/>
    <xf numFmtId="172"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72" fontId="1" fillId="15" borderId="0" applyNumberFormat="0" applyBorder="0" applyAlignment="0" applyProtection="0"/>
    <xf numFmtId="0" fontId="1" fillId="15" borderId="0" applyNumberFormat="0" applyBorder="0" applyAlignment="0" applyProtection="0"/>
    <xf numFmtId="172" fontId="1" fillId="15" borderId="0" applyNumberFormat="0" applyBorder="0" applyAlignment="0" applyProtection="0"/>
    <xf numFmtId="0" fontId="1" fillId="15" borderId="0" applyNumberFormat="0" applyBorder="0" applyAlignment="0" applyProtection="0"/>
    <xf numFmtId="172" fontId="1" fillId="15" borderId="0" applyNumberFormat="0" applyBorder="0" applyAlignment="0" applyProtection="0"/>
    <xf numFmtId="0" fontId="1" fillId="15" borderId="0" applyNumberFormat="0" applyBorder="0" applyAlignment="0" applyProtection="0"/>
    <xf numFmtId="172" fontId="18" fillId="40" borderId="0" applyNumberFormat="0" applyBorder="0" applyAlignment="0" applyProtection="0"/>
    <xf numFmtId="0" fontId="18" fillId="40" borderId="0" applyNumberFormat="0" applyBorder="0" applyAlignment="0" applyProtection="0"/>
    <xf numFmtId="172"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172" fontId="1" fillId="19" borderId="0" applyNumberFormat="0" applyBorder="0" applyAlignment="0" applyProtection="0"/>
    <xf numFmtId="0" fontId="18" fillId="41" borderId="0" applyNumberFormat="0" applyBorder="0" applyAlignment="0" applyProtection="0"/>
    <xf numFmtId="0" fontId="1" fillId="19" borderId="0" applyNumberFormat="0" applyBorder="0" applyAlignment="0" applyProtection="0"/>
    <xf numFmtId="172" fontId="1" fillId="19" borderId="0" applyNumberFormat="0" applyBorder="0" applyAlignment="0" applyProtection="0"/>
    <xf numFmtId="0" fontId="18" fillId="41" borderId="0" applyNumberFormat="0" applyBorder="0" applyAlignment="0" applyProtection="0"/>
    <xf numFmtId="172" fontId="1" fillId="19" borderId="0" applyNumberFormat="0" applyBorder="0" applyAlignment="0" applyProtection="0"/>
    <xf numFmtId="0" fontId="1" fillId="19" borderId="0" applyNumberFormat="0" applyBorder="0" applyAlignment="0" applyProtection="0"/>
    <xf numFmtId="172"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2" fontId="1" fillId="19"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72" fontId="1" fillId="19" borderId="0" applyNumberFormat="0" applyBorder="0" applyAlignment="0" applyProtection="0"/>
    <xf numFmtId="0" fontId="1" fillId="19" borderId="0" applyNumberFormat="0" applyBorder="0" applyAlignment="0" applyProtection="0"/>
    <xf numFmtId="172" fontId="1" fillId="19" borderId="0" applyNumberFormat="0" applyBorder="0" applyAlignment="0" applyProtection="0"/>
    <xf numFmtId="0" fontId="18" fillId="41" borderId="0" applyNumberFormat="0" applyBorder="0" applyAlignment="0" applyProtection="0"/>
    <xf numFmtId="172" fontId="1" fillId="19" borderId="0" applyNumberFormat="0" applyBorder="0" applyAlignment="0" applyProtection="0"/>
    <xf numFmtId="172"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2" fontId="1" fillId="19" borderId="0" applyNumberFormat="0" applyBorder="0" applyAlignment="0" applyProtection="0"/>
    <xf numFmtId="0" fontId="1" fillId="19" borderId="0" applyNumberFormat="0" applyBorder="0" applyAlignment="0" applyProtection="0"/>
    <xf numFmtId="172" fontId="1" fillId="19" borderId="0" applyNumberFormat="0" applyBorder="0" applyAlignment="0" applyProtection="0"/>
    <xf numFmtId="0" fontId="1" fillId="19" borderId="0" applyNumberFormat="0" applyBorder="0" applyAlignment="0" applyProtection="0"/>
    <xf numFmtId="172" fontId="1" fillId="19" borderId="0" applyNumberFormat="0" applyBorder="0" applyAlignment="0" applyProtection="0"/>
    <xf numFmtId="0" fontId="1" fillId="19" borderId="0" applyNumberFormat="0" applyBorder="0" applyAlignment="0" applyProtection="0"/>
    <xf numFmtId="172" fontId="18" fillId="41" borderId="0" applyNumberFormat="0" applyBorder="0" applyAlignment="0" applyProtection="0"/>
    <xf numFmtId="0" fontId="18" fillId="41" borderId="0" applyNumberFormat="0" applyBorder="0" applyAlignment="0" applyProtection="0"/>
    <xf numFmtId="172"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172" fontId="1" fillId="23" borderId="0" applyNumberFormat="0" applyBorder="0" applyAlignment="0" applyProtection="0"/>
    <xf numFmtId="0" fontId="18" fillId="36" borderId="0" applyNumberFormat="0" applyBorder="0" applyAlignment="0" applyProtection="0"/>
    <xf numFmtId="0" fontId="1" fillId="23" borderId="0" applyNumberFormat="0" applyBorder="0" applyAlignment="0" applyProtection="0"/>
    <xf numFmtId="172" fontId="1" fillId="23" borderId="0" applyNumberFormat="0" applyBorder="0" applyAlignment="0" applyProtection="0"/>
    <xf numFmtId="0" fontId="18" fillId="36" borderId="0" applyNumberFormat="0" applyBorder="0" applyAlignment="0" applyProtection="0"/>
    <xf numFmtId="172" fontId="1" fillId="23" borderId="0" applyNumberFormat="0" applyBorder="0" applyAlignment="0" applyProtection="0"/>
    <xf numFmtId="0" fontId="1" fillId="23" borderId="0" applyNumberFormat="0" applyBorder="0" applyAlignment="0" applyProtection="0"/>
    <xf numFmtId="172"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2" fontId="1" fillId="23"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172"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2" fontId="1" fillId="23" borderId="0" applyNumberFormat="0" applyBorder="0" applyAlignment="0" applyProtection="0"/>
    <xf numFmtId="0" fontId="18" fillId="36" borderId="0" applyNumberFormat="0" applyBorder="0" applyAlignment="0" applyProtection="0"/>
    <xf numFmtId="172" fontId="1" fillId="23" borderId="0" applyNumberFormat="0" applyBorder="0" applyAlignment="0" applyProtection="0"/>
    <xf numFmtId="172"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2" fontId="1" fillId="23" borderId="0" applyNumberFormat="0" applyBorder="0" applyAlignment="0" applyProtection="0"/>
    <xf numFmtId="0" fontId="1" fillId="23" borderId="0" applyNumberFormat="0" applyBorder="0" applyAlignment="0" applyProtection="0"/>
    <xf numFmtId="172" fontId="1" fillId="23" borderId="0" applyNumberFormat="0" applyBorder="0" applyAlignment="0" applyProtection="0"/>
    <xf numFmtId="0" fontId="1" fillId="23" borderId="0" applyNumberFormat="0" applyBorder="0" applyAlignment="0" applyProtection="0"/>
    <xf numFmtId="172" fontId="1" fillId="23" borderId="0" applyNumberFormat="0" applyBorder="0" applyAlignment="0" applyProtection="0"/>
    <xf numFmtId="0" fontId="1" fillId="23" borderId="0" applyNumberFormat="0" applyBorder="0" applyAlignment="0" applyProtection="0"/>
    <xf numFmtId="172" fontId="18" fillId="36" borderId="0" applyNumberFormat="0" applyBorder="0" applyAlignment="0" applyProtection="0"/>
    <xf numFmtId="0" fontId="18" fillId="36" borderId="0" applyNumberFormat="0" applyBorder="0" applyAlignment="0" applyProtection="0"/>
    <xf numFmtId="172"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172" fontId="1" fillId="27" borderId="0" applyNumberFormat="0" applyBorder="0" applyAlignment="0" applyProtection="0"/>
    <xf numFmtId="0" fontId="18" fillId="39" borderId="0" applyNumberFormat="0" applyBorder="0" applyAlignment="0" applyProtection="0"/>
    <xf numFmtId="0" fontId="1" fillId="27" borderId="0" applyNumberFormat="0" applyBorder="0" applyAlignment="0" applyProtection="0"/>
    <xf numFmtId="172" fontId="1" fillId="27" borderId="0" applyNumberFormat="0" applyBorder="0" applyAlignment="0" applyProtection="0"/>
    <xf numFmtId="0" fontId="18" fillId="39" borderId="0" applyNumberFormat="0" applyBorder="0" applyAlignment="0" applyProtection="0"/>
    <xf numFmtId="172" fontId="1" fillId="27" borderId="0" applyNumberFormat="0" applyBorder="0" applyAlignment="0" applyProtection="0"/>
    <xf numFmtId="0" fontId="1" fillId="27" borderId="0" applyNumberFormat="0" applyBorder="0" applyAlignment="0" applyProtection="0"/>
    <xf numFmtId="172"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2" fontId="1" fillId="27"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172"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2" fontId="1" fillId="27" borderId="0" applyNumberFormat="0" applyBorder="0" applyAlignment="0" applyProtection="0"/>
    <xf numFmtId="0" fontId="18" fillId="39" borderId="0" applyNumberFormat="0" applyBorder="0" applyAlignment="0" applyProtection="0"/>
    <xf numFmtId="172" fontId="1" fillId="27" borderId="0" applyNumberFormat="0" applyBorder="0" applyAlignment="0" applyProtection="0"/>
    <xf numFmtId="172"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2" fontId="1" fillId="27" borderId="0" applyNumberFormat="0" applyBorder="0" applyAlignment="0" applyProtection="0"/>
    <xf numFmtId="0" fontId="1" fillId="27" borderId="0" applyNumberFormat="0" applyBorder="0" applyAlignment="0" applyProtection="0"/>
    <xf numFmtId="172" fontId="1" fillId="27" borderId="0" applyNumberFormat="0" applyBorder="0" applyAlignment="0" applyProtection="0"/>
    <xf numFmtId="0" fontId="1" fillId="27" borderId="0" applyNumberFormat="0" applyBorder="0" applyAlignment="0" applyProtection="0"/>
    <xf numFmtId="172" fontId="1" fillId="27" borderId="0" applyNumberFormat="0" applyBorder="0" applyAlignment="0" applyProtection="0"/>
    <xf numFmtId="0" fontId="1" fillId="27" borderId="0" applyNumberFormat="0" applyBorder="0" applyAlignment="0" applyProtection="0"/>
    <xf numFmtId="172" fontId="18" fillId="39" borderId="0" applyNumberFormat="0" applyBorder="0" applyAlignment="0" applyProtection="0"/>
    <xf numFmtId="0" fontId="18" fillId="39" borderId="0" applyNumberFormat="0" applyBorder="0" applyAlignment="0" applyProtection="0"/>
    <xf numFmtId="172"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72" fontId="1" fillId="31" borderId="0" applyNumberFormat="0" applyBorder="0" applyAlignment="0" applyProtection="0"/>
    <xf numFmtId="0" fontId="18" fillId="42" borderId="0" applyNumberFormat="0" applyBorder="0" applyAlignment="0" applyProtection="0"/>
    <xf numFmtId="0" fontId="1" fillId="31" borderId="0" applyNumberFormat="0" applyBorder="0" applyAlignment="0" applyProtection="0"/>
    <xf numFmtId="172" fontId="1" fillId="31" borderId="0" applyNumberFormat="0" applyBorder="0" applyAlignment="0" applyProtection="0"/>
    <xf numFmtId="0" fontId="18" fillId="42" borderId="0" applyNumberFormat="0" applyBorder="0" applyAlignment="0" applyProtection="0"/>
    <xf numFmtId="172" fontId="1" fillId="31" borderId="0" applyNumberFormat="0" applyBorder="0" applyAlignment="0" applyProtection="0"/>
    <xf numFmtId="0" fontId="1" fillId="31" borderId="0" applyNumberFormat="0" applyBorder="0" applyAlignment="0" applyProtection="0"/>
    <xf numFmtId="172"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2" fontId="1" fillId="31"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72"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2" fontId="1" fillId="31" borderId="0" applyNumberFormat="0" applyBorder="0" applyAlignment="0" applyProtection="0"/>
    <xf numFmtId="0" fontId="18" fillId="42" borderId="0" applyNumberFormat="0" applyBorder="0" applyAlignment="0" applyProtection="0"/>
    <xf numFmtId="172" fontId="1" fillId="31" borderId="0" applyNumberFormat="0" applyBorder="0" applyAlignment="0" applyProtection="0"/>
    <xf numFmtId="172"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2" fontId="1" fillId="31" borderId="0" applyNumberFormat="0" applyBorder="0" applyAlignment="0" applyProtection="0"/>
    <xf numFmtId="0" fontId="1" fillId="31" borderId="0" applyNumberFormat="0" applyBorder="0" applyAlignment="0" applyProtection="0"/>
    <xf numFmtId="172" fontId="1" fillId="31" borderId="0" applyNumberFormat="0" applyBorder="0" applyAlignment="0" applyProtection="0"/>
    <xf numFmtId="0" fontId="1" fillId="31" borderId="0" applyNumberFormat="0" applyBorder="0" applyAlignment="0" applyProtection="0"/>
    <xf numFmtId="172" fontId="1" fillId="31" borderId="0" applyNumberFormat="0" applyBorder="0" applyAlignment="0" applyProtection="0"/>
    <xf numFmtId="0" fontId="1" fillId="31" borderId="0" applyNumberFormat="0" applyBorder="0" applyAlignment="0" applyProtection="0"/>
    <xf numFmtId="172" fontId="18" fillId="42" borderId="0" applyNumberFormat="0" applyBorder="0" applyAlignment="0" applyProtection="0"/>
    <xf numFmtId="0" fontId="18" fillId="42" borderId="0" applyNumberFormat="0" applyBorder="0" applyAlignment="0" applyProtection="0"/>
    <xf numFmtId="172" fontId="1" fillId="31" borderId="0" applyNumberFormat="0" applyBorder="0" applyAlignment="0" applyProtection="0"/>
    <xf numFmtId="0" fontId="1" fillId="31" borderId="0" applyNumberFormat="0" applyBorder="0" applyAlignment="0" applyProtection="0"/>
    <xf numFmtId="0" fontId="22" fillId="43" borderId="0" applyNumberFormat="0" applyBorder="0" applyAlignment="0" applyProtection="0"/>
    <xf numFmtId="172" fontId="22" fillId="43" borderId="0" applyNumberFormat="0" applyBorder="0" applyAlignment="0" applyProtection="0"/>
    <xf numFmtId="0" fontId="22" fillId="43" borderId="0" applyNumberFormat="0" applyBorder="0" applyAlignment="0" applyProtection="0"/>
    <xf numFmtId="0" fontId="15" fillId="12" borderId="0" applyNumberFormat="0" applyBorder="0" applyAlignment="0" applyProtection="0"/>
    <xf numFmtId="172" fontId="15" fillId="12" borderId="0" applyNumberFormat="0" applyBorder="0" applyAlignment="0" applyProtection="0"/>
    <xf numFmtId="0" fontId="22" fillId="40" borderId="0" applyNumberFormat="0" applyBorder="0" applyAlignment="0" applyProtection="0"/>
    <xf numFmtId="172" fontId="22" fillId="40" borderId="0" applyNumberFormat="0" applyBorder="0" applyAlignment="0" applyProtection="0"/>
    <xf numFmtId="0" fontId="22" fillId="40" borderId="0" applyNumberFormat="0" applyBorder="0" applyAlignment="0" applyProtection="0"/>
    <xf numFmtId="0" fontId="15" fillId="16" borderId="0" applyNumberFormat="0" applyBorder="0" applyAlignment="0" applyProtection="0"/>
    <xf numFmtId="172" fontId="15" fillId="16" borderId="0" applyNumberFormat="0" applyBorder="0" applyAlignment="0" applyProtection="0"/>
    <xf numFmtId="0" fontId="22" fillId="41" borderId="0" applyNumberFormat="0" applyBorder="0" applyAlignment="0" applyProtection="0"/>
    <xf numFmtId="172" fontId="22" fillId="41" borderId="0" applyNumberFormat="0" applyBorder="0" applyAlignment="0" applyProtection="0"/>
    <xf numFmtId="0" fontId="22" fillId="41" borderId="0" applyNumberFormat="0" applyBorder="0" applyAlignment="0" applyProtection="0"/>
    <xf numFmtId="0" fontId="15" fillId="20" borderId="0" applyNumberFormat="0" applyBorder="0" applyAlignment="0" applyProtection="0"/>
    <xf numFmtId="172" fontId="15" fillId="20" borderId="0" applyNumberFormat="0" applyBorder="0" applyAlignment="0" applyProtection="0"/>
    <xf numFmtId="0" fontId="22" fillId="44" borderId="0" applyNumberFormat="0" applyBorder="0" applyAlignment="0" applyProtection="0"/>
    <xf numFmtId="172" fontId="22" fillId="44" borderId="0" applyNumberFormat="0" applyBorder="0" applyAlignment="0" applyProtection="0"/>
    <xf numFmtId="0" fontId="22" fillId="44" borderId="0" applyNumberFormat="0" applyBorder="0" applyAlignment="0" applyProtection="0"/>
    <xf numFmtId="0" fontId="15" fillId="24" borderId="0" applyNumberFormat="0" applyBorder="0" applyAlignment="0" applyProtection="0"/>
    <xf numFmtId="172" fontId="15" fillId="24" borderId="0" applyNumberFormat="0" applyBorder="0" applyAlignment="0" applyProtection="0"/>
    <xf numFmtId="0" fontId="22" fillId="45" borderId="0" applyNumberFormat="0" applyBorder="0" applyAlignment="0" applyProtection="0"/>
    <xf numFmtId="172" fontId="22" fillId="45" borderId="0" applyNumberFormat="0" applyBorder="0" applyAlignment="0" applyProtection="0"/>
    <xf numFmtId="0" fontId="22" fillId="45" borderId="0" applyNumberFormat="0" applyBorder="0" applyAlignment="0" applyProtection="0"/>
    <xf numFmtId="0" fontId="15" fillId="28" borderId="0" applyNumberFormat="0" applyBorder="0" applyAlignment="0" applyProtection="0"/>
    <xf numFmtId="172" fontId="15" fillId="28" borderId="0" applyNumberFormat="0" applyBorder="0" applyAlignment="0" applyProtection="0"/>
    <xf numFmtId="0" fontId="22" fillId="46" borderId="0" applyNumberFormat="0" applyBorder="0" applyAlignment="0" applyProtection="0"/>
    <xf numFmtId="172" fontId="22" fillId="46" borderId="0" applyNumberFormat="0" applyBorder="0" applyAlignment="0" applyProtection="0"/>
    <xf numFmtId="0" fontId="22" fillId="46" borderId="0" applyNumberFormat="0" applyBorder="0" applyAlignment="0" applyProtection="0"/>
    <xf numFmtId="0" fontId="15" fillId="32" borderId="0" applyNumberFormat="0" applyBorder="0" applyAlignment="0" applyProtection="0"/>
    <xf numFmtId="172" fontId="15" fillId="32" borderId="0" applyNumberFormat="0" applyBorder="0" applyAlignment="0" applyProtection="0"/>
    <xf numFmtId="0" fontId="23" fillId="35" borderId="0" applyNumberFormat="0" applyBorder="0" applyAlignment="0" applyProtection="0"/>
    <xf numFmtId="172" fontId="23" fillId="35" borderId="0" applyNumberFormat="0" applyBorder="0" applyAlignment="0" applyProtection="0"/>
    <xf numFmtId="0" fontId="23" fillId="35" borderId="0" applyNumberFormat="0" applyBorder="0" applyAlignment="0" applyProtection="0"/>
    <xf numFmtId="0" fontId="5" fillId="2" borderId="0" applyNumberFormat="0" applyBorder="0" applyAlignment="0" applyProtection="0"/>
    <xf numFmtId="172" fontId="5" fillId="2" borderId="0" applyNumberFormat="0" applyBorder="0" applyAlignment="0" applyProtection="0"/>
    <xf numFmtId="0" fontId="24" fillId="47" borderId="10" applyNumberFormat="0" applyAlignment="0" applyProtection="0"/>
    <xf numFmtId="172" fontId="24" fillId="47" borderId="10" applyNumberFormat="0" applyAlignment="0" applyProtection="0"/>
    <xf numFmtId="0" fontId="24" fillId="47" borderId="10" applyNumberFormat="0" applyAlignment="0" applyProtection="0"/>
    <xf numFmtId="0" fontId="9" fillId="6" borderId="4" applyNumberFormat="0" applyAlignment="0" applyProtection="0"/>
    <xf numFmtId="172" fontId="9" fillId="6" borderId="4" applyNumberFormat="0" applyAlignment="0" applyProtection="0"/>
    <xf numFmtId="0" fontId="25" fillId="48" borderId="11" applyNumberFormat="0" applyAlignment="0" applyProtection="0"/>
    <xf numFmtId="172" fontId="25" fillId="48" borderId="11" applyNumberFormat="0" applyAlignment="0" applyProtection="0"/>
    <xf numFmtId="0" fontId="25" fillId="48" borderId="11" applyNumberFormat="0" applyAlignment="0" applyProtection="0"/>
    <xf numFmtId="0" fontId="11" fillId="7" borderId="7" applyNumberFormat="0" applyAlignment="0" applyProtection="0"/>
    <xf numFmtId="172" fontId="11" fillId="7" borderId="7" applyNumberFormat="0" applyAlignment="0" applyProtection="0"/>
    <xf numFmtId="0" fontId="26" fillId="0" borderId="12" applyNumberFormat="0" applyFill="0" applyAlignment="0" applyProtection="0"/>
    <xf numFmtId="172" fontId="26" fillId="0" borderId="12" applyNumberFormat="0" applyFill="0" applyAlignment="0" applyProtection="0"/>
    <xf numFmtId="0" fontId="26" fillId="0" borderId="12" applyNumberFormat="0" applyFill="0" applyAlignment="0" applyProtection="0"/>
    <xf numFmtId="0" fontId="10" fillId="0" borderId="6" applyNumberFormat="0" applyFill="0" applyAlignment="0" applyProtection="0"/>
    <xf numFmtId="172" fontId="10" fillId="0" borderId="6" applyNumberFormat="0" applyFill="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72" fontId="27"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22" fillId="49" borderId="0" applyNumberFormat="0" applyBorder="0" applyAlignment="0" applyProtection="0"/>
    <xf numFmtId="172" fontId="22" fillId="49" borderId="0" applyNumberFormat="0" applyBorder="0" applyAlignment="0" applyProtection="0"/>
    <xf numFmtId="0" fontId="22" fillId="49" borderId="0" applyNumberFormat="0" applyBorder="0" applyAlignment="0" applyProtection="0"/>
    <xf numFmtId="0" fontId="15" fillId="9" borderId="0" applyNumberFormat="0" applyBorder="0" applyAlignment="0" applyProtection="0"/>
    <xf numFmtId="172" fontId="15" fillId="9" borderId="0" applyNumberFormat="0" applyBorder="0" applyAlignment="0" applyProtection="0"/>
    <xf numFmtId="0" fontId="22" fillId="50" borderId="0" applyNumberFormat="0" applyBorder="0" applyAlignment="0" applyProtection="0"/>
    <xf numFmtId="172" fontId="22" fillId="50" borderId="0" applyNumberFormat="0" applyBorder="0" applyAlignment="0" applyProtection="0"/>
    <xf numFmtId="0" fontId="22" fillId="50" borderId="0" applyNumberFormat="0" applyBorder="0" applyAlignment="0" applyProtection="0"/>
    <xf numFmtId="0" fontId="15" fillId="13" borderId="0" applyNumberFormat="0" applyBorder="0" applyAlignment="0" applyProtection="0"/>
    <xf numFmtId="172" fontId="15" fillId="13" borderId="0" applyNumberFormat="0" applyBorder="0" applyAlignment="0" applyProtection="0"/>
    <xf numFmtId="0" fontId="22" fillId="51" borderId="0" applyNumberFormat="0" applyBorder="0" applyAlignment="0" applyProtection="0"/>
    <xf numFmtId="172" fontId="22" fillId="51" borderId="0" applyNumberFormat="0" applyBorder="0" applyAlignment="0" applyProtection="0"/>
    <xf numFmtId="0" fontId="22" fillId="51" borderId="0" applyNumberFormat="0" applyBorder="0" applyAlignment="0" applyProtection="0"/>
    <xf numFmtId="0" fontId="15" fillId="17" borderId="0" applyNumberFormat="0" applyBorder="0" applyAlignment="0" applyProtection="0"/>
    <xf numFmtId="172" fontId="15" fillId="17" borderId="0" applyNumberFormat="0" applyBorder="0" applyAlignment="0" applyProtection="0"/>
    <xf numFmtId="0" fontId="22" fillId="44" borderId="0" applyNumberFormat="0" applyBorder="0" applyAlignment="0" applyProtection="0"/>
    <xf numFmtId="172" fontId="22" fillId="44" borderId="0" applyNumberFormat="0" applyBorder="0" applyAlignment="0" applyProtection="0"/>
    <xf numFmtId="0" fontId="22" fillId="44" borderId="0" applyNumberFormat="0" applyBorder="0" applyAlignment="0" applyProtection="0"/>
    <xf numFmtId="0" fontId="15" fillId="21" borderId="0" applyNumberFormat="0" applyBorder="0" applyAlignment="0" applyProtection="0"/>
    <xf numFmtId="172" fontId="15" fillId="21" borderId="0" applyNumberFormat="0" applyBorder="0" applyAlignment="0" applyProtection="0"/>
    <xf numFmtId="0" fontId="22" fillId="45" borderId="0" applyNumberFormat="0" applyBorder="0" applyAlignment="0" applyProtection="0"/>
    <xf numFmtId="172" fontId="22" fillId="45" borderId="0" applyNumberFormat="0" applyBorder="0" applyAlignment="0" applyProtection="0"/>
    <xf numFmtId="0" fontId="22" fillId="45" borderId="0" applyNumberFormat="0" applyBorder="0" applyAlignment="0" applyProtection="0"/>
    <xf numFmtId="0" fontId="15" fillId="25" borderId="0" applyNumberFormat="0" applyBorder="0" applyAlignment="0" applyProtection="0"/>
    <xf numFmtId="172" fontId="15" fillId="25" borderId="0" applyNumberFormat="0" applyBorder="0" applyAlignment="0" applyProtection="0"/>
    <xf numFmtId="0" fontId="22" fillId="52" borderId="0" applyNumberFormat="0" applyBorder="0" applyAlignment="0" applyProtection="0"/>
    <xf numFmtId="172" fontId="22" fillId="52" borderId="0" applyNumberFormat="0" applyBorder="0" applyAlignment="0" applyProtection="0"/>
    <xf numFmtId="0" fontId="22" fillId="52" borderId="0" applyNumberFormat="0" applyBorder="0" applyAlignment="0" applyProtection="0"/>
    <xf numFmtId="0" fontId="15" fillId="29" borderId="0" applyNumberFormat="0" applyBorder="0" applyAlignment="0" applyProtection="0"/>
    <xf numFmtId="172" fontId="15" fillId="29" borderId="0" applyNumberFormat="0" applyBorder="0" applyAlignment="0" applyProtection="0"/>
    <xf numFmtId="0" fontId="28" fillId="38" borderId="10" applyNumberFormat="0" applyAlignment="0" applyProtection="0"/>
    <xf numFmtId="172" fontId="28" fillId="38" borderId="10" applyNumberFormat="0" applyAlignment="0" applyProtection="0"/>
    <xf numFmtId="0" fontId="28" fillId="38" borderId="10" applyNumberFormat="0" applyAlignment="0" applyProtection="0"/>
    <xf numFmtId="0" fontId="7" fillId="5" borderId="4" applyNumberFormat="0" applyAlignment="0" applyProtection="0"/>
    <xf numFmtId="172" fontId="7" fillId="5" borderId="4" applyNumberFormat="0" applyAlignment="0" applyProtection="0"/>
    <xf numFmtId="173"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2" fontId="17" fillId="0" borderId="0" applyFont="0" applyFill="0" applyBorder="0" applyAlignment="0" applyProtection="0"/>
    <xf numFmtId="173"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1" fontId="17" fillId="0" borderId="0" applyFont="0" applyFill="0" applyBorder="0" applyAlignment="0" applyProtection="0"/>
    <xf numFmtId="174" fontId="17" fillId="0" borderId="0" applyFont="0" applyFill="0" applyBorder="0" applyAlignment="0" applyProtection="0"/>
    <xf numFmtId="172"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3" fontId="17" fillId="0" borderId="0" applyFont="0" applyFill="0" applyBorder="0" applyAlignment="0" applyProtection="0"/>
    <xf numFmtId="174" fontId="17" fillId="0" borderId="0" applyFont="0" applyFill="0" applyBorder="0" applyAlignment="0" applyProtection="0"/>
    <xf numFmtId="172"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3"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1"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3" fontId="17" fillId="0" borderId="0" applyFon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29" fillId="34" borderId="0" applyNumberFormat="0" applyBorder="0" applyAlignment="0" applyProtection="0"/>
    <xf numFmtId="172" fontId="29" fillId="34" borderId="0" applyNumberFormat="0" applyBorder="0" applyAlignment="0" applyProtection="0"/>
    <xf numFmtId="0" fontId="29" fillId="34" borderId="0" applyNumberFormat="0" applyBorder="0" applyAlignment="0" applyProtection="0"/>
    <xf numFmtId="0" fontId="6" fillId="3" borderId="0" applyNumberFormat="0" applyBorder="0" applyAlignment="0" applyProtection="0"/>
    <xf numFmtId="172" fontId="6" fillId="3" borderId="0" applyNumberFormat="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8" fillId="0" borderId="0" applyFont="0" applyFill="0" applyBorder="0" applyAlignment="0" applyProtection="0"/>
    <xf numFmtId="164" fontId="17" fillId="0" borderId="0" applyFont="0" applyFill="0" applyBorder="0" applyAlignment="0" applyProtection="0"/>
    <xf numFmtId="175"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164" fontId="1"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30" fillId="53" borderId="0" applyNumberFormat="0" applyBorder="0" applyAlignment="0" applyProtection="0"/>
    <xf numFmtId="172" fontId="30" fillId="53" borderId="0" applyNumberFormat="0" applyBorder="0" applyAlignment="0" applyProtection="0"/>
    <xf numFmtId="0" fontId="30" fillId="53" borderId="0" applyNumberFormat="0" applyBorder="0" applyAlignment="0" applyProtection="0"/>
    <xf numFmtId="0" fontId="40" fillId="4" borderId="0" applyNumberFormat="0" applyBorder="0" applyAlignment="0" applyProtection="0"/>
    <xf numFmtId="172" fontId="40" fillId="4" borderId="0" applyNumberFormat="0" applyBorder="0" applyAlignment="0" applyProtection="0"/>
    <xf numFmtId="0" fontId="1" fillId="0" borderId="0"/>
    <xf numFmtId="172" fontId="1" fillId="0" borderId="0"/>
    <xf numFmtId="0" fontId="17" fillId="0" borderId="0"/>
    <xf numFmtId="0" fontId="17" fillId="0" borderId="0"/>
    <xf numFmtId="0" fontId="17" fillId="0" borderId="0"/>
    <xf numFmtId="0" fontId="17" fillId="0" borderId="0"/>
    <xf numFmtId="172" fontId="17" fillId="0" borderId="0"/>
    <xf numFmtId="0" fontId="17" fillId="0" borderId="0"/>
    <xf numFmtId="0" fontId="17" fillId="0" borderId="0"/>
    <xf numFmtId="0" fontId="1" fillId="0" borderId="0"/>
    <xf numFmtId="0" fontId="17" fillId="0" borderId="0"/>
    <xf numFmtId="0" fontId="1" fillId="0" borderId="0"/>
    <xf numFmtId="0" fontId="1" fillId="0" borderId="0"/>
    <xf numFmtId="0" fontId="46" fillId="0" borderId="0"/>
    <xf numFmtId="0" fontId="46" fillId="0" borderId="0"/>
    <xf numFmtId="0" fontId="46" fillId="0" borderId="0"/>
    <xf numFmtId="0" fontId="46" fillId="0" borderId="0"/>
    <xf numFmtId="172" fontId="46" fillId="0" borderId="0"/>
    <xf numFmtId="0" fontId="17" fillId="0" borderId="0"/>
    <xf numFmtId="0" fontId="1" fillId="0" borderId="0"/>
    <xf numFmtId="0" fontId="17" fillId="0" borderId="0"/>
    <xf numFmtId="172" fontId="1" fillId="0" borderId="0"/>
    <xf numFmtId="0" fontId="17" fillId="0" borderId="0"/>
    <xf numFmtId="0" fontId="17" fillId="0" borderId="0"/>
    <xf numFmtId="0" fontId="1" fillId="0" borderId="0"/>
    <xf numFmtId="172" fontId="1" fillId="0" borderId="0"/>
    <xf numFmtId="0" fontId="17" fillId="0" borderId="0"/>
    <xf numFmtId="17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172" fontId="17"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17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172" fontId="1" fillId="0" borderId="0"/>
    <xf numFmtId="0" fontId="17" fillId="0" borderId="0"/>
    <xf numFmtId="172" fontId="1" fillId="0" borderId="0"/>
    <xf numFmtId="0" fontId="1" fillId="0" borderId="0"/>
    <xf numFmtId="172" fontId="1" fillId="0" borderId="0"/>
    <xf numFmtId="0" fontId="1" fillId="0" borderId="0"/>
    <xf numFmtId="0" fontId="1" fillId="0" borderId="0"/>
    <xf numFmtId="172" fontId="1" fillId="0" borderId="0"/>
    <xf numFmtId="0" fontId="49" fillId="0" borderId="0"/>
    <xf numFmtId="0" fontId="17"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7" fillId="0" borderId="0"/>
    <xf numFmtId="0" fontId="17" fillId="0" borderId="0"/>
    <xf numFmtId="0" fontId="17" fillId="0" borderId="0"/>
    <xf numFmtId="0" fontId="17" fillId="0" borderId="0"/>
    <xf numFmtId="0" fontId="17" fillId="0" borderId="0"/>
    <xf numFmtId="172" fontId="1" fillId="0" borderId="0"/>
    <xf numFmtId="172" fontId="1" fillId="0" borderId="0"/>
    <xf numFmtId="0" fontId="17" fillId="0" borderId="0"/>
    <xf numFmtId="0" fontId="1" fillId="0" borderId="0"/>
    <xf numFmtId="0" fontId="17" fillId="0" borderId="0"/>
    <xf numFmtId="0" fontId="17" fillId="0" borderId="0"/>
    <xf numFmtId="172" fontId="1" fillId="0" borderId="0"/>
    <xf numFmtId="172" fontId="1" fillId="0" borderId="0"/>
    <xf numFmtId="0" fontId="17" fillId="0" borderId="0"/>
    <xf numFmtId="0" fontId="17" fillId="0" borderId="0"/>
    <xf numFmtId="172" fontId="1" fillId="0" borderId="0"/>
    <xf numFmtId="0" fontId="1" fillId="0" borderId="0"/>
    <xf numFmtId="172" fontId="1" fillId="0" borderId="0"/>
    <xf numFmtId="0" fontId="17" fillId="0" borderId="0"/>
    <xf numFmtId="0" fontId="1" fillId="0" borderId="0"/>
    <xf numFmtId="0" fontId="1" fillId="0" borderId="0"/>
    <xf numFmtId="172" fontId="1" fillId="0" borderId="0"/>
    <xf numFmtId="0" fontId="17" fillId="54" borderId="14" applyNumberFormat="0" applyFont="0" applyAlignment="0" applyProtection="0"/>
    <xf numFmtId="0" fontId="17" fillId="54" borderId="14" applyNumberFormat="0" applyFont="0" applyAlignment="0" applyProtection="0"/>
    <xf numFmtId="0" fontId="1" fillId="8" borderId="8" applyNumberFormat="0" applyFont="0" applyAlignment="0" applyProtection="0"/>
    <xf numFmtId="172" fontId="1" fillId="8" borderId="8" applyNumberFormat="0" applyFont="0" applyAlignment="0" applyProtection="0"/>
    <xf numFmtId="0" fontId="17" fillId="54" borderId="14" applyNumberFormat="0" applyFont="0" applyAlignment="0" applyProtection="0"/>
    <xf numFmtId="172" fontId="1" fillId="8" borderId="8" applyNumberFormat="0" applyFont="0" applyAlignment="0" applyProtection="0"/>
    <xf numFmtId="0" fontId="1" fillId="8" borderId="8" applyNumberFormat="0" applyFont="0" applyAlignment="0" applyProtection="0"/>
    <xf numFmtId="172" fontId="1" fillId="8" borderId="8" applyNumberFormat="0" applyFont="0" applyAlignment="0" applyProtection="0"/>
    <xf numFmtId="0" fontId="1" fillId="8" borderId="8" applyNumberFormat="0" applyFont="0" applyAlignment="0" applyProtection="0"/>
    <xf numFmtId="172"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172" fontId="1" fillId="8" borderId="8" applyNumberFormat="0" applyFont="0" applyAlignment="0" applyProtection="0"/>
    <xf numFmtId="0" fontId="17" fillId="54" borderId="14" applyNumberFormat="0" applyFont="0" applyAlignment="0" applyProtection="0"/>
    <xf numFmtId="0" fontId="17" fillId="54" borderId="14" applyNumberFormat="0" applyFont="0" applyAlignment="0" applyProtection="0"/>
    <xf numFmtId="0" fontId="17" fillId="54" borderId="14" applyNumberFormat="0" applyFont="0" applyAlignment="0" applyProtection="0"/>
    <xf numFmtId="0" fontId="1" fillId="8" borderId="8" applyNumberFormat="0" applyFont="0" applyAlignment="0" applyProtection="0"/>
    <xf numFmtId="172" fontId="1" fillId="8" borderId="8" applyNumberFormat="0" applyFont="0" applyAlignment="0" applyProtection="0"/>
    <xf numFmtId="0" fontId="17" fillId="54" borderId="14" applyNumberFormat="0" applyFont="0" applyAlignment="0" applyProtection="0"/>
    <xf numFmtId="172" fontId="1" fillId="8" borderId="8" applyNumberFormat="0" applyFont="0" applyAlignment="0" applyProtection="0"/>
    <xf numFmtId="0" fontId="1" fillId="8" borderId="8" applyNumberFormat="0" applyFont="0" applyAlignment="0" applyProtection="0"/>
    <xf numFmtId="172"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2" fontId="1" fillId="8" borderId="8" applyNumberFormat="0" applyFont="0" applyAlignment="0" applyProtection="0"/>
    <xf numFmtId="0" fontId="17" fillId="54" borderId="14" applyNumberFormat="0" applyFont="0" applyAlignment="0" applyProtection="0"/>
    <xf numFmtId="0" fontId="17" fillId="54" borderId="14" applyNumberFormat="0" applyFont="0" applyAlignment="0" applyProtection="0"/>
    <xf numFmtId="172"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2" fontId="1" fillId="8" borderId="8" applyNumberFormat="0" applyFont="0" applyAlignment="0" applyProtection="0"/>
    <xf numFmtId="0" fontId="17" fillId="54" borderId="14" applyNumberFormat="0" applyFont="0" applyAlignment="0" applyProtection="0"/>
    <xf numFmtId="0" fontId="1" fillId="8" borderId="8" applyNumberFormat="0" applyFont="0" applyAlignment="0" applyProtection="0"/>
    <xf numFmtId="172"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2" fontId="1" fillId="8" borderId="8" applyNumberFormat="0" applyFont="0" applyAlignment="0" applyProtection="0"/>
    <xf numFmtId="172" fontId="18" fillId="54" borderId="14" applyNumberFormat="0" applyFont="0" applyAlignment="0" applyProtection="0"/>
    <xf numFmtId="0" fontId="18" fillId="54" borderId="14" applyNumberFormat="0" applyFont="0" applyAlignment="0" applyProtection="0"/>
    <xf numFmtId="172" fontId="1" fillId="8" borderId="8" applyNumberFormat="0" applyFont="0" applyAlignment="0" applyProtection="0"/>
    <xf numFmtId="0" fontId="1" fillId="8" borderId="8" applyNumberFormat="0" applyFon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31" fillId="47" borderId="15" applyNumberFormat="0" applyAlignment="0" applyProtection="0"/>
    <xf numFmtId="172" fontId="31" fillId="47" borderId="15" applyNumberFormat="0" applyAlignment="0" applyProtection="0"/>
    <xf numFmtId="0" fontId="31" fillId="47" borderId="15" applyNumberFormat="0" applyAlignment="0" applyProtection="0"/>
    <xf numFmtId="0" fontId="8" fillId="6" borderId="5" applyNumberFormat="0" applyAlignment="0" applyProtection="0"/>
    <xf numFmtId="172" fontId="8" fillId="6" borderId="5" applyNumberFormat="0" applyAlignment="0" applyProtection="0"/>
    <xf numFmtId="0" fontId="32" fillId="0" borderId="0" applyNumberFormat="0" applyFill="0" applyBorder="0" applyAlignment="0" applyProtection="0"/>
    <xf numFmtId="172" fontId="32" fillId="0" borderId="0" applyNumberFormat="0" applyFill="0" applyBorder="0" applyAlignment="0" applyProtection="0"/>
    <xf numFmtId="0" fontId="32" fillId="0" borderId="0" applyNumberFormat="0" applyFill="0" applyBorder="0" applyAlignment="0" applyProtection="0"/>
    <xf numFmtId="0" fontId="12" fillId="0" borderId="0" applyNumberFormat="0" applyFill="0" applyBorder="0" applyAlignment="0" applyProtection="0"/>
    <xf numFmtId="172" fontId="12" fillId="0" borderId="0" applyNumberFormat="0" applyFill="0" applyBorder="0" applyAlignment="0" applyProtection="0"/>
    <xf numFmtId="0" fontId="13" fillId="0" borderId="0" applyNumberFormat="0" applyFill="0" applyBorder="0" applyAlignment="0" applyProtection="0"/>
    <xf numFmtId="172" fontId="1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72" fontId="33" fillId="0" borderId="0" applyNumberFormat="0" applyFill="0" applyBorder="0" applyAlignment="0" applyProtection="0"/>
    <xf numFmtId="0" fontId="13" fillId="0" borderId="0" applyNumberFormat="0" applyFill="0" applyBorder="0" applyAlignment="0" applyProtection="0"/>
    <xf numFmtId="172" fontId="13" fillId="0" borderId="0" applyNumberFormat="0" applyFill="0" applyBorder="0" applyAlignment="0" applyProtection="0"/>
    <xf numFmtId="0" fontId="2" fillId="0" borderId="1" applyNumberFormat="0" applyFill="0" applyAlignment="0" applyProtection="0"/>
    <xf numFmtId="172" fontId="2" fillId="0" borderId="1"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172" fontId="35" fillId="0" borderId="13" applyNumberFormat="0" applyFill="0" applyAlignment="0" applyProtection="0"/>
    <xf numFmtId="0" fontId="2" fillId="0" borderId="1" applyNumberFormat="0" applyFill="0" applyAlignment="0" applyProtection="0"/>
    <xf numFmtId="172" fontId="2" fillId="0" borderId="1" applyNumberFormat="0" applyFill="0" applyAlignment="0" applyProtection="0"/>
    <xf numFmtId="0" fontId="3" fillId="0" borderId="2" applyNumberFormat="0" applyFill="0" applyAlignment="0" applyProtection="0"/>
    <xf numFmtId="172" fontId="3" fillId="0" borderId="2"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172" fontId="36" fillId="0" borderId="16" applyNumberFormat="0" applyFill="0" applyAlignment="0" applyProtection="0"/>
    <xf numFmtId="0" fontId="3" fillId="0" borderId="2" applyNumberFormat="0" applyFill="0" applyAlignment="0" applyProtection="0"/>
    <xf numFmtId="172" fontId="3" fillId="0" borderId="2" applyNumberFormat="0" applyFill="0" applyAlignment="0" applyProtection="0"/>
    <xf numFmtId="0" fontId="4" fillId="0" borderId="3" applyNumberFormat="0" applyFill="0" applyAlignment="0" applyProtection="0"/>
    <xf numFmtId="172" fontId="4" fillId="0" borderId="3" applyNumberFormat="0" applyFill="0" applyAlignment="0" applyProtection="0"/>
    <xf numFmtId="0" fontId="27" fillId="0" borderId="17" applyNumberFormat="0" applyFill="0" applyAlignment="0" applyProtection="0"/>
    <xf numFmtId="0" fontId="27" fillId="0" borderId="17" applyNumberFormat="0" applyFill="0" applyAlignment="0" applyProtection="0"/>
    <xf numFmtId="172" fontId="27" fillId="0" borderId="17" applyNumberFormat="0" applyFill="0" applyAlignment="0" applyProtection="0"/>
    <xf numFmtId="0" fontId="4" fillId="0" borderId="3" applyNumberFormat="0" applyFill="0" applyAlignment="0" applyProtection="0"/>
    <xf numFmtId="172" fontId="4" fillId="0" borderId="3" applyNumberFormat="0" applyFill="0" applyAlignment="0" applyProtection="0"/>
    <xf numFmtId="0" fontId="43" fillId="0" borderId="0" applyNumberFormat="0" applyFill="0" applyBorder="0" applyAlignment="0" applyProtection="0"/>
    <xf numFmtId="172" fontId="43"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72" fontId="34" fillId="0" borderId="0" applyNumberFormat="0" applyFill="0" applyBorder="0" applyAlignment="0" applyProtection="0"/>
    <xf numFmtId="0" fontId="43" fillId="0" borderId="0" applyNumberFormat="0" applyFill="0" applyBorder="0" applyAlignment="0" applyProtection="0"/>
    <xf numFmtId="172" fontId="43" fillId="0" borderId="0" applyNumberFormat="0" applyFill="0" applyBorder="0" applyAlignment="0" applyProtection="0"/>
    <xf numFmtId="0" fontId="14" fillId="0" borderId="9" applyNumberFormat="0" applyFill="0" applyAlignment="0" applyProtection="0"/>
    <xf numFmtId="172" fontId="14" fillId="0" borderId="9"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172" fontId="21" fillId="0" borderId="18" applyNumberFormat="0" applyFill="0" applyAlignment="0" applyProtection="0"/>
    <xf numFmtId="0" fontId="14" fillId="0" borderId="9" applyNumberFormat="0" applyFill="0" applyAlignment="0" applyProtection="0"/>
    <xf numFmtId="172" fontId="14" fillId="0" borderId="9" applyNumberFormat="0" applyFill="0" applyAlignment="0" applyProtection="0"/>
    <xf numFmtId="0" fontId="17" fillId="0" borderId="0"/>
    <xf numFmtId="9" fontId="17" fillId="0" borderId="0" applyFont="0" applyFill="0" applyBorder="0" applyAlignment="0" applyProtection="0"/>
    <xf numFmtId="0" fontId="17" fillId="0" borderId="0"/>
    <xf numFmtId="0"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172" fontId="1" fillId="18" borderId="0" applyNumberFormat="0" applyBorder="0" applyAlignment="0" applyProtection="0"/>
    <xf numFmtId="172"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2" fontId="1" fillId="18" borderId="0" applyNumberFormat="0" applyBorder="0" applyAlignment="0" applyProtection="0"/>
    <xf numFmtId="172" fontId="1" fillId="18" borderId="0" applyNumberFormat="0" applyBorder="0" applyAlignment="0" applyProtection="0"/>
    <xf numFmtId="0" fontId="1" fillId="18" borderId="0" applyNumberFormat="0" applyBorder="0" applyAlignment="0" applyProtection="0"/>
    <xf numFmtId="172" fontId="1" fillId="18" borderId="0" applyNumberFormat="0" applyBorder="0" applyAlignment="0" applyProtection="0"/>
    <xf numFmtId="0" fontId="1" fillId="18" borderId="0" applyNumberFormat="0" applyBorder="0" applyAlignment="0" applyProtection="0"/>
    <xf numFmtId="172"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2" fontId="1" fillId="18" borderId="0" applyNumberFormat="0" applyBorder="0" applyAlignment="0" applyProtection="0"/>
    <xf numFmtId="172"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2" fontId="1" fillId="18" borderId="0" applyNumberFormat="0" applyBorder="0" applyAlignment="0" applyProtection="0"/>
    <xf numFmtId="172" fontId="1" fillId="18" borderId="0" applyNumberFormat="0" applyBorder="0" applyAlignment="0" applyProtection="0"/>
    <xf numFmtId="172"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2" fontId="1" fillId="18" borderId="0" applyNumberFormat="0" applyBorder="0" applyAlignment="0" applyProtection="0"/>
    <xf numFmtId="0" fontId="1" fillId="18" borderId="0" applyNumberFormat="0" applyBorder="0" applyAlignment="0" applyProtection="0"/>
    <xf numFmtId="172" fontId="1" fillId="18" borderId="0" applyNumberFormat="0" applyBorder="0" applyAlignment="0" applyProtection="0"/>
    <xf numFmtId="0" fontId="1" fillId="18" borderId="0" applyNumberFormat="0" applyBorder="0" applyAlignment="0" applyProtection="0"/>
    <xf numFmtId="172" fontId="1" fillId="18" borderId="0" applyNumberFormat="0" applyBorder="0" applyAlignment="0" applyProtection="0"/>
    <xf numFmtId="0" fontId="1" fillId="18" borderId="0" applyNumberFormat="0" applyBorder="0" applyAlignment="0" applyProtection="0"/>
    <xf numFmtId="172"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172" fontId="1" fillId="22" borderId="0" applyNumberFormat="0" applyBorder="0" applyAlignment="0" applyProtection="0"/>
    <xf numFmtId="0" fontId="1" fillId="22" borderId="0" applyNumberFormat="0" applyBorder="0" applyAlignment="0" applyProtection="0"/>
    <xf numFmtId="172" fontId="1" fillId="22" borderId="0" applyNumberFormat="0" applyBorder="0" applyAlignment="0" applyProtection="0"/>
    <xf numFmtId="172" fontId="1" fillId="22" borderId="0" applyNumberFormat="0" applyBorder="0" applyAlignment="0" applyProtection="0"/>
    <xf numFmtId="0" fontId="1" fillId="22" borderId="0" applyNumberFormat="0" applyBorder="0" applyAlignment="0" applyProtection="0"/>
    <xf numFmtId="172"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2" fontId="1" fillId="22" borderId="0" applyNumberFormat="0" applyBorder="0" applyAlignment="0" applyProtection="0"/>
    <xf numFmtId="172"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2" fontId="1" fillId="22" borderId="0" applyNumberFormat="0" applyBorder="0" applyAlignment="0" applyProtection="0"/>
    <xf numFmtId="172" fontId="1" fillId="22" borderId="0" applyNumberFormat="0" applyBorder="0" applyAlignment="0" applyProtection="0"/>
    <xf numFmtId="172"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2" fontId="1" fillId="22" borderId="0" applyNumberFormat="0" applyBorder="0" applyAlignment="0" applyProtection="0"/>
    <xf numFmtId="0" fontId="1" fillId="22" borderId="0" applyNumberFormat="0" applyBorder="0" applyAlignment="0" applyProtection="0"/>
    <xf numFmtId="172" fontId="1" fillId="22" borderId="0" applyNumberFormat="0" applyBorder="0" applyAlignment="0" applyProtection="0"/>
    <xf numFmtId="0" fontId="1" fillId="22" borderId="0" applyNumberFormat="0" applyBorder="0" applyAlignment="0" applyProtection="0"/>
    <xf numFmtId="172" fontId="1" fillId="22" borderId="0" applyNumberFormat="0" applyBorder="0" applyAlignment="0" applyProtection="0"/>
    <xf numFmtId="0" fontId="1" fillId="22" borderId="0" applyNumberFormat="0" applyBorder="0" applyAlignment="0" applyProtection="0"/>
    <xf numFmtId="172"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172" fontId="1" fillId="26" borderId="0" applyNumberFormat="0" applyBorder="0" applyAlignment="0" applyProtection="0"/>
    <xf numFmtId="0" fontId="1" fillId="26" borderId="0" applyNumberFormat="0" applyBorder="0" applyAlignment="0" applyProtection="0"/>
    <xf numFmtId="172" fontId="1" fillId="26" borderId="0" applyNumberFormat="0" applyBorder="0" applyAlignment="0" applyProtection="0"/>
    <xf numFmtId="172" fontId="1" fillId="26" borderId="0" applyNumberFormat="0" applyBorder="0" applyAlignment="0" applyProtection="0"/>
    <xf numFmtId="0" fontId="1" fillId="26" borderId="0" applyNumberFormat="0" applyBorder="0" applyAlignment="0" applyProtection="0"/>
    <xf numFmtId="172"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2" fontId="1" fillId="26" borderId="0" applyNumberFormat="0" applyBorder="0" applyAlignment="0" applyProtection="0"/>
    <xf numFmtId="172"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2" fontId="1" fillId="26" borderId="0" applyNumberFormat="0" applyBorder="0" applyAlignment="0" applyProtection="0"/>
    <xf numFmtId="172" fontId="1" fillId="26" borderId="0" applyNumberFormat="0" applyBorder="0" applyAlignment="0" applyProtection="0"/>
    <xf numFmtId="172"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2" fontId="1" fillId="26" borderId="0" applyNumberFormat="0" applyBorder="0" applyAlignment="0" applyProtection="0"/>
    <xf numFmtId="0" fontId="1" fillId="26" borderId="0" applyNumberFormat="0" applyBorder="0" applyAlignment="0" applyProtection="0"/>
    <xf numFmtId="172" fontId="1" fillId="26" borderId="0" applyNumberFormat="0" applyBorder="0" applyAlignment="0" applyProtection="0"/>
    <xf numFmtId="0" fontId="1" fillId="26" borderId="0" applyNumberFormat="0" applyBorder="0" applyAlignment="0" applyProtection="0"/>
    <xf numFmtId="172" fontId="1" fillId="26" borderId="0" applyNumberFormat="0" applyBorder="0" applyAlignment="0" applyProtection="0"/>
    <xf numFmtId="0" fontId="1" fillId="26" borderId="0" applyNumberFormat="0" applyBorder="0" applyAlignment="0" applyProtection="0"/>
    <xf numFmtId="172"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172" fontId="1" fillId="30" borderId="0" applyNumberFormat="0" applyBorder="0" applyAlignment="0" applyProtection="0"/>
    <xf numFmtId="0" fontId="1" fillId="30" borderId="0" applyNumberFormat="0" applyBorder="0" applyAlignment="0" applyProtection="0"/>
    <xf numFmtId="172" fontId="1" fillId="30" borderId="0" applyNumberFormat="0" applyBorder="0" applyAlignment="0" applyProtection="0"/>
    <xf numFmtId="172" fontId="1" fillId="30" borderId="0" applyNumberFormat="0" applyBorder="0" applyAlignment="0" applyProtection="0"/>
    <xf numFmtId="0" fontId="1" fillId="30" borderId="0" applyNumberFormat="0" applyBorder="0" applyAlignment="0" applyProtection="0"/>
    <xf numFmtId="172"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2" fontId="1" fillId="30" borderId="0" applyNumberFormat="0" applyBorder="0" applyAlignment="0" applyProtection="0"/>
    <xf numFmtId="172"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2" fontId="1" fillId="30" borderId="0" applyNumberFormat="0" applyBorder="0" applyAlignment="0" applyProtection="0"/>
    <xf numFmtId="172" fontId="1" fillId="30" borderId="0" applyNumberFormat="0" applyBorder="0" applyAlignment="0" applyProtection="0"/>
    <xf numFmtId="172"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2" fontId="1" fillId="30" borderId="0" applyNumberFormat="0" applyBorder="0" applyAlignment="0" applyProtection="0"/>
    <xf numFmtId="0" fontId="1" fillId="30" borderId="0" applyNumberFormat="0" applyBorder="0" applyAlignment="0" applyProtection="0"/>
    <xf numFmtId="172" fontId="1" fillId="30" borderId="0" applyNumberFormat="0" applyBorder="0" applyAlignment="0" applyProtection="0"/>
    <xf numFmtId="0" fontId="1" fillId="30" borderId="0" applyNumberFormat="0" applyBorder="0" applyAlignment="0" applyProtection="0"/>
    <xf numFmtId="172" fontId="1" fillId="30" borderId="0" applyNumberFormat="0" applyBorder="0" applyAlignment="0" applyProtection="0"/>
    <xf numFmtId="0" fontId="1" fillId="30" borderId="0" applyNumberFormat="0" applyBorder="0" applyAlignment="0" applyProtection="0"/>
    <xf numFmtId="172"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172" fontId="1" fillId="15" borderId="0" applyNumberFormat="0" applyBorder="0" applyAlignment="0" applyProtection="0"/>
    <xf numFmtId="0" fontId="1" fillId="15" borderId="0" applyNumberFormat="0" applyBorder="0" applyAlignment="0" applyProtection="0"/>
    <xf numFmtId="172" fontId="1" fillId="15" borderId="0" applyNumberFormat="0" applyBorder="0" applyAlignment="0" applyProtection="0"/>
    <xf numFmtId="172" fontId="1" fillId="15" borderId="0" applyNumberFormat="0" applyBorder="0" applyAlignment="0" applyProtection="0"/>
    <xf numFmtId="0" fontId="1" fillId="15" borderId="0" applyNumberFormat="0" applyBorder="0" applyAlignment="0" applyProtection="0"/>
    <xf numFmtId="172"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72" fontId="1" fillId="15" borderId="0" applyNumberFormat="0" applyBorder="0" applyAlignment="0" applyProtection="0"/>
    <xf numFmtId="172"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72" fontId="1" fillId="15" borderId="0" applyNumberFormat="0" applyBorder="0" applyAlignment="0" applyProtection="0"/>
    <xf numFmtId="172" fontId="1" fillId="15" borderId="0" applyNumberFormat="0" applyBorder="0" applyAlignment="0" applyProtection="0"/>
    <xf numFmtId="172"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72" fontId="1" fillId="15" borderId="0" applyNumberFormat="0" applyBorder="0" applyAlignment="0" applyProtection="0"/>
    <xf numFmtId="0" fontId="1" fillId="15" borderId="0" applyNumberFormat="0" applyBorder="0" applyAlignment="0" applyProtection="0"/>
    <xf numFmtId="172" fontId="1" fillId="15" borderId="0" applyNumberFormat="0" applyBorder="0" applyAlignment="0" applyProtection="0"/>
    <xf numFmtId="0" fontId="1" fillId="15" borderId="0" applyNumberFormat="0" applyBorder="0" applyAlignment="0" applyProtection="0"/>
    <xf numFmtId="172" fontId="1" fillId="15" borderId="0" applyNumberFormat="0" applyBorder="0" applyAlignment="0" applyProtection="0"/>
    <xf numFmtId="0" fontId="1" fillId="15" borderId="0" applyNumberFormat="0" applyBorder="0" applyAlignment="0" applyProtection="0"/>
    <xf numFmtId="172"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172" fontId="1" fillId="19" borderId="0" applyNumberFormat="0" applyBorder="0" applyAlignment="0" applyProtection="0"/>
    <xf numFmtId="0" fontId="1" fillId="19" borderId="0" applyNumberFormat="0" applyBorder="0" applyAlignment="0" applyProtection="0"/>
    <xf numFmtId="172" fontId="1" fillId="19" borderId="0" applyNumberFormat="0" applyBorder="0" applyAlignment="0" applyProtection="0"/>
    <xf numFmtId="172" fontId="1" fillId="19" borderId="0" applyNumberFormat="0" applyBorder="0" applyAlignment="0" applyProtection="0"/>
    <xf numFmtId="0" fontId="1" fillId="19" borderId="0" applyNumberFormat="0" applyBorder="0" applyAlignment="0" applyProtection="0"/>
    <xf numFmtId="172"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2" fontId="1" fillId="19" borderId="0" applyNumberFormat="0" applyBorder="0" applyAlignment="0" applyProtection="0"/>
    <xf numFmtId="172"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2" fontId="1" fillId="19" borderId="0" applyNumberFormat="0" applyBorder="0" applyAlignment="0" applyProtection="0"/>
    <xf numFmtId="172" fontId="1" fillId="19" borderId="0" applyNumberFormat="0" applyBorder="0" applyAlignment="0" applyProtection="0"/>
    <xf numFmtId="172"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2" fontId="1" fillId="19" borderId="0" applyNumberFormat="0" applyBorder="0" applyAlignment="0" applyProtection="0"/>
    <xf numFmtId="0" fontId="1" fillId="19" borderId="0" applyNumberFormat="0" applyBorder="0" applyAlignment="0" applyProtection="0"/>
    <xf numFmtId="172" fontId="1" fillId="19" borderId="0" applyNumberFormat="0" applyBorder="0" applyAlignment="0" applyProtection="0"/>
    <xf numFmtId="0" fontId="1" fillId="19" borderId="0" applyNumberFormat="0" applyBorder="0" applyAlignment="0" applyProtection="0"/>
    <xf numFmtId="172" fontId="1" fillId="19" borderId="0" applyNumberFormat="0" applyBorder="0" applyAlignment="0" applyProtection="0"/>
    <xf numFmtId="0" fontId="1" fillId="19" borderId="0" applyNumberFormat="0" applyBorder="0" applyAlignment="0" applyProtection="0"/>
    <xf numFmtId="172"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172" fontId="1" fillId="23" borderId="0" applyNumberFormat="0" applyBorder="0" applyAlignment="0" applyProtection="0"/>
    <xf numFmtId="0" fontId="1" fillId="23" borderId="0" applyNumberFormat="0" applyBorder="0" applyAlignment="0" applyProtection="0"/>
    <xf numFmtId="172" fontId="1" fillId="23" borderId="0" applyNumberFormat="0" applyBorder="0" applyAlignment="0" applyProtection="0"/>
    <xf numFmtId="172" fontId="1" fillId="23" borderId="0" applyNumberFormat="0" applyBorder="0" applyAlignment="0" applyProtection="0"/>
    <xf numFmtId="0" fontId="1" fillId="23" borderId="0" applyNumberFormat="0" applyBorder="0" applyAlignment="0" applyProtection="0"/>
    <xf numFmtId="172"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2" fontId="1" fillId="23" borderId="0" applyNumberFormat="0" applyBorder="0" applyAlignment="0" applyProtection="0"/>
    <xf numFmtId="172"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2" fontId="1" fillId="23" borderId="0" applyNumberFormat="0" applyBorder="0" applyAlignment="0" applyProtection="0"/>
    <xf numFmtId="172" fontId="1" fillId="23" borderId="0" applyNumberFormat="0" applyBorder="0" applyAlignment="0" applyProtection="0"/>
    <xf numFmtId="172"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2" fontId="1" fillId="23" borderId="0" applyNumberFormat="0" applyBorder="0" applyAlignment="0" applyProtection="0"/>
    <xf numFmtId="0" fontId="1" fillId="23" borderId="0" applyNumberFormat="0" applyBorder="0" applyAlignment="0" applyProtection="0"/>
    <xf numFmtId="172" fontId="1" fillId="23" borderId="0" applyNumberFormat="0" applyBorder="0" applyAlignment="0" applyProtection="0"/>
    <xf numFmtId="0" fontId="1" fillId="23" borderId="0" applyNumberFormat="0" applyBorder="0" applyAlignment="0" applyProtection="0"/>
    <xf numFmtId="172" fontId="1" fillId="23" borderId="0" applyNumberFormat="0" applyBorder="0" applyAlignment="0" applyProtection="0"/>
    <xf numFmtId="0" fontId="1" fillId="23" borderId="0" applyNumberFormat="0" applyBorder="0" applyAlignment="0" applyProtection="0"/>
    <xf numFmtId="172"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172" fontId="1" fillId="27" borderId="0" applyNumberFormat="0" applyBorder="0" applyAlignment="0" applyProtection="0"/>
    <xf numFmtId="0" fontId="1" fillId="27" borderId="0" applyNumberFormat="0" applyBorder="0" applyAlignment="0" applyProtection="0"/>
    <xf numFmtId="172" fontId="1" fillId="27" borderId="0" applyNumberFormat="0" applyBorder="0" applyAlignment="0" applyProtection="0"/>
    <xf numFmtId="172" fontId="1" fillId="27" borderId="0" applyNumberFormat="0" applyBorder="0" applyAlignment="0" applyProtection="0"/>
    <xf numFmtId="0" fontId="1" fillId="27" borderId="0" applyNumberFormat="0" applyBorder="0" applyAlignment="0" applyProtection="0"/>
    <xf numFmtId="172"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2" fontId="1" fillId="27" borderId="0" applyNumberFormat="0" applyBorder="0" applyAlignment="0" applyProtection="0"/>
    <xf numFmtId="172"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2" fontId="1" fillId="27" borderId="0" applyNumberFormat="0" applyBorder="0" applyAlignment="0" applyProtection="0"/>
    <xf numFmtId="172" fontId="1" fillId="27" borderId="0" applyNumberFormat="0" applyBorder="0" applyAlignment="0" applyProtection="0"/>
    <xf numFmtId="172"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2" fontId="1" fillId="27" borderId="0" applyNumberFormat="0" applyBorder="0" applyAlignment="0" applyProtection="0"/>
    <xf numFmtId="0" fontId="1" fillId="27" borderId="0" applyNumberFormat="0" applyBorder="0" applyAlignment="0" applyProtection="0"/>
    <xf numFmtId="172" fontId="1" fillId="27" borderId="0" applyNumberFormat="0" applyBorder="0" applyAlignment="0" applyProtection="0"/>
    <xf numFmtId="0" fontId="1" fillId="27" borderId="0" applyNumberFormat="0" applyBorder="0" applyAlignment="0" applyProtection="0"/>
    <xf numFmtId="172" fontId="1" fillId="27" borderId="0" applyNumberFormat="0" applyBorder="0" applyAlignment="0" applyProtection="0"/>
    <xf numFmtId="0" fontId="1" fillId="27" borderId="0" applyNumberFormat="0" applyBorder="0" applyAlignment="0" applyProtection="0"/>
    <xf numFmtId="172"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72" fontId="1" fillId="31" borderId="0" applyNumberFormat="0" applyBorder="0" applyAlignment="0" applyProtection="0"/>
    <xf numFmtId="0" fontId="1" fillId="31" borderId="0" applyNumberFormat="0" applyBorder="0" applyAlignment="0" applyProtection="0"/>
    <xf numFmtId="172" fontId="1" fillId="31" borderId="0" applyNumberFormat="0" applyBorder="0" applyAlignment="0" applyProtection="0"/>
    <xf numFmtId="172" fontId="1" fillId="31" borderId="0" applyNumberFormat="0" applyBorder="0" applyAlignment="0" applyProtection="0"/>
    <xf numFmtId="0" fontId="1" fillId="31" borderId="0" applyNumberFormat="0" applyBorder="0" applyAlignment="0" applyProtection="0"/>
    <xf numFmtId="172"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2" fontId="1" fillId="31" borderId="0" applyNumberFormat="0" applyBorder="0" applyAlignment="0" applyProtection="0"/>
    <xf numFmtId="172"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2" fontId="1" fillId="31" borderId="0" applyNumberFormat="0" applyBorder="0" applyAlignment="0" applyProtection="0"/>
    <xf numFmtId="172" fontId="1" fillId="31" borderId="0" applyNumberFormat="0" applyBorder="0" applyAlignment="0" applyProtection="0"/>
    <xf numFmtId="172"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2" fontId="1" fillId="31" borderId="0" applyNumberFormat="0" applyBorder="0" applyAlignment="0" applyProtection="0"/>
    <xf numFmtId="0" fontId="1" fillId="31" borderId="0" applyNumberFormat="0" applyBorder="0" applyAlignment="0" applyProtection="0"/>
    <xf numFmtId="172" fontId="1" fillId="31" borderId="0" applyNumberFormat="0" applyBorder="0" applyAlignment="0" applyProtection="0"/>
    <xf numFmtId="0" fontId="1" fillId="31" borderId="0" applyNumberFormat="0" applyBorder="0" applyAlignment="0" applyProtection="0"/>
    <xf numFmtId="172" fontId="1" fillId="31" borderId="0" applyNumberFormat="0" applyBorder="0" applyAlignment="0" applyProtection="0"/>
    <xf numFmtId="0" fontId="1" fillId="31" borderId="0" applyNumberFormat="0" applyBorder="0" applyAlignment="0" applyProtection="0"/>
    <xf numFmtId="172" fontId="1" fillId="31" borderId="0" applyNumberFormat="0" applyBorder="0" applyAlignment="0" applyProtection="0"/>
    <xf numFmtId="0" fontId="1" fillId="31" borderId="0" applyNumberFormat="0" applyBorder="0" applyAlignment="0" applyProtection="0"/>
    <xf numFmtId="173"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2" fontId="17" fillId="0" borderId="0" applyFont="0" applyFill="0" applyBorder="0" applyAlignment="0" applyProtection="0"/>
    <xf numFmtId="173"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1" fontId="17" fillId="0" borderId="0" applyFont="0" applyFill="0" applyBorder="0" applyAlignment="0" applyProtection="0"/>
    <xf numFmtId="174" fontId="17" fillId="0" borderId="0" applyFont="0" applyFill="0" applyBorder="0" applyAlignment="0" applyProtection="0"/>
    <xf numFmtId="172"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3" fontId="17" fillId="0" borderId="0" applyFont="0" applyFill="0" applyBorder="0" applyAlignment="0" applyProtection="0"/>
    <xf numFmtId="174" fontId="17" fillId="0" borderId="0" applyFont="0" applyFill="0" applyBorder="0" applyAlignment="0" applyProtection="0"/>
    <xf numFmtId="172"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3"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1"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75"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164" fontId="1"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 fillId="0" borderId="0"/>
    <xf numFmtId="172" fontId="1" fillId="0" borderId="0"/>
    <xf numFmtId="0" fontId="17" fillId="0" borderId="0"/>
    <xf numFmtId="0" fontId="17" fillId="0" borderId="0"/>
    <xf numFmtId="0" fontId="17" fillId="0" borderId="0"/>
    <xf numFmtId="0" fontId="17" fillId="0" borderId="0"/>
    <xf numFmtId="172" fontId="17" fillId="0" borderId="0"/>
    <xf numFmtId="0" fontId="17" fillId="0" borderId="0"/>
    <xf numFmtId="0" fontId="17" fillId="0" borderId="0"/>
    <xf numFmtId="0" fontId="1" fillId="0" borderId="0"/>
    <xf numFmtId="0" fontId="17" fillId="0" borderId="0"/>
    <xf numFmtId="0" fontId="1" fillId="0" borderId="0"/>
    <xf numFmtId="0" fontId="1" fillId="0" borderId="0"/>
    <xf numFmtId="0" fontId="17" fillId="0" borderId="0"/>
    <xf numFmtId="0" fontId="17" fillId="0" borderId="0"/>
    <xf numFmtId="0" fontId="17" fillId="0" borderId="0"/>
    <xf numFmtId="0" fontId="1" fillId="0" borderId="0"/>
    <xf numFmtId="0" fontId="17" fillId="0" borderId="0"/>
    <xf numFmtId="172" fontId="1" fillId="0" borderId="0"/>
    <xf numFmtId="0" fontId="17" fillId="0" borderId="0"/>
    <xf numFmtId="0" fontId="17" fillId="0" borderId="0"/>
    <xf numFmtId="0" fontId="1" fillId="0" borderId="0"/>
    <xf numFmtId="172" fontId="1" fillId="0" borderId="0"/>
    <xf numFmtId="0" fontId="17" fillId="0" borderId="0"/>
    <xf numFmtId="0" fontId="17" fillId="0" borderId="0"/>
    <xf numFmtId="17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172" fontId="17" fillId="0" borderId="0"/>
    <xf numFmtId="0" fontId="17" fillId="0" borderId="0"/>
    <xf numFmtId="17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172" fontId="1" fillId="0" borderId="0"/>
    <xf numFmtId="0" fontId="17" fillId="0" borderId="0"/>
    <xf numFmtId="172" fontId="1" fillId="0" borderId="0"/>
    <xf numFmtId="0" fontId="1" fillId="0" borderId="0"/>
    <xf numFmtId="172" fontId="1" fillId="0" borderId="0"/>
    <xf numFmtId="0" fontId="1" fillId="0" borderId="0"/>
    <xf numFmtId="0" fontId="1" fillId="0" borderId="0"/>
    <xf numFmtId="172" fontId="1" fillId="0" borderId="0"/>
    <xf numFmtId="0" fontId="17" fillId="0" borderId="0"/>
    <xf numFmtId="0" fontId="17" fillId="0" borderId="0"/>
    <xf numFmtId="172" fontId="1" fillId="0" borderId="0"/>
    <xf numFmtId="0" fontId="1" fillId="0" borderId="0"/>
    <xf numFmtId="172" fontId="1" fillId="0" borderId="0"/>
    <xf numFmtId="0" fontId="1" fillId="0" borderId="0"/>
    <xf numFmtId="172" fontId="1" fillId="0" borderId="0"/>
    <xf numFmtId="0" fontId="1" fillId="0" borderId="0"/>
    <xf numFmtId="0" fontId="1" fillId="0" borderId="0"/>
    <xf numFmtId="172" fontId="1" fillId="0" borderId="0"/>
    <xf numFmtId="0" fontId="17" fillId="0" borderId="0"/>
    <xf numFmtId="0" fontId="17" fillId="0" borderId="0"/>
    <xf numFmtId="0" fontId="17" fillId="0" borderId="0"/>
    <xf numFmtId="0" fontId="17" fillId="0" borderId="0"/>
    <xf numFmtId="0" fontId="17" fillId="0" borderId="0"/>
    <xf numFmtId="172" fontId="1" fillId="0" borderId="0"/>
    <xf numFmtId="0" fontId="1" fillId="0" borderId="0"/>
    <xf numFmtId="172" fontId="1" fillId="0" borderId="0"/>
    <xf numFmtId="0" fontId="17" fillId="0" borderId="0"/>
    <xf numFmtId="0" fontId="1" fillId="0" borderId="0"/>
    <xf numFmtId="0" fontId="17" fillId="0" borderId="0"/>
    <xf numFmtId="0" fontId="17" fillId="0" borderId="0"/>
    <xf numFmtId="172" fontId="1" fillId="0" borderId="0"/>
    <xf numFmtId="0" fontId="1" fillId="0" borderId="0"/>
    <xf numFmtId="0" fontId="1" fillId="0" borderId="0"/>
    <xf numFmtId="172" fontId="1" fillId="0" borderId="0"/>
    <xf numFmtId="0" fontId="17" fillId="0" borderId="0"/>
    <xf numFmtId="0" fontId="17" fillId="0" borderId="0"/>
    <xf numFmtId="172" fontId="1" fillId="0" borderId="0"/>
    <xf numFmtId="0" fontId="1" fillId="0" borderId="0"/>
    <xf numFmtId="0" fontId="1" fillId="0" borderId="0"/>
    <xf numFmtId="172" fontId="1" fillId="0" borderId="0"/>
    <xf numFmtId="0" fontId="17" fillId="0" borderId="0"/>
    <xf numFmtId="0" fontId="1" fillId="0" borderId="0"/>
    <xf numFmtId="0" fontId="1" fillId="0" borderId="0"/>
    <xf numFmtId="172" fontId="1" fillId="0" borderId="0"/>
    <xf numFmtId="0" fontId="17" fillId="54" borderId="14" applyNumberFormat="0" applyFont="0" applyAlignment="0" applyProtection="0"/>
    <xf numFmtId="0" fontId="17" fillId="54" borderId="14" applyNumberFormat="0" applyFont="0" applyAlignment="0" applyProtection="0"/>
    <xf numFmtId="0" fontId="1" fillId="8" borderId="8" applyNumberFormat="0" applyFont="0" applyAlignment="0" applyProtection="0"/>
    <xf numFmtId="172" fontId="1" fillId="8" borderId="8" applyNumberFormat="0" applyFont="0" applyAlignment="0" applyProtection="0"/>
    <xf numFmtId="0" fontId="17" fillId="54" borderId="14" applyNumberFormat="0" applyFont="0" applyAlignment="0" applyProtection="0"/>
    <xf numFmtId="172" fontId="1" fillId="8" borderId="8" applyNumberFormat="0" applyFont="0" applyAlignment="0" applyProtection="0"/>
    <xf numFmtId="0" fontId="1" fillId="8" borderId="8" applyNumberFormat="0" applyFont="0" applyAlignment="0" applyProtection="0"/>
    <xf numFmtId="172"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2" fontId="1" fillId="8" borderId="8" applyNumberFormat="0" applyFont="0" applyAlignment="0" applyProtection="0"/>
    <xf numFmtId="0" fontId="17" fillId="54" borderId="14" applyNumberFormat="0" applyFont="0" applyAlignment="0" applyProtection="0"/>
    <xf numFmtId="0" fontId="17" fillId="54" borderId="14" applyNumberFormat="0" applyFont="0" applyAlignment="0" applyProtection="0"/>
    <xf numFmtId="0" fontId="17" fillId="54" borderId="14" applyNumberFormat="0" applyFont="0" applyAlignment="0" applyProtection="0"/>
    <xf numFmtId="0" fontId="1" fillId="8" borderId="8" applyNumberFormat="0" applyFont="0" applyAlignment="0" applyProtection="0"/>
    <xf numFmtId="172" fontId="1" fillId="8" borderId="8" applyNumberFormat="0" applyFont="0" applyAlignment="0" applyProtection="0"/>
    <xf numFmtId="0" fontId="17" fillId="54" borderId="14" applyNumberFormat="0" applyFont="0" applyAlignment="0" applyProtection="0"/>
    <xf numFmtId="172" fontId="1" fillId="8" borderId="8" applyNumberFormat="0" applyFont="0" applyAlignment="0" applyProtection="0"/>
    <xf numFmtId="0" fontId="1" fillId="8" borderId="8" applyNumberFormat="0" applyFont="0" applyAlignment="0" applyProtection="0"/>
    <xf numFmtId="172"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2" fontId="1" fillId="8" borderId="8" applyNumberFormat="0" applyFont="0" applyAlignment="0" applyProtection="0"/>
    <xf numFmtId="0" fontId="17" fillId="54" borderId="14" applyNumberFormat="0" applyFont="0" applyAlignment="0" applyProtection="0"/>
    <xf numFmtId="0" fontId="17" fillId="54" borderId="14" applyNumberFormat="0" applyFont="0" applyAlignment="0" applyProtection="0"/>
    <xf numFmtId="172"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2" fontId="1" fillId="8" borderId="8" applyNumberFormat="0" applyFont="0" applyAlignment="0" applyProtection="0"/>
    <xf numFmtId="0" fontId="17" fillId="54" borderId="14" applyNumberFormat="0" applyFont="0" applyAlignment="0" applyProtection="0"/>
    <xf numFmtId="0" fontId="1" fillId="8" borderId="8" applyNumberFormat="0" applyFont="0" applyAlignment="0" applyProtection="0"/>
    <xf numFmtId="172"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2" fontId="1" fillId="8" borderId="8" applyNumberFormat="0" applyFont="0" applyAlignment="0" applyProtection="0"/>
    <xf numFmtId="172" fontId="1" fillId="8" borderId="8" applyNumberFormat="0" applyFont="0" applyAlignment="0" applyProtection="0"/>
    <xf numFmtId="0" fontId="1" fillId="8" borderId="8" applyNumberFormat="0" applyFon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54" borderId="14" applyNumberFormat="0" applyFont="0" applyAlignment="0" applyProtection="0"/>
    <xf numFmtId="0" fontId="17" fillId="54" borderId="14" applyNumberFormat="0" applyFont="0" applyAlignment="0" applyProtection="0"/>
    <xf numFmtId="0" fontId="17" fillId="54" borderId="14" applyNumberFormat="0" applyFont="0" applyAlignment="0" applyProtection="0"/>
    <xf numFmtId="0" fontId="17" fillId="54" borderId="14" applyNumberFormat="0" applyFont="0" applyAlignment="0" applyProtection="0"/>
    <xf numFmtId="0" fontId="17" fillId="54" borderId="14" applyNumberFormat="0" applyFont="0" applyAlignment="0" applyProtection="0"/>
    <xf numFmtId="0" fontId="17" fillId="54" borderId="14" applyNumberFormat="0" applyFont="0" applyAlignment="0" applyProtection="0"/>
    <xf numFmtId="0" fontId="17" fillId="54" borderId="14" applyNumberFormat="0" applyFont="0" applyAlignment="0" applyProtection="0"/>
    <xf numFmtId="0" fontId="17" fillId="54" borderId="14" applyNumberFormat="0" applyFont="0" applyAlignment="0" applyProtection="0"/>
    <xf numFmtId="0" fontId="17" fillId="54" borderId="14" applyNumberFormat="0" applyFont="0" applyAlignment="0" applyProtection="0"/>
    <xf numFmtId="0" fontId="24" fillId="47" borderId="10" applyNumberFormat="0" applyAlignment="0" applyProtection="0"/>
    <xf numFmtId="0" fontId="28" fillId="38" borderId="10" applyNumberFormat="0" applyAlignment="0" applyProtection="0"/>
    <xf numFmtId="0" fontId="17" fillId="54" borderId="14" applyNumberFormat="0" applyFont="0" applyAlignment="0" applyProtection="0"/>
    <xf numFmtId="0" fontId="17" fillId="0" borderId="0"/>
    <xf numFmtId="0" fontId="21" fillId="0" borderId="18" applyNumberFormat="0" applyFill="0" applyAlignment="0" applyProtection="0"/>
    <xf numFmtId="0" fontId="21" fillId="0" borderId="18" applyNumberFormat="0" applyFill="0" applyAlignment="0" applyProtection="0"/>
    <xf numFmtId="0" fontId="31" fillId="47" borderId="15" applyNumberFormat="0" applyAlignment="0" applyProtection="0"/>
    <xf numFmtId="172" fontId="31" fillId="47" borderId="15" applyNumberFormat="0" applyAlignment="0" applyProtection="0"/>
    <xf numFmtId="0" fontId="31" fillId="47" borderId="15" applyNumberFormat="0" applyAlignment="0" applyProtection="0"/>
    <xf numFmtId="0" fontId="31" fillId="47" borderId="15" applyNumberFormat="0" applyAlignment="0" applyProtection="0"/>
    <xf numFmtId="0" fontId="24" fillId="47" borderId="10" applyNumberFormat="0" applyAlignment="0" applyProtection="0"/>
    <xf numFmtId="0" fontId="28" fillId="38" borderId="10" applyNumberFormat="0" applyAlignment="0" applyProtection="0"/>
    <xf numFmtId="0" fontId="17" fillId="54" borderId="14" applyNumberFormat="0" applyFont="0" applyAlignment="0" applyProtection="0"/>
    <xf numFmtId="0" fontId="18" fillId="54" borderId="14" applyNumberFormat="0" applyFont="0" applyAlignment="0" applyProtection="0"/>
    <xf numFmtId="172" fontId="18" fillId="54" borderId="14" applyNumberFormat="0" applyFont="0" applyAlignment="0" applyProtection="0"/>
    <xf numFmtId="0" fontId="21" fillId="0" borderId="18" applyNumberFormat="0" applyFill="0" applyAlignment="0" applyProtection="0"/>
    <xf numFmtId="0" fontId="17" fillId="54" borderId="14" applyNumberFormat="0" applyFont="0" applyAlignment="0" applyProtection="0"/>
    <xf numFmtId="0" fontId="17" fillId="54" borderId="14" applyNumberFormat="0" applyFont="0" applyAlignment="0" applyProtection="0"/>
    <xf numFmtId="0" fontId="17" fillId="54" borderId="14" applyNumberFormat="0" applyFont="0" applyAlignment="0" applyProtection="0"/>
    <xf numFmtId="0" fontId="17" fillId="54" borderId="14" applyNumberFormat="0" applyFont="0" applyAlignment="0" applyProtection="0"/>
    <xf numFmtId="0" fontId="17" fillId="54" borderId="14" applyNumberFormat="0" applyFont="0" applyAlignment="0" applyProtection="0"/>
    <xf numFmtId="0" fontId="17" fillId="54" borderId="14" applyNumberFormat="0" applyFont="0" applyAlignment="0" applyProtection="0"/>
    <xf numFmtId="0" fontId="17" fillId="54" borderId="14" applyNumberFormat="0" applyFont="0" applyAlignment="0" applyProtection="0"/>
    <xf numFmtId="0" fontId="17" fillId="54" borderId="14" applyNumberFormat="0" applyFont="0" applyAlignment="0" applyProtection="0"/>
    <xf numFmtId="0" fontId="17" fillId="54" borderId="14" applyNumberFormat="0" applyFont="0" applyAlignment="0" applyProtection="0"/>
    <xf numFmtId="0" fontId="17" fillId="54" borderId="14" applyNumberFormat="0" applyFont="0" applyAlignment="0" applyProtection="0"/>
    <xf numFmtId="0" fontId="17" fillId="54" borderId="14" applyNumberFormat="0" applyFont="0" applyAlignment="0" applyProtection="0"/>
    <xf numFmtId="0" fontId="17" fillId="54" borderId="14" applyNumberFormat="0" applyFont="0" applyAlignment="0" applyProtection="0"/>
    <xf numFmtId="172" fontId="18" fillId="54" borderId="14" applyNumberFormat="0" applyFont="0" applyAlignment="0" applyProtection="0"/>
    <xf numFmtId="172" fontId="28" fillId="38" borderId="10" applyNumberFormat="0" applyAlignment="0" applyProtection="0"/>
    <xf numFmtId="172" fontId="24" fillId="47" borderId="10" applyNumberFormat="0" applyAlignment="0" applyProtection="0"/>
    <xf numFmtId="0" fontId="24" fillId="47" borderId="10" applyNumberFormat="0" applyAlignment="0" applyProtection="0"/>
    <xf numFmtId="0" fontId="17" fillId="54" borderId="14" applyNumberFormat="0" applyFont="0" applyAlignment="0" applyProtection="0"/>
    <xf numFmtId="172" fontId="24" fillId="47" borderId="10" applyNumberFormat="0" applyAlignment="0" applyProtection="0"/>
    <xf numFmtId="0" fontId="17" fillId="54" borderId="14" applyNumberFormat="0" applyFont="0" applyAlignment="0" applyProtection="0"/>
    <xf numFmtId="0" fontId="17" fillId="54" borderId="14" applyNumberFormat="0" applyFont="0" applyAlignment="0" applyProtection="0"/>
    <xf numFmtId="0" fontId="17" fillId="54" borderId="14" applyNumberFormat="0" applyFont="0" applyAlignment="0" applyProtection="0"/>
    <xf numFmtId="0" fontId="24" fillId="47" borderId="10" applyNumberFormat="0" applyAlignment="0" applyProtection="0"/>
    <xf numFmtId="0" fontId="17" fillId="54" borderId="14" applyNumberFormat="0" applyFont="0" applyAlignment="0" applyProtection="0"/>
    <xf numFmtId="0" fontId="17" fillId="0" borderId="0"/>
    <xf numFmtId="0" fontId="17" fillId="54" borderId="14" applyNumberFormat="0" applyFont="0" applyAlignment="0" applyProtection="0"/>
    <xf numFmtId="0" fontId="21" fillId="0" borderId="18" applyNumberFormat="0" applyFill="0" applyAlignment="0" applyProtection="0"/>
    <xf numFmtId="0" fontId="17" fillId="54" borderId="14" applyNumberFormat="0" applyFont="0" applyAlignment="0" applyProtection="0"/>
    <xf numFmtId="0" fontId="17" fillId="54" borderId="14" applyNumberFormat="0" applyFont="0" applyAlignment="0" applyProtection="0"/>
    <xf numFmtId="0" fontId="17" fillId="54" borderId="14" applyNumberFormat="0" applyFont="0" applyAlignment="0" applyProtection="0"/>
    <xf numFmtId="0" fontId="17" fillId="54" borderId="14" applyNumberFormat="0" applyFont="0" applyAlignment="0" applyProtection="0"/>
    <xf numFmtId="0" fontId="17" fillId="54" borderId="14" applyNumberFormat="0" applyFont="0" applyAlignment="0" applyProtection="0"/>
    <xf numFmtId="0" fontId="17" fillId="0" borderId="0"/>
    <xf numFmtId="0" fontId="18" fillId="54" borderId="14" applyNumberFormat="0" applyFont="0" applyAlignment="0" applyProtection="0"/>
    <xf numFmtId="0" fontId="31" fillId="47" borderId="15" applyNumberFormat="0" applyAlignment="0" applyProtection="0"/>
    <xf numFmtId="0" fontId="21" fillId="0" borderId="18" applyNumberFormat="0" applyFill="0" applyAlignment="0" applyProtection="0"/>
    <xf numFmtId="0" fontId="17" fillId="0" borderId="0"/>
    <xf numFmtId="172" fontId="21" fillId="0" borderId="18" applyNumberFormat="0" applyFill="0" applyAlignment="0" applyProtection="0"/>
    <xf numFmtId="0" fontId="21" fillId="0" borderId="18" applyNumberFormat="0" applyFill="0" applyAlignment="0" applyProtection="0"/>
    <xf numFmtId="172" fontId="31" fillId="47" borderId="15" applyNumberFormat="0" applyAlignment="0" applyProtection="0"/>
    <xf numFmtId="0" fontId="17" fillId="54" borderId="14" applyNumberFormat="0" applyFont="0" applyAlignment="0" applyProtection="0"/>
    <xf numFmtId="0" fontId="17" fillId="54" borderId="14" applyNumberFormat="0" applyFont="0" applyAlignment="0" applyProtection="0"/>
    <xf numFmtId="0" fontId="17" fillId="54" borderId="14" applyNumberFormat="0" applyFont="0" applyAlignment="0" applyProtection="0"/>
    <xf numFmtId="0" fontId="28" fillId="38" borderId="10" applyNumberFormat="0" applyAlignment="0" applyProtection="0"/>
    <xf numFmtId="0" fontId="17" fillId="54" borderId="14" applyNumberFormat="0" applyFont="0" applyAlignment="0" applyProtection="0"/>
    <xf numFmtId="0" fontId="31" fillId="47" borderId="15" applyNumberFormat="0" applyAlignment="0" applyProtection="0"/>
    <xf numFmtId="0" fontId="28" fillId="38" borderId="10" applyNumberFormat="0" applyAlignment="0" applyProtection="0"/>
    <xf numFmtId="0" fontId="28" fillId="38" borderId="10" applyNumberFormat="0" applyAlignment="0" applyProtection="0"/>
    <xf numFmtId="0" fontId="28" fillId="38" borderId="10" applyNumberFormat="0" applyAlignment="0" applyProtection="0"/>
    <xf numFmtId="0" fontId="24" fillId="47" borderId="10" applyNumberFormat="0" applyAlignment="0" applyProtection="0"/>
    <xf numFmtId="0" fontId="24" fillId="47" borderId="10" applyNumberFormat="0" applyAlignment="0" applyProtection="0"/>
    <xf numFmtId="0" fontId="17" fillId="0" borderId="0"/>
    <xf numFmtId="172" fontId="28" fillId="38" borderId="10" applyNumberFormat="0" applyAlignment="0" applyProtection="0"/>
    <xf numFmtId="0" fontId="31" fillId="47" borderId="15" applyNumberFormat="0" applyAlignment="0" applyProtection="0"/>
    <xf numFmtId="172" fontId="21" fillId="0" borderId="18" applyNumberFormat="0" applyFill="0" applyAlignment="0" applyProtection="0"/>
    <xf numFmtId="0" fontId="17" fillId="54" borderId="14" applyNumberFormat="0" applyFont="0" applyAlignment="0" applyProtection="0"/>
    <xf numFmtId="0" fontId="17" fillId="54" borderId="14" applyNumberFormat="0" applyFont="0" applyAlignment="0" applyProtection="0"/>
    <xf numFmtId="176" fontId="53" fillId="0" borderId="23" applyFill="0" applyProtection="0">
      <alignment horizontal="left" vertical="center" wrapText="1" indent="1"/>
    </xf>
    <xf numFmtId="176" fontId="54" fillId="0" borderId="25" applyFill="0" applyProtection="0">
      <alignment horizontal="left" vertical="top" wrapText="1" indent="1"/>
    </xf>
    <xf numFmtId="176" fontId="47" fillId="0" borderId="27" applyNumberFormat="0" applyFill="0" applyProtection="0">
      <alignment horizontal="left" vertical="center" wrapText="1" indent="1"/>
    </xf>
    <xf numFmtId="0" fontId="47" fillId="0" borderId="0" applyFill="0" applyBorder="0" applyProtection="0"/>
    <xf numFmtId="176" fontId="1" fillId="0" borderId="0" applyNumberFormat="0" applyFill="0" applyProtection="0">
      <alignment horizontal="left" vertical="top" wrapText="1" indent="1"/>
    </xf>
    <xf numFmtId="0" fontId="52" fillId="58" borderId="22" applyNumberFormat="0" applyProtection="0">
      <alignment horizontal="left" vertical="center" indent="1"/>
    </xf>
    <xf numFmtId="0" fontId="52" fillId="56" borderId="22" applyNumberFormat="0" applyProtection="0">
      <alignment horizontal="left" indent="1"/>
    </xf>
    <xf numFmtId="0" fontId="51" fillId="0" borderId="0" applyNumberFormat="0" applyFill="0" applyProtection="0">
      <alignment horizontal="left" indent="3"/>
    </xf>
    <xf numFmtId="0" fontId="50" fillId="56" borderId="0" applyNumberFormat="0" applyBorder="0" applyProtection="0">
      <alignment horizontal="center"/>
    </xf>
    <xf numFmtId="0" fontId="24" fillId="47" borderId="28" applyNumberFormat="0" applyAlignment="0" applyProtection="0"/>
    <xf numFmtId="0" fontId="28" fillId="38" borderId="28" applyNumberFormat="0" applyAlignment="0" applyProtection="0"/>
    <xf numFmtId="0" fontId="18" fillId="54" borderId="29" applyNumberFormat="0" applyFont="0" applyAlignment="0" applyProtection="0"/>
    <xf numFmtId="0" fontId="31" fillId="47" borderId="30" applyNumberFormat="0" applyAlignment="0" applyProtection="0"/>
    <xf numFmtId="0" fontId="21" fillId="0" borderId="31" applyNumberFormat="0" applyFill="0" applyAlignment="0" applyProtection="0"/>
  </cellStyleXfs>
  <cellXfs count="75">
    <xf numFmtId="0" fontId="0" fillId="0" borderId="0" xfId="0"/>
    <xf numFmtId="0" fontId="0" fillId="0" borderId="20" xfId="0" applyBorder="1"/>
    <xf numFmtId="0" fontId="0" fillId="0" borderId="0" xfId="0" applyAlignment="1">
      <alignment horizontal="center"/>
    </xf>
    <xf numFmtId="176" fontId="53" fillId="0" borderId="23" xfId="1937" applyFill="1">
      <alignment horizontal="left" vertical="center" wrapText="1" indent="1"/>
    </xf>
    <xf numFmtId="176" fontId="53" fillId="0" borderId="24" xfId="1937" applyFill="1" applyBorder="1">
      <alignment horizontal="left" vertical="center" wrapText="1" indent="1"/>
    </xf>
    <xf numFmtId="0" fontId="54" fillId="0" borderId="25" xfId="1938" applyNumberFormat="1" applyFill="1">
      <alignment horizontal="left" vertical="top" wrapText="1" indent="1"/>
    </xf>
    <xf numFmtId="0" fontId="47" fillId="0" borderId="0" xfId="1940"/>
    <xf numFmtId="0" fontId="52" fillId="58" borderId="22" xfId="1942" applyAlignment="1">
      <alignment horizontal="left" vertical="center" indent="1"/>
    </xf>
    <xf numFmtId="0" fontId="52" fillId="56" borderId="22" xfId="1943" applyAlignment="1">
      <alignment horizontal="left" vertical="center" indent="1"/>
    </xf>
    <xf numFmtId="0" fontId="47" fillId="57" borderId="0" xfId="1940" applyFill="1"/>
    <xf numFmtId="0" fontId="47" fillId="57" borderId="0" xfId="1940" applyFill="1" applyBorder="1"/>
    <xf numFmtId="0" fontId="51" fillId="0" borderId="0" xfId="1944">
      <alignment horizontal="left" indent="3"/>
    </xf>
    <xf numFmtId="0" fontId="50" fillId="56" borderId="0" xfId="1945">
      <alignment horizontal="center"/>
    </xf>
    <xf numFmtId="0" fontId="55" fillId="0" borderId="0" xfId="1940" applyFont="1"/>
    <xf numFmtId="0" fontId="14" fillId="59" borderId="19" xfId="0" applyFont="1" applyFill="1" applyBorder="1"/>
    <xf numFmtId="0" fontId="14" fillId="59" borderId="19" xfId="0" applyFont="1" applyFill="1" applyBorder="1" applyAlignment="1">
      <alignment horizontal="center"/>
    </xf>
    <xf numFmtId="0" fontId="14" fillId="59" borderId="19" xfId="0" applyFont="1" applyFill="1" applyBorder="1" applyAlignment="1">
      <alignment horizontal="center" vertical="center"/>
    </xf>
    <xf numFmtId="176" fontId="56" fillId="0" borderId="23" xfId="1937" applyFont="1" applyFill="1">
      <alignment horizontal="left" vertical="center" wrapText="1" indent="1"/>
    </xf>
    <xf numFmtId="0" fontId="14" fillId="59" borderId="21" xfId="0" applyFont="1" applyFill="1" applyBorder="1"/>
    <xf numFmtId="0" fontId="0" fillId="0" borderId="0" xfId="0" applyFont="1" applyAlignment="1">
      <alignment horizontal="center"/>
    </xf>
    <xf numFmtId="0" fontId="0" fillId="0" borderId="0" xfId="0" applyFont="1" applyAlignment="1">
      <alignment horizontal="center" vertical="center"/>
    </xf>
    <xf numFmtId="0" fontId="0" fillId="0" borderId="0" xfId="0" applyBorder="1" applyAlignment="1">
      <alignment horizontal="center" vertical="center"/>
    </xf>
    <xf numFmtId="0" fontId="0" fillId="0" borderId="0" xfId="0"/>
    <xf numFmtId="0" fontId="0" fillId="0" borderId="32" xfId="0" applyBorder="1"/>
    <xf numFmtId="0" fontId="14" fillId="59" borderId="32" xfId="0" applyFont="1" applyFill="1" applyBorder="1" applyAlignment="1">
      <alignment horizontal="center"/>
    </xf>
    <xf numFmtId="0" fontId="0" fillId="0" borderId="32" xfId="0" applyFill="1" applyBorder="1" applyAlignment="1">
      <alignment horizontal="left" wrapText="1"/>
    </xf>
    <xf numFmtId="14" fontId="47" fillId="0" borderId="0" xfId="1940" applyNumberFormat="1"/>
    <xf numFmtId="0" fontId="12" fillId="0" borderId="0" xfId="0" applyFont="1"/>
    <xf numFmtId="0" fontId="0" fillId="55" borderId="0" xfId="0" applyFill="1"/>
    <xf numFmtId="0" fontId="0" fillId="0" borderId="0" xfId="0" applyBorder="1"/>
    <xf numFmtId="0" fontId="0" fillId="0" borderId="32" xfId="0" applyBorder="1" applyAlignment="1">
      <alignment horizontal="center" vertical="center"/>
    </xf>
    <xf numFmtId="14" fontId="0" fillId="0" borderId="32" xfId="0" applyNumberFormat="1" applyBorder="1" applyAlignment="1">
      <alignment horizontal="center" vertical="center"/>
    </xf>
    <xf numFmtId="14" fontId="0" fillId="0" borderId="32" xfId="0" applyNumberFormat="1" applyBorder="1" applyAlignment="1">
      <alignment horizontal="center"/>
    </xf>
    <xf numFmtId="177" fontId="0" fillId="0" borderId="0" xfId="0" applyNumberFormat="1" applyAlignment="1">
      <alignment horizontal="center"/>
    </xf>
    <xf numFmtId="0" fontId="0" fillId="0" borderId="0" xfId="0" applyNumberFormat="1"/>
    <xf numFmtId="0" fontId="0" fillId="55" borderId="32" xfId="0" applyFill="1" applyBorder="1"/>
    <xf numFmtId="14" fontId="0" fillId="55" borderId="32" xfId="0" applyNumberFormat="1" applyFill="1" applyBorder="1"/>
    <xf numFmtId="0" fontId="0" fillId="55" borderId="32" xfId="0" applyFill="1" applyBorder="1" applyAlignment="1">
      <alignment horizontal="left"/>
    </xf>
    <xf numFmtId="0" fontId="0" fillId="55" borderId="0" xfId="0" applyFill="1" applyAlignment="1">
      <alignment horizontal="left"/>
    </xf>
    <xf numFmtId="0" fontId="0" fillId="55" borderId="32" xfId="0" applyFill="1" applyBorder="1" applyAlignment="1">
      <alignment horizontal="center" vertical="center"/>
    </xf>
    <xf numFmtId="14" fontId="0" fillId="55" borderId="32" xfId="0" applyNumberFormat="1" applyFill="1" applyBorder="1" applyAlignment="1">
      <alignment horizontal="center" vertical="center"/>
    </xf>
    <xf numFmtId="0" fontId="54" fillId="61" borderId="25" xfId="1938" applyNumberFormat="1" applyFill="1">
      <alignment horizontal="left" vertical="top" wrapText="1" indent="1"/>
    </xf>
    <xf numFmtId="0" fontId="58" fillId="0" borderId="0" xfId="0" applyFont="1"/>
    <xf numFmtId="0" fontId="57" fillId="0" borderId="36" xfId="0" applyFont="1" applyBorder="1" applyAlignment="1">
      <alignment horizontal="center" vertical="center"/>
    </xf>
    <xf numFmtId="0" fontId="57" fillId="0" borderId="37" xfId="0" applyFont="1" applyBorder="1" applyAlignment="1">
      <alignment horizontal="center" vertical="center"/>
    </xf>
    <xf numFmtId="0" fontId="57" fillId="0" borderId="38" xfId="0" applyFont="1" applyBorder="1" applyAlignment="1">
      <alignment horizontal="center" vertical="center"/>
    </xf>
    <xf numFmtId="0" fontId="0" fillId="0" borderId="39" xfId="0" applyBorder="1"/>
    <xf numFmtId="0" fontId="0" fillId="60" borderId="0" xfId="0" applyFill="1"/>
    <xf numFmtId="14" fontId="0" fillId="60" borderId="32" xfId="0" applyNumberFormat="1" applyFill="1" applyBorder="1" applyAlignment="1">
      <alignment horizontal="center"/>
    </xf>
    <xf numFmtId="177" fontId="0" fillId="60" borderId="0" xfId="0" applyNumberFormat="1" applyFill="1" applyAlignment="1">
      <alignment horizontal="center"/>
    </xf>
    <xf numFmtId="0" fontId="0" fillId="60" borderId="0" xfId="0" applyNumberFormat="1" applyFill="1"/>
    <xf numFmtId="0" fontId="0" fillId="60" borderId="0" xfId="0" applyFill="1" applyBorder="1" applyAlignment="1">
      <alignment horizontal="center" vertical="center"/>
    </xf>
    <xf numFmtId="14" fontId="0" fillId="0" borderId="0" xfId="0" applyNumberFormat="1" applyBorder="1" applyAlignment="1">
      <alignment horizontal="center"/>
    </xf>
    <xf numFmtId="14" fontId="0" fillId="60" borderId="0" xfId="0" applyNumberFormat="1" applyFill="1" applyBorder="1" applyAlignment="1">
      <alignment horizontal="center"/>
    </xf>
    <xf numFmtId="0" fontId="0" fillId="60" borderId="0" xfId="0" applyFill="1" applyBorder="1"/>
    <xf numFmtId="0" fontId="0" fillId="0" borderId="0" xfId="0" applyFill="1"/>
    <xf numFmtId="0" fontId="0" fillId="55" borderId="32" xfId="0" applyFill="1" applyBorder="1" applyAlignment="1">
      <alignment horizontal="left" vertical="center"/>
    </xf>
    <xf numFmtId="0" fontId="0" fillId="55" borderId="32" xfId="0" applyFill="1" applyBorder="1" applyAlignment="1">
      <alignment horizontal="left" wrapText="1"/>
    </xf>
    <xf numFmtId="0" fontId="0" fillId="55" borderId="32" xfId="0" applyFill="1" applyBorder="1" applyAlignment="1">
      <alignment vertical="center"/>
    </xf>
    <xf numFmtId="0" fontId="0" fillId="62" borderId="32" xfId="0" applyFill="1" applyBorder="1"/>
    <xf numFmtId="0" fontId="14" fillId="62" borderId="19" xfId="0" applyFont="1" applyFill="1" applyBorder="1" applyAlignment="1">
      <alignment horizontal="left"/>
    </xf>
    <xf numFmtId="0" fontId="14" fillId="62" borderId="19" xfId="0" applyFont="1" applyFill="1" applyBorder="1" applyAlignment="1">
      <alignment horizontal="left" vertical="center"/>
    </xf>
    <xf numFmtId="0" fontId="14" fillId="62" borderId="19" xfId="0" applyFont="1" applyFill="1" applyBorder="1" applyAlignment="1">
      <alignment horizontal="center"/>
    </xf>
    <xf numFmtId="0" fontId="14" fillId="62" borderId="32" xfId="0" applyFont="1" applyFill="1" applyBorder="1" applyAlignment="1">
      <alignment horizontal="center"/>
    </xf>
    <xf numFmtId="0" fontId="14" fillId="62" borderId="35" xfId="0" applyFont="1" applyFill="1" applyBorder="1"/>
    <xf numFmtId="0" fontId="0" fillId="55" borderId="0" xfId="0" applyFill="1" applyAlignment="1"/>
    <xf numFmtId="0" fontId="0" fillId="62" borderId="0" xfId="0" applyFill="1"/>
    <xf numFmtId="0" fontId="14" fillId="62" borderId="19" xfId="0" applyFont="1" applyFill="1" applyBorder="1" applyAlignment="1"/>
    <xf numFmtId="0" fontId="1" fillId="0" borderId="26" xfId="1941" applyNumberFormat="1" applyBorder="1">
      <alignment horizontal="left" vertical="top" wrapText="1" indent="1"/>
    </xf>
    <xf numFmtId="0" fontId="1" fillId="0" borderId="0" xfId="1941" applyNumberFormat="1">
      <alignment horizontal="left" vertical="top" wrapText="1" indent="1"/>
    </xf>
    <xf numFmtId="176" fontId="0" fillId="0" borderId="33" xfId="1939" applyFont="1" applyBorder="1">
      <alignment horizontal="left" vertical="center" wrapText="1" indent="1"/>
    </xf>
    <xf numFmtId="176" fontId="47" fillId="0" borderId="34" xfId="1939" applyBorder="1">
      <alignment horizontal="left" vertical="center" wrapText="1" indent="1"/>
    </xf>
    <xf numFmtId="0" fontId="47" fillId="0" borderId="33" xfId="1939" applyNumberFormat="1" applyBorder="1">
      <alignment horizontal="left" vertical="center" wrapText="1" indent="1"/>
    </xf>
    <xf numFmtId="0" fontId="47" fillId="0" borderId="34" xfId="1939" applyNumberFormat="1" applyBorder="1">
      <alignment horizontal="left" vertical="center" wrapText="1" indent="1"/>
    </xf>
    <xf numFmtId="176" fontId="47" fillId="0" borderId="33" xfId="1939" applyBorder="1">
      <alignment horizontal="left" vertical="center" wrapText="1" indent="1"/>
    </xf>
  </cellXfs>
  <cellStyles count="1951">
    <cellStyle name="20% - Énfasis1 10" xfId="374" xr:uid="{00000000-0005-0000-0000-000000000000}"/>
    <cellStyle name="20% - Énfasis1 10 2" xfId="1182" xr:uid="{00000000-0005-0000-0000-000001000000}"/>
    <cellStyle name="20% - Énfasis1 11" xfId="368" xr:uid="{00000000-0005-0000-0000-000002000000}"/>
    <cellStyle name="20% - Énfasis1 11 2" xfId="1183" xr:uid="{00000000-0005-0000-0000-000003000000}"/>
    <cellStyle name="20% - Énfasis1 2" xfId="28" xr:uid="{00000000-0005-0000-0000-000000000000}"/>
    <cellStyle name="20% - Énfasis1 2 2" xfId="367" xr:uid="{00000000-0005-0000-0000-000005000000}"/>
    <cellStyle name="20% - Énfasis1 2 2 2" xfId="397" xr:uid="{00000000-0005-0000-0000-000006000000}"/>
    <cellStyle name="20% - Énfasis1 2 2 2 2" xfId="1184" xr:uid="{00000000-0005-0000-0000-000007000000}"/>
    <cellStyle name="20% - Énfasis1 2 2 3" xfId="366" xr:uid="{00000000-0005-0000-0000-000008000000}"/>
    <cellStyle name="20% - Énfasis1 2 2 3 2" xfId="1185" xr:uid="{00000000-0005-0000-0000-000009000000}"/>
    <cellStyle name="20% - Énfasis1 2 2 4" xfId="393" xr:uid="{00000000-0005-0000-0000-00000A000000}"/>
    <cellStyle name="20% - Énfasis1 2 3" xfId="361" xr:uid="{00000000-0005-0000-0000-00000B000000}"/>
    <cellStyle name="20% - Énfasis1 2 3 2" xfId="360" xr:uid="{00000000-0005-0000-0000-00000C000000}"/>
    <cellStyle name="20% - Énfasis1 2 3 2 2" xfId="1187" xr:uid="{00000000-0005-0000-0000-00000D000000}"/>
    <cellStyle name="20% - Énfasis1 2 3 3" xfId="1186" xr:uid="{00000000-0005-0000-0000-00000E000000}"/>
    <cellStyle name="20% - Énfasis1 2 4" xfId="353" xr:uid="{00000000-0005-0000-0000-00000F000000}"/>
    <cellStyle name="20% - Énfasis1 2 4 2" xfId="352" xr:uid="{00000000-0005-0000-0000-000010000000}"/>
    <cellStyle name="20% - Énfasis1 2 4 2 2" xfId="1189" xr:uid="{00000000-0005-0000-0000-000011000000}"/>
    <cellStyle name="20% - Énfasis1 2 4 3" xfId="1188" xr:uid="{00000000-0005-0000-0000-000012000000}"/>
    <cellStyle name="20% - Énfasis1 2 5" xfId="348" xr:uid="{00000000-0005-0000-0000-000013000000}"/>
    <cellStyle name="20% - Énfasis1 2 5 2" xfId="1190" xr:uid="{00000000-0005-0000-0000-000014000000}"/>
    <cellStyle name="20% - Énfasis1 2 6" xfId="344" xr:uid="{00000000-0005-0000-0000-000015000000}"/>
    <cellStyle name="20% - Énfasis1 2 6 2" xfId="1191" xr:uid="{00000000-0005-0000-0000-000016000000}"/>
    <cellStyle name="20% - Énfasis1 2 7" xfId="340" xr:uid="{00000000-0005-0000-0000-000017000000}"/>
    <cellStyle name="20% - Énfasis1 3" xfId="29" xr:uid="{00000000-0005-0000-0000-000001000000}"/>
    <cellStyle name="20% - Énfasis1 3 2" xfId="192" xr:uid="{00000000-0005-0000-0000-000002000000}"/>
    <cellStyle name="20% - Énfasis1 3 2 2" xfId="334" xr:uid="{00000000-0005-0000-0000-00001A000000}"/>
    <cellStyle name="20% - Énfasis1 3 2 2 2" xfId="1193" xr:uid="{00000000-0005-0000-0000-00001B000000}"/>
    <cellStyle name="20% - Énfasis1 3 2 3" xfId="1192" xr:uid="{00000000-0005-0000-0000-00001C000000}"/>
    <cellStyle name="20% - Énfasis1 3 2 4" xfId="335" xr:uid="{00000000-0005-0000-0000-000019000000}"/>
    <cellStyle name="20% - Énfasis1 3 3" xfId="193" xr:uid="{00000000-0005-0000-0000-000003000000}"/>
    <cellStyle name="20% - Énfasis1 3 3 2" xfId="1194" xr:uid="{00000000-0005-0000-0000-00001E000000}"/>
    <cellStyle name="20% - Énfasis1 3 4" xfId="194" xr:uid="{00000000-0005-0000-0000-000004000000}"/>
    <cellStyle name="20% - Énfasis1 3 4 2" xfId="1195" xr:uid="{00000000-0005-0000-0000-000020000000}"/>
    <cellStyle name="20% - Énfasis1 3 4 3" xfId="333" xr:uid="{00000000-0005-0000-0000-00001F000000}"/>
    <cellStyle name="20% - Énfasis1 3 5" xfId="332" xr:uid="{00000000-0005-0000-0000-000021000000}"/>
    <cellStyle name="20% - Énfasis1 3 6" xfId="339" xr:uid="{00000000-0005-0000-0000-000018000000}"/>
    <cellStyle name="20% - Énfasis1 4" xfId="382" xr:uid="{00000000-0005-0000-0000-000022000000}"/>
    <cellStyle name="20% - Énfasis1 4 2" xfId="331" xr:uid="{00000000-0005-0000-0000-000023000000}"/>
    <cellStyle name="20% - Énfasis1 4 2 2" xfId="327" xr:uid="{00000000-0005-0000-0000-000024000000}"/>
    <cellStyle name="20% - Énfasis1 4 2 2 2" xfId="1198" xr:uid="{00000000-0005-0000-0000-000025000000}"/>
    <cellStyle name="20% - Énfasis1 4 2 3" xfId="1197" xr:uid="{00000000-0005-0000-0000-000026000000}"/>
    <cellStyle name="20% - Énfasis1 4 3" xfId="326" xr:uid="{00000000-0005-0000-0000-000027000000}"/>
    <cellStyle name="20% - Énfasis1 4 3 2" xfId="1199" xr:uid="{00000000-0005-0000-0000-000028000000}"/>
    <cellStyle name="20% - Énfasis1 4 4" xfId="1196" xr:uid="{00000000-0005-0000-0000-000029000000}"/>
    <cellStyle name="20% - Énfasis1 5" xfId="322" xr:uid="{00000000-0005-0000-0000-00002A000000}"/>
    <cellStyle name="20% - Énfasis1 5 2" xfId="380" xr:uid="{00000000-0005-0000-0000-00002B000000}"/>
    <cellStyle name="20% - Énfasis1 5 2 2" xfId="1201" xr:uid="{00000000-0005-0000-0000-00002C000000}"/>
    <cellStyle name="20% - Énfasis1 5 3" xfId="1200" xr:uid="{00000000-0005-0000-0000-00002D000000}"/>
    <cellStyle name="20% - Énfasis1 6" xfId="320" xr:uid="{00000000-0005-0000-0000-00002E000000}"/>
    <cellStyle name="20% - Énfasis1 6 2" xfId="321" xr:uid="{00000000-0005-0000-0000-00002F000000}"/>
    <cellStyle name="20% - Énfasis1 6 2 2" xfId="1203" xr:uid="{00000000-0005-0000-0000-000030000000}"/>
    <cellStyle name="20% - Énfasis1 6 3" xfId="1202" xr:uid="{00000000-0005-0000-0000-000031000000}"/>
    <cellStyle name="20% - Énfasis1 7" xfId="317" xr:uid="{00000000-0005-0000-0000-000032000000}"/>
    <cellStyle name="20% - Énfasis1 7 2" xfId="316" xr:uid="{00000000-0005-0000-0000-000033000000}"/>
    <cellStyle name="20% - Énfasis1 7 2 2" xfId="1205" xr:uid="{00000000-0005-0000-0000-000034000000}"/>
    <cellStyle name="20% - Énfasis1 7 3" xfId="1204" xr:uid="{00000000-0005-0000-0000-000035000000}"/>
    <cellStyle name="20% - Énfasis1 8" xfId="67" xr:uid="{00000000-0005-0000-0000-000036000000}"/>
    <cellStyle name="20% - Énfasis1 8 2" xfId="315" xr:uid="{00000000-0005-0000-0000-000037000000}"/>
    <cellStyle name="20% - Énfasis1 9" xfId="310" xr:uid="{00000000-0005-0000-0000-000038000000}"/>
    <cellStyle name="20% - Énfasis1 9 2" xfId="309" xr:uid="{00000000-0005-0000-0000-000039000000}"/>
    <cellStyle name="20% - Énfasis1 9 2 2" xfId="1207" xr:uid="{00000000-0005-0000-0000-00003A000000}"/>
    <cellStyle name="20% - Énfasis1 9 3" xfId="1206" xr:uid="{00000000-0005-0000-0000-00003B000000}"/>
    <cellStyle name="20% - Énfasis2 10" xfId="390" xr:uid="{00000000-0005-0000-0000-00003C000000}"/>
    <cellStyle name="20% - Énfasis2 10 2" xfId="1208" xr:uid="{00000000-0005-0000-0000-00003D000000}"/>
    <cellStyle name="20% - Énfasis2 11" xfId="308" xr:uid="{00000000-0005-0000-0000-00003E000000}"/>
    <cellStyle name="20% - Énfasis2 11 2" xfId="1209" xr:uid="{00000000-0005-0000-0000-00003F000000}"/>
    <cellStyle name="20% - Énfasis2 2" xfId="30" xr:uid="{00000000-0005-0000-0000-000002000000}"/>
    <cellStyle name="20% - Énfasis2 2 2" xfId="307" xr:uid="{00000000-0005-0000-0000-000041000000}"/>
    <cellStyle name="20% - Énfasis2 2 2 2" xfId="306" xr:uid="{00000000-0005-0000-0000-000042000000}"/>
    <cellStyle name="20% - Énfasis2 2 2 2 2" xfId="1210" xr:uid="{00000000-0005-0000-0000-000043000000}"/>
    <cellStyle name="20% - Énfasis2 2 2 3" xfId="305" xr:uid="{00000000-0005-0000-0000-000044000000}"/>
    <cellStyle name="20% - Énfasis2 2 2 3 2" xfId="1211" xr:uid="{00000000-0005-0000-0000-000045000000}"/>
    <cellStyle name="20% - Énfasis2 2 2 4" xfId="304" xr:uid="{00000000-0005-0000-0000-000046000000}"/>
    <cellStyle name="20% - Énfasis2 2 3" xfId="301" xr:uid="{00000000-0005-0000-0000-000047000000}"/>
    <cellStyle name="20% - Énfasis2 2 3 2" xfId="300" xr:uid="{00000000-0005-0000-0000-000048000000}"/>
    <cellStyle name="20% - Énfasis2 2 3 2 2" xfId="1213" xr:uid="{00000000-0005-0000-0000-000049000000}"/>
    <cellStyle name="20% - Énfasis2 2 3 3" xfId="1212" xr:uid="{00000000-0005-0000-0000-00004A000000}"/>
    <cellStyle name="20% - Énfasis2 2 4" xfId="299" xr:uid="{00000000-0005-0000-0000-00004B000000}"/>
    <cellStyle name="20% - Énfasis2 2 4 2" xfId="78" xr:uid="{00000000-0005-0000-0000-00004C000000}"/>
    <cellStyle name="20% - Énfasis2 2 4 2 2" xfId="1215" xr:uid="{00000000-0005-0000-0000-00004D000000}"/>
    <cellStyle name="20% - Énfasis2 2 4 3" xfId="1214" xr:uid="{00000000-0005-0000-0000-00004E000000}"/>
    <cellStyle name="20% - Énfasis2 2 5" xfId="297" xr:uid="{00000000-0005-0000-0000-00004F000000}"/>
    <cellStyle name="20% - Énfasis2 2 5 2" xfId="1216" xr:uid="{00000000-0005-0000-0000-000050000000}"/>
    <cellStyle name="20% - Énfasis2 2 6" xfId="384" xr:uid="{00000000-0005-0000-0000-000051000000}"/>
    <cellStyle name="20% - Énfasis2 2 6 2" xfId="1217" xr:uid="{00000000-0005-0000-0000-000052000000}"/>
    <cellStyle name="20% - Énfasis2 2 7" xfId="298" xr:uid="{00000000-0005-0000-0000-000053000000}"/>
    <cellStyle name="20% - Énfasis2 3" xfId="31" xr:uid="{00000000-0005-0000-0000-000003000000}"/>
    <cellStyle name="20% - Énfasis2 3 2" xfId="197" xr:uid="{00000000-0005-0000-0000-000007000000}"/>
    <cellStyle name="20% - Énfasis2 3 2 2" xfId="294" xr:uid="{00000000-0005-0000-0000-000056000000}"/>
    <cellStyle name="20% - Énfasis2 3 2 2 2" xfId="1219" xr:uid="{00000000-0005-0000-0000-000057000000}"/>
    <cellStyle name="20% - Énfasis2 3 2 3" xfId="1218" xr:uid="{00000000-0005-0000-0000-000058000000}"/>
    <cellStyle name="20% - Énfasis2 3 2 4" xfId="295" xr:uid="{00000000-0005-0000-0000-000055000000}"/>
    <cellStyle name="20% - Énfasis2 3 3" xfId="198" xr:uid="{00000000-0005-0000-0000-000008000000}"/>
    <cellStyle name="20% - Énfasis2 3 3 2" xfId="1220" xr:uid="{00000000-0005-0000-0000-00005A000000}"/>
    <cellStyle name="20% - Énfasis2 3 4" xfId="199" xr:uid="{00000000-0005-0000-0000-000009000000}"/>
    <cellStyle name="20% - Énfasis2 3 4 2" xfId="1221" xr:uid="{00000000-0005-0000-0000-00005C000000}"/>
    <cellStyle name="20% - Énfasis2 3 4 3" xfId="293" xr:uid="{00000000-0005-0000-0000-00005B000000}"/>
    <cellStyle name="20% - Énfasis2 3 5" xfId="292" xr:uid="{00000000-0005-0000-0000-00005D000000}"/>
    <cellStyle name="20% - Énfasis2 3 6" xfId="296" xr:uid="{00000000-0005-0000-0000-000054000000}"/>
    <cellStyle name="20% - Énfasis2 4" xfId="291" xr:uid="{00000000-0005-0000-0000-00005E000000}"/>
    <cellStyle name="20% - Énfasis2 4 2" xfId="284" xr:uid="{00000000-0005-0000-0000-00005F000000}"/>
    <cellStyle name="20% - Énfasis2 4 2 2" xfId="379" xr:uid="{00000000-0005-0000-0000-000060000000}"/>
    <cellStyle name="20% - Énfasis2 4 2 2 2" xfId="1224" xr:uid="{00000000-0005-0000-0000-000061000000}"/>
    <cellStyle name="20% - Énfasis2 4 2 3" xfId="1223" xr:uid="{00000000-0005-0000-0000-000062000000}"/>
    <cellStyle name="20% - Énfasis2 4 3" xfId="283" xr:uid="{00000000-0005-0000-0000-000063000000}"/>
    <cellStyle name="20% - Énfasis2 4 3 2" xfId="1225" xr:uid="{00000000-0005-0000-0000-000064000000}"/>
    <cellStyle name="20% - Énfasis2 4 4" xfId="1222" xr:uid="{00000000-0005-0000-0000-000065000000}"/>
    <cellStyle name="20% - Énfasis2 5" xfId="282" xr:uid="{00000000-0005-0000-0000-000066000000}"/>
    <cellStyle name="20% - Énfasis2 5 2" xfId="281" xr:uid="{00000000-0005-0000-0000-000067000000}"/>
    <cellStyle name="20% - Énfasis2 5 2 2" xfId="1227" xr:uid="{00000000-0005-0000-0000-000068000000}"/>
    <cellStyle name="20% - Énfasis2 5 3" xfId="1226" xr:uid="{00000000-0005-0000-0000-000069000000}"/>
    <cellStyle name="20% - Énfasis2 6" xfId="280" xr:uid="{00000000-0005-0000-0000-00006A000000}"/>
    <cellStyle name="20% - Énfasis2 6 2" xfId="275" xr:uid="{00000000-0005-0000-0000-00006B000000}"/>
    <cellStyle name="20% - Énfasis2 6 2 2" xfId="1229" xr:uid="{00000000-0005-0000-0000-00006C000000}"/>
    <cellStyle name="20% - Énfasis2 6 3" xfId="1228" xr:uid="{00000000-0005-0000-0000-00006D000000}"/>
    <cellStyle name="20% - Énfasis2 7" xfId="276" xr:uid="{00000000-0005-0000-0000-00006E000000}"/>
    <cellStyle name="20% - Énfasis2 7 2" xfId="272" xr:uid="{00000000-0005-0000-0000-00006F000000}"/>
    <cellStyle name="20% - Énfasis2 7 2 2" xfId="1231" xr:uid="{00000000-0005-0000-0000-000070000000}"/>
    <cellStyle name="20% - Énfasis2 7 3" xfId="1230" xr:uid="{00000000-0005-0000-0000-000071000000}"/>
    <cellStyle name="20% - Énfasis2 8" xfId="273" xr:uid="{00000000-0005-0000-0000-000072000000}"/>
    <cellStyle name="20% - Énfasis2 8 2" xfId="271" xr:uid="{00000000-0005-0000-0000-000073000000}"/>
    <cellStyle name="20% - Énfasis2 9" xfId="270" xr:uid="{00000000-0005-0000-0000-000074000000}"/>
    <cellStyle name="20% - Énfasis2 9 2" xfId="269" xr:uid="{00000000-0005-0000-0000-000075000000}"/>
    <cellStyle name="20% - Énfasis2 9 2 2" xfId="1233" xr:uid="{00000000-0005-0000-0000-000076000000}"/>
    <cellStyle name="20% - Énfasis2 9 3" xfId="1232" xr:uid="{00000000-0005-0000-0000-000077000000}"/>
    <cellStyle name="20% - Énfasis3 10" xfId="71" xr:uid="{00000000-0005-0000-0000-000078000000}"/>
    <cellStyle name="20% - Énfasis3 10 2" xfId="1234" xr:uid="{00000000-0005-0000-0000-000079000000}"/>
    <cellStyle name="20% - Énfasis3 11" xfId="268" xr:uid="{00000000-0005-0000-0000-00007A000000}"/>
    <cellStyle name="20% - Énfasis3 11 2" xfId="1235" xr:uid="{00000000-0005-0000-0000-00007B000000}"/>
    <cellStyle name="20% - Énfasis3 2" xfId="32" xr:uid="{00000000-0005-0000-0000-000004000000}"/>
    <cellStyle name="20% - Énfasis3 2 2" xfId="267" xr:uid="{00000000-0005-0000-0000-00007D000000}"/>
    <cellStyle name="20% - Énfasis3 2 2 2" xfId="266" xr:uid="{00000000-0005-0000-0000-00007E000000}"/>
    <cellStyle name="20% - Énfasis3 2 2 2 2" xfId="265" xr:uid="{00000000-0005-0000-0000-00007F000000}"/>
    <cellStyle name="20% - Énfasis3 2 2 2 2 2" xfId="1237" xr:uid="{00000000-0005-0000-0000-000080000000}"/>
    <cellStyle name="20% - Énfasis3 2 2 2 3" xfId="1236" xr:uid="{00000000-0005-0000-0000-000081000000}"/>
    <cellStyle name="20% - Énfasis3 2 2 3" xfId="264" xr:uid="{00000000-0005-0000-0000-000082000000}"/>
    <cellStyle name="20% - Énfasis3 2 2 3 2" xfId="1238" xr:uid="{00000000-0005-0000-0000-000083000000}"/>
    <cellStyle name="20% - Énfasis3 2 2 4" xfId="76" xr:uid="{00000000-0005-0000-0000-000084000000}"/>
    <cellStyle name="20% - Énfasis3 2 2 4 2" xfId="1239" xr:uid="{00000000-0005-0000-0000-000085000000}"/>
    <cellStyle name="20% - Énfasis3 2 2 5" xfId="69" xr:uid="{00000000-0005-0000-0000-000086000000}"/>
    <cellStyle name="20% - Énfasis3 2 3" xfId="394" xr:uid="{00000000-0005-0000-0000-000087000000}"/>
    <cellStyle name="20% - Énfasis3 2 3 2" xfId="263" xr:uid="{00000000-0005-0000-0000-000088000000}"/>
    <cellStyle name="20% - Énfasis3 2 3 2 2" xfId="1241" xr:uid="{00000000-0005-0000-0000-000089000000}"/>
    <cellStyle name="20% - Énfasis3 2 3 3" xfId="1240" xr:uid="{00000000-0005-0000-0000-00008A000000}"/>
    <cellStyle name="20% - Énfasis3 2 4" xfId="396" xr:uid="{00000000-0005-0000-0000-00008B000000}"/>
    <cellStyle name="20% - Énfasis3 2 4 2" xfId="184" xr:uid="{00000000-0005-0000-0000-00008C000000}"/>
    <cellStyle name="20% - Énfasis3 2 4 2 2" xfId="1243" xr:uid="{00000000-0005-0000-0000-00008D000000}"/>
    <cellStyle name="20% - Énfasis3 2 4 3" xfId="1242" xr:uid="{00000000-0005-0000-0000-00008E000000}"/>
    <cellStyle name="20% - Énfasis3 2 5" xfId="399" xr:uid="{00000000-0005-0000-0000-00008F000000}"/>
    <cellStyle name="20% - Énfasis3 2 5 2" xfId="262" xr:uid="{00000000-0005-0000-0000-000090000000}"/>
    <cellStyle name="20% - Énfasis3 2 5 2 2" xfId="1245" xr:uid="{00000000-0005-0000-0000-000091000000}"/>
    <cellStyle name="20% - Énfasis3 2 5 3" xfId="1244" xr:uid="{00000000-0005-0000-0000-000092000000}"/>
    <cellStyle name="20% - Énfasis3 2 6" xfId="467" xr:uid="{00000000-0005-0000-0000-000093000000}"/>
    <cellStyle name="20% - Énfasis3 2 6 2" xfId="1246" xr:uid="{00000000-0005-0000-0000-000094000000}"/>
    <cellStyle name="20% - Énfasis3 2 7" xfId="490" xr:uid="{00000000-0005-0000-0000-000095000000}"/>
    <cellStyle name="20% - Énfasis3 2 7 2" xfId="1247" xr:uid="{00000000-0005-0000-0000-000096000000}"/>
    <cellStyle name="20% - Énfasis3 2 8" xfId="392" xr:uid="{00000000-0005-0000-0000-000097000000}"/>
    <cellStyle name="20% - Énfasis3 3" xfId="33" xr:uid="{00000000-0005-0000-0000-000005000000}"/>
    <cellStyle name="20% - Énfasis3 3 2" xfId="202" xr:uid="{00000000-0005-0000-0000-00000C000000}"/>
    <cellStyle name="20% - Énfasis3 3 2 2" xfId="391" xr:uid="{00000000-0005-0000-0000-00009A000000}"/>
    <cellStyle name="20% - Énfasis3 3 2 2 2" xfId="1249" xr:uid="{00000000-0005-0000-0000-00009B000000}"/>
    <cellStyle name="20% - Énfasis3 3 2 3" xfId="1248" xr:uid="{00000000-0005-0000-0000-00009C000000}"/>
    <cellStyle name="20% - Énfasis3 3 2 4" xfId="181" xr:uid="{00000000-0005-0000-0000-000099000000}"/>
    <cellStyle name="20% - Énfasis3 3 3" xfId="203" xr:uid="{00000000-0005-0000-0000-00000D000000}"/>
    <cellStyle name="20% - Énfasis3 3 3 2" xfId="1250" xr:uid="{00000000-0005-0000-0000-00009E000000}"/>
    <cellStyle name="20% - Énfasis3 3 4" xfId="204" xr:uid="{00000000-0005-0000-0000-00000E000000}"/>
    <cellStyle name="20% - Énfasis3 3 4 2" xfId="1251" xr:uid="{00000000-0005-0000-0000-0000A0000000}"/>
    <cellStyle name="20% - Énfasis3 3 4 3" xfId="389" xr:uid="{00000000-0005-0000-0000-00009F000000}"/>
    <cellStyle name="20% - Énfasis3 3 5" xfId="468" xr:uid="{00000000-0005-0000-0000-0000A1000000}"/>
    <cellStyle name="20% - Énfasis3 3 6" xfId="179" xr:uid="{00000000-0005-0000-0000-000098000000}"/>
    <cellStyle name="20% - Énfasis3 4" xfId="388" xr:uid="{00000000-0005-0000-0000-0000A2000000}"/>
    <cellStyle name="20% - Énfasis3 4 2" xfId="261" xr:uid="{00000000-0005-0000-0000-0000A3000000}"/>
    <cellStyle name="20% - Énfasis3 4 2 2" xfId="383" xr:uid="{00000000-0005-0000-0000-0000A4000000}"/>
    <cellStyle name="20% - Énfasis3 4 2 2 2" xfId="1254" xr:uid="{00000000-0005-0000-0000-0000A5000000}"/>
    <cellStyle name="20% - Énfasis3 4 2 3" xfId="1253" xr:uid="{00000000-0005-0000-0000-0000A6000000}"/>
    <cellStyle name="20% - Énfasis3 4 3" xfId="178" xr:uid="{00000000-0005-0000-0000-0000A7000000}"/>
    <cellStyle name="20% - Énfasis3 4 3 2" xfId="1255" xr:uid="{00000000-0005-0000-0000-0000A8000000}"/>
    <cellStyle name="20% - Énfasis3 4 4" xfId="1252" xr:uid="{00000000-0005-0000-0000-0000A9000000}"/>
    <cellStyle name="20% - Énfasis3 5" xfId="381" xr:uid="{00000000-0005-0000-0000-0000AA000000}"/>
    <cellStyle name="20% - Énfasis3 5 2" xfId="260" xr:uid="{00000000-0005-0000-0000-0000AB000000}"/>
    <cellStyle name="20% - Énfasis3 5 2 2" xfId="1257" xr:uid="{00000000-0005-0000-0000-0000AC000000}"/>
    <cellStyle name="20% - Énfasis3 5 3" xfId="1256" xr:uid="{00000000-0005-0000-0000-0000AD000000}"/>
    <cellStyle name="20% - Énfasis3 6" xfId="74" xr:uid="{00000000-0005-0000-0000-0000AE000000}"/>
    <cellStyle name="20% - Énfasis3 6 2" xfId="36" xr:uid="{00000000-0005-0000-0000-0000AF000000}"/>
    <cellStyle name="20% - Énfasis3 6 2 2" xfId="1259" xr:uid="{00000000-0005-0000-0000-0000B0000000}"/>
    <cellStyle name="20% - Énfasis3 6 3" xfId="1258" xr:uid="{00000000-0005-0000-0000-0000B1000000}"/>
    <cellStyle name="20% - Énfasis3 7" xfId="259" xr:uid="{00000000-0005-0000-0000-0000B2000000}"/>
    <cellStyle name="20% - Énfasis3 7 2" xfId="40" xr:uid="{00000000-0005-0000-0000-0000B3000000}"/>
    <cellStyle name="20% - Énfasis3 7 2 2" xfId="1261" xr:uid="{00000000-0005-0000-0000-0000B4000000}"/>
    <cellStyle name="20% - Énfasis3 7 3" xfId="1260" xr:uid="{00000000-0005-0000-0000-0000B5000000}"/>
    <cellStyle name="20% - Énfasis3 8" xfId="258" xr:uid="{00000000-0005-0000-0000-0000B6000000}"/>
    <cellStyle name="20% - Énfasis3 8 2" xfId="72" xr:uid="{00000000-0005-0000-0000-0000B7000000}"/>
    <cellStyle name="20% - Énfasis3 9" xfId="257" xr:uid="{00000000-0005-0000-0000-0000B8000000}"/>
    <cellStyle name="20% - Énfasis3 9 2" xfId="398" xr:uid="{00000000-0005-0000-0000-0000B9000000}"/>
    <cellStyle name="20% - Énfasis3 9 2 2" xfId="1263" xr:uid="{00000000-0005-0000-0000-0000BA000000}"/>
    <cellStyle name="20% - Énfasis3 9 3" xfId="1262" xr:uid="{00000000-0005-0000-0000-0000BB000000}"/>
    <cellStyle name="20% - Énfasis4 10" xfId="64" xr:uid="{00000000-0005-0000-0000-0000BC000000}"/>
    <cellStyle name="20% - Énfasis4 10 2" xfId="1264" xr:uid="{00000000-0005-0000-0000-0000BD000000}"/>
    <cellStyle name="20% - Énfasis4 11" xfId="486" xr:uid="{00000000-0005-0000-0000-0000BE000000}"/>
    <cellStyle name="20% - Énfasis4 11 2" xfId="1265" xr:uid="{00000000-0005-0000-0000-0000BF000000}"/>
    <cellStyle name="20% - Énfasis4 2" xfId="34" xr:uid="{00000000-0005-0000-0000-000006000000}"/>
    <cellStyle name="20% - Énfasis4 2 2" xfId="256" xr:uid="{00000000-0005-0000-0000-0000C1000000}"/>
    <cellStyle name="20% - Énfasis4 2 2 2" xfId="255" xr:uid="{00000000-0005-0000-0000-0000C2000000}"/>
    <cellStyle name="20% - Énfasis4 2 2 2 2" xfId="1266" xr:uid="{00000000-0005-0000-0000-0000C3000000}"/>
    <cellStyle name="20% - Énfasis4 2 2 3" xfId="65" xr:uid="{00000000-0005-0000-0000-0000C4000000}"/>
    <cellStyle name="20% - Énfasis4 2 2 3 2" xfId="1267" xr:uid="{00000000-0005-0000-0000-0000C5000000}"/>
    <cellStyle name="20% - Énfasis4 2 2 4" xfId="254" xr:uid="{00000000-0005-0000-0000-0000C6000000}"/>
    <cellStyle name="20% - Énfasis4 2 3" xfId="253" xr:uid="{00000000-0005-0000-0000-0000C7000000}"/>
    <cellStyle name="20% - Énfasis4 2 3 2" xfId="252" xr:uid="{00000000-0005-0000-0000-0000C8000000}"/>
    <cellStyle name="20% - Énfasis4 2 3 2 2" xfId="1269" xr:uid="{00000000-0005-0000-0000-0000C9000000}"/>
    <cellStyle name="20% - Énfasis4 2 3 3" xfId="1268" xr:uid="{00000000-0005-0000-0000-0000CA000000}"/>
    <cellStyle name="20% - Énfasis4 2 4" xfId="251" xr:uid="{00000000-0005-0000-0000-0000CB000000}"/>
    <cellStyle name="20% - Énfasis4 2 4 2" xfId="249" xr:uid="{00000000-0005-0000-0000-0000CC000000}"/>
    <cellStyle name="20% - Énfasis4 2 4 2 2" xfId="1271" xr:uid="{00000000-0005-0000-0000-0000CD000000}"/>
    <cellStyle name="20% - Énfasis4 2 4 3" xfId="1270" xr:uid="{00000000-0005-0000-0000-0000CE000000}"/>
    <cellStyle name="20% - Énfasis4 2 5" xfId="250" xr:uid="{00000000-0005-0000-0000-0000CF000000}"/>
    <cellStyle name="20% - Énfasis4 2 5 2" xfId="1272" xr:uid="{00000000-0005-0000-0000-0000D0000000}"/>
    <cellStyle name="20% - Énfasis4 2 6" xfId="488" xr:uid="{00000000-0005-0000-0000-0000D1000000}"/>
    <cellStyle name="20% - Énfasis4 2 6 2" xfId="1273" xr:uid="{00000000-0005-0000-0000-0000D2000000}"/>
    <cellStyle name="20% - Énfasis4 2 7" xfId="248" xr:uid="{00000000-0005-0000-0000-0000D3000000}"/>
    <cellStyle name="20% - Énfasis4 3" xfId="35" xr:uid="{00000000-0005-0000-0000-000007000000}"/>
    <cellStyle name="20% - Énfasis4 3 2" xfId="207" xr:uid="{00000000-0005-0000-0000-000011000000}"/>
    <cellStyle name="20% - Énfasis4 3 2 2" xfId="245" xr:uid="{00000000-0005-0000-0000-0000D6000000}"/>
    <cellStyle name="20% - Énfasis4 3 2 2 2" xfId="1275" xr:uid="{00000000-0005-0000-0000-0000D7000000}"/>
    <cellStyle name="20% - Énfasis4 3 2 3" xfId="1274" xr:uid="{00000000-0005-0000-0000-0000D8000000}"/>
    <cellStyle name="20% - Énfasis4 3 2 4" xfId="246" xr:uid="{00000000-0005-0000-0000-0000D5000000}"/>
    <cellStyle name="20% - Énfasis4 3 3" xfId="208" xr:uid="{00000000-0005-0000-0000-000012000000}"/>
    <cellStyle name="20% - Énfasis4 3 3 2" xfId="1276" xr:uid="{00000000-0005-0000-0000-0000DA000000}"/>
    <cellStyle name="20% - Énfasis4 3 4" xfId="209" xr:uid="{00000000-0005-0000-0000-000013000000}"/>
    <cellStyle name="20% - Énfasis4 3 4 2" xfId="1277" xr:uid="{00000000-0005-0000-0000-0000DC000000}"/>
    <cellStyle name="20% - Énfasis4 3 4 3" xfId="244" xr:uid="{00000000-0005-0000-0000-0000DB000000}"/>
    <cellStyle name="20% - Énfasis4 3 5" xfId="242" xr:uid="{00000000-0005-0000-0000-0000DD000000}"/>
    <cellStyle name="20% - Énfasis4 3 6" xfId="247" xr:uid="{00000000-0005-0000-0000-0000D4000000}"/>
    <cellStyle name="20% - Énfasis4 4" xfId="243" xr:uid="{00000000-0005-0000-0000-0000DE000000}"/>
    <cellStyle name="20% - Énfasis4 4 2" xfId="491" xr:uid="{00000000-0005-0000-0000-0000DF000000}"/>
    <cellStyle name="20% - Énfasis4 4 2 2" xfId="238" xr:uid="{00000000-0005-0000-0000-0000E0000000}"/>
    <cellStyle name="20% - Énfasis4 4 2 2 2" xfId="1280" xr:uid="{00000000-0005-0000-0000-0000E1000000}"/>
    <cellStyle name="20% - Énfasis4 4 2 3" xfId="1279" xr:uid="{00000000-0005-0000-0000-0000E2000000}"/>
    <cellStyle name="20% - Énfasis4 4 3" xfId="186" xr:uid="{00000000-0005-0000-0000-0000E3000000}"/>
    <cellStyle name="20% - Énfasis4 4 3 2" xfId="1281" xr:uid="{00000000-0005-0000-0000-0000E4000000}"/>
    <cellStyle name="20% - Énfasis4 4 4" xfId="1278" xr:uid="{00000000-0005-0000-0000-0000E5000000}"/>
    <cellStyle name="20% - Énfasis4 5" xfId="234" xr:uid="{00000000-0005-0000-0000-0000E6000000}"/>
    <cellStyle name="20% - Énfasis4 5 2" xfId="183" xr:uid="{00000000-0005-0000-0000-0000E7000000}"/>
    <cellStyle name="20% - Énfasis4 5 2 2" xfId="1283" xr:uid="{00000000-0005-0000-0000-0000E8000000}"/>
    <cellStyle name="20% - Énfasis4 5 3" xfId="1282" xr:uid="{00000000-0005-0000-0000-0000E9000000}"/>
    <cellStyle name="20% - Énfasis4 6" xfId="230" xr:uid="{00000000-0005-0000-0000-0000EA000000}"/>
    <cellStyle name="20% - Énfasis4 6 2" xfId="180" xr:uid="{00000000-0005-0000-0000-0000EB000000}"/>
    <cellStyle name="20% - Énfasis4 6 2 2" xfId="1285" xr:uid="{00000000-0005-0000-0000-0000EC000000}"/>
    <cellStyle name="20% - Énfasis4 6 3" xfId="1284" xr:uid="{00000000-0005-0000-0000-0000ED000000}"/>
    <cellStyle name="20% - Énfasis4 7" xfId="226" xr:uid="{00000000-0005-0000-0000-0000EE000000}"/>
    <cellStyle name="20% - Énfasis4 7 2" xfId="225" xr:uid="{00000000-0005-0000-0000-0000EF000000}"/>
    <cellStyle name="20% - Énfasis4 7 2 2" xfId="1287" xr:uid="{00000000-0005-0000-0000-0000F0000000}"/>
    <cellStyle name="20% - Énfasis4 7 3" xfId="1286" xr:uid="{00000000-0005-0000-0000-0000F1000000}"/>
    <cellStyle name="20% - Énfasis4 8" xfId="221" xr:uid="{00000000-0005-0000-0000-0000F2000000}"/>
    <cellStyle name="20% - Énfasis4 8 2" xfId="217" xr:uid="{00000000-0005-0000-0000-0000F3000000}"/>
    <cellStyle name="20% - Énfasis4 9" xfId="177" xr:uid="{00000000-0005-0000-0000-0000F4000000}"/>
    <cellStyle name="20% - Énfasis4 9 2" xfId="484" xr:uid="{00000000-0005-0000-0000-0000F5000000}"/>
    <cellStyle name="20% - Énfasis4 9 2 2" xfId="1289" xr:uid="{00000000-0005-0000-0000-0000F6000000}"/>
    <cellStyle name="20% - Énfasis4 9 3" xfId="1288" xr:uid="{00000000-0005-0000-0000-0000F7000000}"/>
    <cellStyle name="20% - Énfasis5" xfId="23" builtinId="46" customBuiltin="1"/>
    <cellStyle name="20% - Énfasis5 10" xfId="400" xr:uid="{00000000-0005-0000-0000-0000F8000000}"/>
    <cellStyle name="20% - Énfasis5 10 2" xfId="1290" xr:uid="{00000000-0005-0000-0000-0000F9000000}"/>
    <cellStyle name="20% - Énfasis5 11" xfId="38" xr:uid="{00000000-0005-0000-0000-0000FA000000}"/>
    <cellStyle name="20% - Énfasis5 11 2" xfId="1291" xr:uid="{00000000-0005-0000-0000-0000FB000000}"/>
    <cellStyle name="20% - Énfasis5 2" xfId="37" xr:uid="{00000000-0005-0000-0000-000009000000}"/>
    <cellStyle name="20% - Énfasis5 2 2" xfId="185" xr:uid="{00000000-0005-0000-0000-0000FD000000}"/>
    <cellStyle name="20% - Énfasis5 2 2 2" xfId="210" xr:uid="{00000000-0005-0000-0000-0000FE000000}"/>
    <cellStyle name="20% - Énfasis5 2 2 2 2" xfId="1292" xr:uid="{00000000-0005-0000-0000-0000FF000000}"/>
    <cellStyle name="20% - Énfasis5 2 2 3" xfId="182" xr:uid="{00000000-0005-0000-0000-000000010000}"/>
    <cellStyle name="20% - Énfasis5 2 2 3 2" xfId="1293" xr:uid="{00000000-0005-0000-0000-000001010000}"/>
    <cellStyle name="20% - Énfasis5 2 2 4" xfId="483" xr:uid="{00000000-0005-0000-0000-000002010000}"/>
    <cellStyle name="20% - Énfasis5 2 3" xfId="206" xr:uid="{00000000-0005-0000-0000-000003010000}"/>
    <cellStyle name="20% - Énfasis5 2 3 2" xfId="471" xr:uid="{00000000-0005-0000-0000-000004010000}"/>
    <cellStyle name="20% - Énfasis5 2 3 2 2" xfId="1295" xr:uid="{00000000-0005-0000-0000-000005010000}"/>
    <cellStyle name="20% - Énfasis5 2 3 3" xfId="1294" xr:uid="{00000000-0005-0000-0000-000006010000}"/>
    <cellStyle name="20% - Énfasis5 2 4" xfId="205" xr:uid="{00000000-0005-0000-0000-000007010000}"/>
    <cellStyle name="20% - Énfasis5 2 4 2" xfId="474" xr:uid="{00000000-0005-0000-0000-000008010000}"/>
    <cellStyle name="20% - Énfasis5 2 4 2 2" xfId="1297" xr:uid="{00000000-0005-0000-0000-000009010000}"/>
    <cellStyle name="20% - Énfasis5 2 4 3" xfId="1296" xr:uid="{00000000-0005-0000-0000-00000A010000}"/>
    <cellStyle name="20% - Énfasis5 2 5" xfId="201" xr:uid="{00000000-0005-0000-0000-00000B010000}"/>
    <cellStyle name="20% - Énfasis5 2 5 2" xfId="1298" xr:uid="{00000000-0005-0000-0000-00000C010000}"/>
    <cellStyle name="20% - Énfasis5 2 6" xfId="476" xr:uid="{00000000-0005-0000-0000-00000D010000}"/>
    <cellStyle name="20% - Énfasis5 2 6 2" xfId="1299" xr:uid="{00000000-0005-0000-0000-00000E010000}"/>
    <cellStyle name="20% - Énfasis5 2 7" xfId="200" xr:uid="{00000000-0005-0000-0000-00000F010000}"/>
    <cellStyle name="20% - Énfasis5 3" xfId="211" xr:uid="{00000000-0005-0000-0000-000016000000}"/>
    <cellStyle name="20% - Énfasis5 3 2" xfId="196" xr:uid="{00000000-0005-0000-0000-000011010000}"/>
    <cellStyle name="20% - Énfasis5 3 2 2" xfId="479" xr:uid="{00000000-0005-0000-0000-000012010000}"/>
    <cellStyle name="20% - Énfasis5 3 2 2 2" xfId="1301" xr:uid="{00000000-0005-0000-0000-000013010000}"/>
    <cellStyle name="20% - Énfasis5 3 2 3" xfId="1300" xr:uid="{00000000-0005-0000-0000-000014010000}"/>
    <cellStyle name="20% - Énfasis5 3 3" xfId="195" xr:uid="{00000000-0005-0000-0000-000015010000}"/>
    <cellStyle name="20% - Énfasis5 3 3 2" xfId="1302" xr:uid="{00000000-0005-0000-0000-000016010000}"/>
    <cellStyle name="20% - Énfasis5 3 4" xfId="480" xr:uid="{00000000-0005-0000-0000-000017010000}"/>
    <cellStyle name="20% - Énfasis5 3 4 2" xfId="1303" xr:uid="{00000000-0005-0000-0000-000018010000}"/>
    <cellStyle name="20% - Énfasis5 3 5" xfId="191" xr:uid="{00000000-0005-0000-0000-000019010000}"/>
    <cellStyle name="20% - Énfasis5 3 6" xfId="477" xr:uid="{00000000-0005-0000-0000-000010010000}"/>
    <cellStyle name="20% - Énfasis5 4" xfId="212" xr:uid="{00000000-0005-0000-0000-000017000000}"/>
    <cellStyle name="20% - Énfasis5 4 2" xfId="190" xr:uid="{00000000-0005-0000-0000-00001B010000}"/>
    <cellStyle name="20% - Énfasis5 4 2 2" xfId="46" xr:uid="{00000000-0005-0000-0000-00001C010000}"/>
    <cellStyle name="20% - Énfasis5 4 2 2 2" xfId="1306" xr:uid="{00000000-0005-0000-0000-00001D010000}"/>
    <cellStyle name="20% - Énfasis5 4 2 3" xfId="1305" xr:uid="{00000000-0005-0000-0000-00001E010000}"/>
    <cellStyle name="20% - Énfasis5 4 3" xfId="403" xr:uid="{00000000-0005-0000-0000-00001F010000}"/>
    <cellStyle name="20% - Énfasis5 4 3 2" xfId="1307" xr:uid="{00000000-0005-0000-0000-000020010000}"/>
    <cellStyle name="20% - Énfasis5 4 4" xfId="1304" xr:uid="{00000000-0005-0000-0000-000021010000}"/>
    <cellStyle name="20% - Énfasis5 4 5" xfId="42" xr:uid="{00000000-0005-0000-0000-00001A010000}"/>
    <cellStyle name="20% - Énfasis5 5" xfId="213" xr:uid="{00000000-0005-0000-0000-000018000000}"/>
    <cellStyle name="20% - Énfasis5 5 2" xfId="404" xr:uid="{00000000-0005-0000-0000-000023010000}"/>
    <cellStyle name="20% - Énfasis5 5 2 2" xfId="1309" xr:uid="{00000000-0005-0000-0000-000024010000}"/>
    <cellStyle name="20% - Énfasis5 5 3" xfId="1308" xr:uid="{00000000-0005-0000-0000-000025010000}"/>
    <cellStyle name="20% - Énfasis5 5 4" xfId="481" xr:uid="{00000000-0005-0000-0000-000022010000}"/>
    <cellStyle name="20% - Énfasis5 6" xfId="482" xr:uid="{00000000-0005-0000-0000-000026010000}"/>
    <cellStyle name="20% - Énfasis5 6 2" xfId="378" xr:uid="{00000000-0005-0000-0000-000027010000}"/>
    <cellStyle name="20% - Énfasis5 6 2 2" xfId="1311" xr:uid="{00000000-0005-0000-0000-000028010000}"/>
    <cellStyle name="20% - Énfasis5 6 3" xfId="1310" xr:uid="{00000000-0005-0000-0000-000029010000}"/>
    <cellStyle name="20% - Énfasis5 7" xfId="406" xr:uid="{00000000-0005-0000-0000-00002A010000}"/>
    <cellStyle name="20% - Énfasis5 7 2" xfId="407" xr:uid="{00000000-0005-0000-0000-00002B010000}"/>
    <cellStyle name="20% - Énfasis5 7 2 2" xfId="1313" xr:uid="{00000000-0005-0000-0000-00002C010000}"/>
    <cellStyle name="20% - Énfasis5 7 3" xfId="1312" xr:uid="{00000000-0005-0000-0000-00002D010000}"/>
    <cellStyle name="20% - Énfasis5 8" xfId="408" xr:uid="{00000000-0005-0000-0000-00002E010000}"/>
    <cellStyle name="20% - Énfasis5 8 2" xfId="405" xr:uid="{00000000-0005-0000-0000-00002F010000}"/>
    <cellStyle name="20% - Énfasis5 9" xfId="409" xr:uid="{00000000-0005-0000-0000-000030010000}"/>
    <cellStyle name="20% - Énfasis5 9 2" xfId="410" xr:uid="{00000000-0005-0000-0000-000031010000}"/>
    <cellStyle name="20% - Énfasis5 9 2 2" xfId="1315" xr:uid="{00000000-0005-0000-0000-000032010000}"/>
    <cellStyle name="20% - Énfasis5 9 3" xfId="1314" xr:uid="{00000000-0005-0000-0000-000033010000}"/>
    <cellStyle name="20% - Énfasis6" xfId="26" builtinId="50" customBuiltin="1"/>
    <cellStyle name="20% - Énfasis6 10" xfId="487" xr:uid="{00000000-0005-0000-0000-000034010000}"/>
    <cellStyle name="20% - Énfasis6 10 2" xfId="1316" xr:uid="{00000000-0005-0000-0000-000035010000}"/>
    <cellStyle name="20% - Énfasis6 11" xfId="376" xr:uid="{00000000-0005-0000-0000-000036010000}"/>
    <cellStyle name="20% - Énfasis6 11 2" xfId="1317" xr:uid="{00000000-0005-0000-0000-000037010000}"/>
    <cellStyle name="20% - Énfasis6 2" xfId="39" xr:uid="{00000000-0005-0000-0000-00000B000000}"/>
    <cellStyle name="20% - Énfasis6 2 2" xfId="412" xr:uid="{00000000-0005-0000-0000-000039010000}"/>
    <cellStyle name="20% - Énfasis6 2 2 2" xfId="411" xr:uid="{00000000-0005-0000-0000-00003A010000}"/>
    <cellStyle name="20% - Énfasis6 2 2 2 2" xfId="1318" xr:uid="{00000000-0005-0000-0000-00003B010000}"/>
    <cellStyle name="20% - Énfasis6 2 2 3" xfId="414" xr:uid="{00000000-0005-0000-0000-00003C010000}"/>
    <cellStyle name="20% - Énfasis6 2 2 3 2" xfId="1319" xr:uid="{00000000-0005-0000-0000-00003D010000}"/>
    <cellStyle name="20% - Énfasis6 2 2 4" xfId="413" xr:uid="{00000000-0005-0000-0000-00003E010000}"/>
    <cellStyle name="20% - Énfasis6 2 3" xfId="415" xr:uid="{00000000-0005-0000-0000-00003F010000}"/>
    <cellStyle name="20% - Énfasis6 2 3 2" xfId="416" xr:uid="{00000000-0005-0000-0000-000040010000}"/>
    <cellStyle name="20% - Énfasis6 2 3 2 2" xfId="1321" xr:uid="{00000000-0005-0000-0000-000041010000}"/>
    <cellStyle name="20% - Énfasis6 2 3 3" xfId="1320" xr:uid="{00000000-0005-0000-0000-000042010000}"/>
    <cellStyle name="20% - Énfasis6 2 4" xfId="417" xr:uid="{00000000-0005-0000-0000-000043010000}"/>
    <cellStyle name="20% - Énfasis6 2 4 2" xfId="418" xr:uid="{00000000-0005-0000-0000-000044010000}"/>
    <cellStyle name="20% - Énfasis6 2 4 2 2" xfId="1323" xr:uid="{00000000-0005-0000-0000-000045010000}"/>
    <cellStyle name="20% - Énfasis6 2 4 3" xfId="1322" xr:uid="{00000000-0005-0000-0000-000046010000}"/>
    <cellStyle name="20% - Énfasis6 2 5" xfId="469" xr:uid="{00000000-0005-0000-0000-000047010000}"/>
    <cellStyle name="20% - Énfasis6 2 5 2" xfId="1324" xr:uid="{00000000-0005-0000-0000-000048010000}"/>
    <cellStyle name="20% - Énfasis6 2 6" xfId="419" xr:uid="{00000000-0005-0000-0000-000049010000}"/>
    <cellStyle name="20% - Énfasis6 2 6 2" xfId="1325" xr:uid="{00000000-0005-0000-0000-00004A010000}"/>
    <cellStyle name="20% - Énfasis6 2 7" xfId="420" xr:uid="{00000000-0005-0000-0000-00004B010000}"/>
    <cellStyle name="20% - Énfasis6 3" xfId="214" xr:uid="{00000000-0005-0000-0000-00001B000000}"/>
    <cellStyle name="20% - Énfasis6 3 2" xfId="422" xr:uid="{00000000-0005-0000-0000-00004D010000}"/>
    <cellStyle name="20% - Énfasis6 3 2 2" xfId="472" xr:uid="{00000000-0005-0000-0000-00004E010000}"/>
    <cellStyle name="20% - Énfasis6 3 2 2 2" xfId="1327" xr:uid="{00000000-0005-0000-0000-00004F010000}"/>
    <cellStyle name="20% - Énfasis6 3 2 3" xfId="1326" xr:uid="{00000000-0005-0000-0000-000050010000}"/>
    <cellStyle name="20% - Énfasis6 3 3" xfId="423" xr:uid="{00000000-0005-0000-0000-000051010000}"/>
    <cellStyle name="20% - Énfasis6 3 3 2" xfId="1328" xr:uid="{00000000-0005-0000-0000-000052010000}"/>
    <cellStyle name="20% - Énfasis6 3 4" xfId="424" xr:uid="{00000000-0005-0000-0000-000053010000}"/>
    <cellStyle name="20% - Énfasis6 3 4 2" xfId="1329" xr:uid="{00000000-0005-0000-0000-000054010000}"/>
    <cellStyle name="20% - Énfasis6 3 5" xfId="425" xr:uid="{00000000-0005-0000-0000-000055010000}"/>
    <cellStyle name="20% - Énfasis6 3 6" xfId="421" xr:uid="{00000000-0005-0000-0000-00004C010000}"/>
    <cellStyle name="20% - Énfasis6 4" xfId="215" xr:uid="{00000000-0005-0000-0000-00001C000000}"/>
    <cellStyle name="20% - Énfasis6 4 2" xfId="475" xr:uid="{00000000-0005-0000-0000-000057010000}"/>
    <cellStyle name="20% - Énfasis6 4 2 2" xfId="427" xr:uid="{00000000-0005-0000-0000-000058010000}"/>
    <cellStyle name="20% - Énfasis6 4 2 2 2" xfId="1332" xr:uid="{00000000-0005-0000-0000-000059010000}"/>
    <cellStyle name="20% - Énfasis6 4 2 3" xfId="1331" xr:uid="{00000000-0005-0000-0000-00005A010000}"/>
    <cellStyle name="20% - Énfasis6 4 3" xfId="428" xr:uid="{00000000-0005-0000-0000-00005B010000}"/>
    <cellStyle name="20% - Énfasis6 4 3 2" xfId="1333" xr:uid="{00000000-0005-0000-0000-00005C010000}"/>
    <cellStyle name="20% - Énfasis6 4 4" xfId="1330" xr:uid="{00000000-0005-0000-0000-00005D010000}"/>
    <cellStyle name="20% - Énfasis6 4 5" xfId="426" xr:uid="{00000000-0005-0000-0000-000056010000}"/>
    <cellStyle name="20% - Énfasis6 5" xfId="216" xr:uid="{00000000-0005-0000-0000-00001D000000}"/>
    <cellStyle name="20% - Énfasis6 5 2" xfId="430" xr:uid="{00000000-0005-0000-0000-00005F010000}"/>
    <cellStyle name="20% - Énfasis6 5 2 2" xfId="1335" xr:uid="{00000000-0005-0000-0000-000060010000}"/>
    <cellStyle name="20% - Énfasis6 5 3" xfId="1334" xr:uid="{00000000-0005-0000-0000-000061010000}"/>
    <cellStyle name="20% - Énfasis6 5 4" xfId="429" xr:uid="{00000000-0005-0000-0000-00005E010000}"/>
    <cellStyle name="20% - Énfasis6 6" xfId="431" xr:uid="{00000000-0005-0000-0000-000062010000}"/>
    <cellStyle name="20% - Énfasis6 6 2" xfId="432" xr:uid="{00000000-0005-0000-0000-000063010000}"/>
    <cellStyle name="20% - Énfasis6 6 2 2" xfId="1337" xr:uid="{00000000-0005-0000-0000-000064010000}"/>
    <cellStyle name="20% - Énfasis6 6 3" xfId="1336" xr:uid="{00000000-0005-0000-0000-000065010000}"/>
    <cellStyle name="20% - Énfasis6 7" xfId="433" xr:uid="{00000000-0005-0000-0000-000066010000}"/>
    <cellStyle name="20% - Énfasis6 7 2" xfId="434" xr:uid="{00000000-0005-0000-0000-000067010000}"/>
    <cellStyle name="20% - Énfasis6 7 2 2" xfId="1339" xr:uid="{00000000-0005-0000-0000-000068010000}"/>
    <cellStyle name="20% - Énfasis6 7 3" xfId="1338" xr:uid="{00000000-0005-0000-0000-000069010000}"/>
    <cellStyle name="20% - Énfasis6 8" xfId="435" xr:uid="{00000000-0005-0000-0000-00006A010000}"/>
    <cellStyle name="20% - Énfasis6 8 2" xfId="478" xr:uid="{00000000-0005-0000-0000-00006B010000}"/>
    <cellStyle name="20% - Énfasis6 9" xfId="436" xr:uid="{00000000-0005-0000-0000-00006C010000}"/>
    <cellStyle name="20% - Énfasis6 9 2" xfId="437" xr:uid="{00000000-0005-0000-0000-00006D010000}"/>
    <cellStyle name="20% - Énfasis6 9 2 2" xfId="1341" xr:uid="{00000000-0005-0000-0000-00006E010000}"/>
    <cellStyle name="20% - Énfasis6 9 3" xfId="1340" xr:uid="{00000000-0005-0000-0000-00006F010000}"/>
    <cellStyle name="40% - Énfasis1" xfId="16" builtinId="31" customBuiltin="1"/>
    <cellStyle name="40% - Énfasis1 10" xfId="438" xr:uid="{00000000-0005-0000-0000-000070010000}"/>
    <cellStyle name="40% - Énfasis1 10 2" xfId="1342" xr:uid="{00000000-0005-0000-0000-000071010000}"/>
    <cellStyle name="40% - Énfasis1 11" xfId="439" xr:uid="{00000000-0005-0000-0000-000072010000}"/>
    <cellStyle name="40% - Énfasis1 11 2" xfId="1343" xr:uid="{00000000-0005-0000-0000-000073010000}"/>
    <cellStyle name="40% - Énfasis1 2" xfId="41" xr:uid="{00000000-0005-0000-0000-00000D000000}"/>
    <cellStyle name="40% - Énfasis1 2 2" xfId="440" xr:uid="{00000000-0005-0000-0000-000075010000}"/>
    <cellStyle name="40% - Énfasis1 2 2 2" xfId="441" xr:uid="{00000000-0005-0000-0000-000076010000}"/>
    <cellStyle name="40% - Énfasis1 2 2 2 2" xfId="1344" xr:uid="{00000000-0005-0000-0000-000077010000}"/>
    <cellStyle name="40% - Énfasis1 2 2 3" xfId="442" xr:uid="{00000000-0005-0000-0000-000078010000}"/>
    <cellStyle name="40% - Énfasis1 2 2 3 2" xfId="1345" xr:uid="{00000000-0005-0000-0000-000079010000}"/>
    <cellStyle name="40% - Énfasis1 2 2 4" xfId="443" xr:uid="{00000000-0005-0000-0000-00007A010000}"/>
    <cellStyle name="40% - Énfasis1 2 3" xfId="470" xr:uid="{00000000-0005-0000-0000-00007B010000}"/>
    <cellStyle name="40% - Énfasis1 2 3 2" xfId="444" xr:uid="{00000000-0005-0000-0000-00007C010000}"/>
    <cellStyle name="40% - Énfasis1 2 3 2 2" xfId="1347" xr:uid="{00000000-0005-0000-0000-00007D010000}"/>
    <cellStyle name="40% - Énfasis1 2 3 3" xfId="1346" xr:uid="{00000000-0005-0000-0000-00007E010000}"/>
    <cellStyle name="40% - Énfasis1 2 4" xfId="445" xr:uid="{00000000-0005-0000-0000-00007F010000}"/>
    <cellStyle name="40% - Énfasis1 2 4 2" xfId="446" xr:uid="{00000000-0005-0000-0000-000080010000}"/>
    <cellStyle name="40% - Énfasis1 2 4 2 2" xfId="1349" xr:uid="{00000000-0005-0000-0000-000081010000}"/>
    <cellStyle name="40% - Énfasis1 2 4 3" xfId="1348" xr:uid="{00000000-0005-0000-0000-000082010000}"/>
    <cellStyle name="40% - Énfasis1 2 5" xfId="447" xr:uid="{00000000-0005-0000-0000-000083010000}"/>
    <cellStyle name="40% - Énfasis1 2 5 2" xfId="1350" xr:uid="{00000000-0005-0000-0000-000084010000}"/>
    <cellStyle name="40% - Énfasis1 2 6" xfId="473" xr:uid="{00000000-0005-0000-0000-000085010000}"/>
    <cellStyle name="40% - Énfasis1 2 6 2" xfId="1351" xr:uid="{00000000-0005-0000-0000-000086010000}"/>
    <cellStyle name="40% - Énfasis1 2 7" xfId="448" xr:uid="{00000000-0005-0000-0000-000087010000}"/>
    <cellStyle name="40% - Énfasis1 3" xfId="218" xr:uid="{00000000-0005-0000-0000-000020000000}"/>
    <cellStyle name="40% - Énfasis1 3 2" xfId="450" xr:uid="{00000000-0005-0000-0000-000089010000}"/>
    <cellStyle name="40% - Énfasis1 3 2 2" xfId="451" xr:uid="{00000000-0005-0000-0000-00008A010000}"/>
    <cellStyle name="40% - Énfasis1 3 2 2 2" xfId="1353" xr:uid="{00000000-0005-0000-0000-00008B010000}"/>
    <cellStyle name="40% - Énfasis1 3 2 3" xfId="1352" xr:uid="{00000000-0005-0000-0000-00008C010000}"/>
    <cellStyle name="40% - Énfasis1 3 3" xfId="452" xr:uid="{00000000-0005-0000-0000-00008D010000}"/>
    <cellStyle name="40% - Énfasis1 3 3 2" xfId="1354" xr:uid="{00000000-0005-0000-0000-00008E010000}"/>
    <cellStyle name="40% - Énfasis1 3 4" xfId="453" xr:uid="{00000000-0005-0000-0000-00008F010000}"/>
    <cellStyle name="40% - Énfasis1 3 4 2" xfId="1355" xr:uid="{00000000-0005-0000-0000-000090010000}"/>
    <cellStyle name="40% - Énfasis1 3 5" xfId="454" xr:uid="{00000000-0005-0000-0000-000091010000}"/>
    <cellStyle name="40% - Énfasis1 3 6" xfId="449" xr:uid="{00000000-0005-0000-0000-000088010000}"/>
    <cellStyle name="40% - Énfasis1 4" xfId="219" xr:uid="{00000000-0005-0000-0000-000021000000}"/>
    <cellStyle name="40% - Énfasis1 4 2" xfId="377" xr:uid="{00000000-0005-0000-0000-000093010000}"/>
    <cellStyle name="40% - Énfasis1 4 2 2" xfId="457" xr:uid="{00000000-0005-0000-0000-000094010000}"/>
    <cellStyle name="40% - Énfasis1 4 2 2 2" xfId="1358" xr:uid="{00000000-0005-0000-0000-000095010000}"/>
    <cellStyle name="40% - Énfasis1 4 2 3" xfId="1357" xr:uid="{00000000-0005-0000-0000-000096010000}"/>
    <cellStyle name="40% - Énfasis1 4 3" xfId="456" xr:uid="{00000000-0005-0000-0000-000097010000}"/>
    <cellStyle name="40% - Énfasis1 4 3 2" xfId="1359" xr:uid="{00000000-0005-0000-0000-000098010000}"/>
    <cellStyle name="40% - Énfasis1 4 4" xfId="1356" xr:uid="{00000000-0005-0000-0000-000099010000}"/>
    <cellStyle name="40% - Énfasis1 4 5" xfId="455" xr:uid="{00000000-0005-0000-0000-000092010000}"/>
    <cellStyle name="40% - Énfasis1 5" xfId="220" xr:uid="{00000000-0005-0000-0000-000022000000}"/>
    <cellStyle name="40% - Énfasis1 5 2" xfId="459" xr:uid="{00000000-0005-0000-0000-00009B010000}"/>
    <cellStyle name="40% - Énfasis1 5 2 2" xfId="1361" xr:uid="{00000000-0005-0000-0000-00009C010000}"/>
    <cellStyle name="40% - Énfasis1 5 3" xfId="1360" xr:uid="{00000000-0005-0000-0000-00009D010000}"/>
    <cellStyle name="40% - Énfasis1 5 4" xfId="458" xr:uid="{00000000-0005-0000-0000-00009A010000}"/>
    <cellStyle name="40% - Énfasis1 6" xfId="460" xr:uid="{00000000-0005-0000-0000-00009E010000}"/>
    <cellStyle name="40% - Énfasis1 6 2" xfId="461" xr:uid="{00000000-0005-0000-0000-00009F010000}"/>
    <cellStyle name="40% - Énfasis1 6 2 2" xfId="1363" xr:uid="{00000000-0005-0000-0000-0000A0010000}"/>
    <cellStyle name="40% - Énfasis1 6 3" xfId="1362" xr:uid="{00000000-0005-0000-0000-0000A1010000}"/>
    <cellStyle name="40% - Énfasis1 7" xfId="462" xr:uid="{00000000-0005-0000-0000-0000A2010000}"/>
    <cellStyle name="40% - Énfasis1 7 2" xfId="463" xr:uid="{00000000-0005-0000-0000-0000A3010000}"/>
    <cellStyle name="40% - Énfasis1 7 2 2" xfId="1365" xr:uid="{00000000-0005-0000-0000-0000A4010000}"/>
    <cellStyle name="40% - Énfasis1 7 3" xfId="1364" xr:uid="{00000000-0005-0000-0000-0000A5010000}"/>
    <cellStyle name="40% - Énfasis1 8" xfId="465" xr:uid="{00000000-0005-0000-0000-0000A6010000}"/>
    <cellStyle name="40% - Énfasis1 8 2" xfId="464" xr:uid="{00000000-0005-0000-0000-0000A7010000}"/>
    <cellStyle name="40% - Énfasis1 9" xfId="466" xr:uid="{00000000-0005-0000-0000-0000A8010000}"/>
    <cellStyle name="40% - Énfasis1 9 2" xfId="492" xr:uid="{00000000-0005-0000-0000-0000A9010000}"/>
    <cellStyle name="40% - Énfasis1 9 2 2" xfId="1367" xr:uid="{00000000-0005-0000-0000-0000AA010000}"/>
    <cellStyle name="40% - Énfasis1 9 3" xfId="1366" xr:uid="{00000000-0005-0000-0000-0000AB010000}"/>
    <cellStyle name="40% - Énfasis2" xfId="18" builtinId="35" customBuiltin="1"/>
    <cellStyle name="40% - Énfasis2 10" xfId="493" xr:uid="{00000000-0005-0000-0000-0000AC010000}"/>
    <cellStyle name="40% - Énfasis2 10 2" xfId="1368" xr:uid="{00000000-0005-0000-0000-0000AD010000}"/>
    <cellStyle name="40% - Énfasis2 11" xfId="494" xr:uid="{00000000-0005-0000-0000-0000AE010000}"/>
    <cellStyle name="40% - Énfasis2 11 2" xfId="1369" xr:uid="{00000000-0005-0000-0000-0000AF010000}"/>
    <cellStyle name="40% - Énfasis2 2" xfId="43" xr:uid="{00000000-0005-0000-0000-00000F000000}"/>
    <cellStyle name="40% - Énfasis2 2 2" xfId="495" xr:uid="{00000000-0005-0000-0000-0000B1010000}"/>
    <cellStyle name="40% - Énfasis2 2 2 2" xfId="496" xr:uid="{00000000-0005-0000-0000-0000B2010000}"/>
    <cellStyle name="40% - Énfasis2 2 2 2 2" xfId="1370" xr:uid="{00000000-0005-0000-0000-0000B3010000}"/>
    <cellStyle name="40% - Énfasis2 2 2 3" xfId="497" xr:uid="{00000000-0005-0000-0000-0000B4010000}"/>
    <cellStyle name="40% - Énfasis2 2 2 3 2" xfId="1371" xr:uid="{00000000-0005-0000-0000-0000B5010000}"/>
    <cellStyle name="40% - Énfasis2 2 2 4" xfId="498" xr:uid="{00000000-0005-0000-0000-0000B6010000}"/>
    <cellStyle name="40% - Énfasis2 2 3" xfId="499" xr:uid="{00000000-0005-0000-0000-0000B7010000}"/>
    <cellStyle name="40% - Énfasis2 2 3 2" xfId="500" xr:uid="{00000000-0005-0000-0000-0000B8010000}"/>
    <cellStyle name="40% - Énfasis2 2 3 2 2" xfId="1373" xr:uid="{00000000-0005-0000-0000-0000B9010000}"/>
    <cellStyle name="40% - Énfasis2 2 3 3" xfId="1372" xr:uid="{00000000-0005-0000-0000-0000BA010000}"/>
    <cellStyle name="40% - Énfasis2 2 4" xfId="501" xr:uid="{00000000-0005-0000-0000-0000BB010000}"/>
    <cellStyle name="40% - Énfasis2 2 4 2" xfId="502" xr:uid="{00000000-0005-0000-0000-0000BC010000}"/>
    <cellStyle name="40% - Énfasis2 2 4 2 2" xfId="1375" xr:uid="{00000000-0005-0000-0000-0000BD010000}"/>
    <cellStyle name="40% - Énfasis2 2 4 3" xfId="1374" xr:uid="{00000000-0005-0000-0000-0000BE010000}"/>
    <cellStyle name="40% - Énfasis2 2 5" xfId="503" xr:uid="{00000000-0005-0000-0000-0000BF010000}"/>
    <cellStyle name="40% - Énfasis2 2 5 2" xfId="1376" xr:uid="{00000000-0005-0000-0000-0000C0010000}"/>
    <cellStyle name="40% - Énfasis2 2 6" xfId="504" xr:uid="{00000000-0005-0000-0000-0000C1010000}"/>
    <cellStyle name="40% - Énfasis2 2 6 2" xfId="1377" xr:uid="{00000000-0005-0000-0000-0000C2010000}"/>
    <cellStyle name="40% - Énfasis2 2 7" xfId="505" xr:uid="{00000000-0005-0000-0000-0000C3010000}"/>
    <cellStyle name="40% - Énfasis2 3" xfId="222" xr:uid="{00000000-0005-0000-0000-000025000000}"/>
    <cellStyle name="40% - Énfasis2 3 2" xfId="507" xr:uid="{00000000-0005-0000-0000-0000C5010000}"/>
    <cellStyle name="40% - Énfasis2 3 2 2" xfId="508" xr:uid="{00000000-0005-0000-0000-0000C6010000}"/>
    <cellStyle name="40% - Énfasis2 3 2 2 2" xfId="1379" xr:uid="{00000000-0005-0000-0000-0000C7010000}"/>
    <cellStyle name="40% - Énfasis2 3 2 3" xfId="1378" xr:uid="{00000000-0005-0000-0000-0000C8010000}"/>
    <cellStyle name="40% - Énfasis2 3 3" xfId="509" xr:uid="{00000000-0005-0000-0000-0000C9010000}"/>
    <cellStyle name="40% - Énfasis2 3 3 2" xfId="1380" xr:uid="{00000000-0005-0000-0000-0000CA010000}"/>
    <cellStyle name="40% - Énfasis2 3 4" xfId="510" xr:uid="{00000000-0005-0000-0000-0000CB010000}"/>
    <cellStyle name="40% - Énfasis2 3 4 2" xfId="1381" xr:uid="{00000000-0005-0000-0000-0000CC010000}"/>
    <cellStyle name="40% - Énfasis2 3 5" xfId="511" xr:uid="{00000000-0005-0000-0000-0000CD010000}"/>
    <cellStyle name="40% - Énfasis2 3 6" xfId="506" xr:uid="{00000000-0005-0000-0000-0000C4010000}"/>
    <cellStyle name="40% - Énfasis2 4" xfId="223" xr:uid="{00000000-0005-0000-0000-000026000000}"/>
    <cellStyle name="40% - Énfasis2 4 2" xfId="513" xr:uid="{00000000-0005-0000-0000-0000CF010000}"/>
    <cellStyle name="40% - Énfasis2 4 2 2" xfId="514" xr:uid="{00000000-0005-0000-0000-0000D0010000}"/>
    <cellStyle name="40% - Énfasis2 4 2 2 2" xfId="1384" xr:uid="{00000000-0005-0000-0000-0000D1010000}"/>
    <cellStyle name="40% - Énfasis2 4 2 3" xfId="1383" xr:uid="{00000000-0005-0000-0000-0000D2010000}"/>
    <cellStyle name="40% - Énfasis2 4 3" xfId="515" xr:uid="{00000000-0005-0000-0000-0000D3010000}"/>
    <cellStyle name="40% - Énfasis2 4 3 2" xfId="1385" xr:uid="{00000000-0005-0000-0000-0000D4010000}"/>
    <cellStyle name="40% - Énfasis2 4 4" xfId="1382" xr:uid="{00000000-0005-0000-0000-0000D5010000}"/>
    <cellStyle name="40% - Énfasis2 4 5" xfId="512" xr:uid="{00000000-0005-0000-0000-0000CE010000}"/>
    <cellStyle name="40% - Énfasis2 5" xfId="224" xr:uid="{00000000-0005-0000-0000-000027000000}"/>
    <cellStyle name="40% - Énfasis2 5 2" xfId="517" xr:uid="{00000000-0005-0000-0000-0000D7010000}"/>
    <cellStyle name="40% - Énfasis2 5 2 2" xfId="1387" xr:uid="{00000000-0005-0000-0000-0000D8010000}"/>
    <cellStyle name="40% - Énfasis2 5 3" xfId="1386" xr:uid="{00000000-0005-0000-0000-0000D9010000}"/>
    <cellStyle name="40% - Énfasis2 5 4" xfId="516" xr:uid="{00000000-0005-0000-0000-0000D6010000}"/>
    <cellStyle name="40% - Énfasis2 6" xfId="518" xr:uid="{00000000-0005-0000-0000-0000DA010000}"/>
    <cellStyle name="40% - Énfasis2 6 2" xfId="519" xr:uid="{00000000-0005-0000-0000-0000DB010000}"/>
    <cellStyle name="40% - Énfasis2 6 2 2" xfId="1389" xr:uid="{00000000-0005-0000-0000-0000DC010000}"/>
    <cellStyle name="40% - Énfasis2 6 3" xfId="1388" xr:uid="{00000000-0005-0000-0000-0000DD010000}"/>
    <cellStyle name="40% - Énfasis2 7" xfId="520" xr:uid="{00000000-0005-0000-0000-0000DE010000}"/>
    <cellStyle name="40% - Énfasis2 7 2" xfId="521" xr:uid="{00000000-0005-0000-0000-0000DF010000}"/>
    <cellStyle name="40% - Énfasis2 7 2 2" xfId="1391" xr:uid="{00000000-0005-0000-0000-0000E0010000}"/>
    <cellStyle name="40% - Énfasis2 7 3" xfId="1390" xr:uid="{00000000-0005-0000-0000-0000E1010000}"/>
    <cellStyle name="40% - Énfasis2 8" xfId="522" xr:uid="{00000000-0005-0000-0000-0000E2010000}"/>
    <cellStyle name="40% - Énfasis2 8 2" xfId="523" xr:uid="{00000000-0005-0000-0000-0000E3010000}"/>
    <cellStyle name="40% - Énfasis2 9" xfId="524" xr:uid="{00000000-0005-0000-0000-0000E4010000}"/>
    <cellStyle name="40% - Énfasis2 9 2" xfId="525" xr:uid="{00000000-0005-0000-0000-0000E5010000}"/>
    <cellStyle name="40% - Énfasis2 9 2 2" xfId="1393" xr:uid="{00000000-0005-0000-0000-0000E6010000}"/>
    <cellStyle name="40% - Énfasis2 9 3" xfId="1392" xr:uid="{00000000-0005-0000-0000-0000E7010000}"/>
    <cellStyle name="40% - Énfasis3 10" xfId="526" xr:uid="{00000000-0005-0000-0000-0000E8010000}"/>
    <cellStyle name="40% - Énfasis3 10 2" xfId="1394" xr:uid="{00000000-0005-0000-0000-0000E9010000}"/>
    <cellStyle name="40% - Énfasis3 11" xfId="527" xr:uid="{00000000-0005-0000-0000-0000EA010000}"/>
    <cellStyle name="40% - Énfasis3 11 2" xfId="1395" xr:uid="{00000000-0005-0000-0000-0000EB010000}"/>
    <cellStyle name="40% - Énfasis3 2" xfId="44" xr:uid="{00000000-0005-0000-0000-000010000000}"/>
    <cellStyle name="40% - Énfasis3 2 2" xfId="528" xr:uid="{00000000-0005-0000-0000-0000ED010000}"/>
    <cellStyle name="40% - Énfasis3 2 2 2" xfId="529" xr:uid="{00000000-0005-0000-0000-0000EE010000}"/>
    <cellStyle name="40% - Énfasis3 2 2 2 2" xfId="1396" xr:uid="{00000000-0005-0000-0000-0000EF010000}"/>
    <cellStyle name="40% - Énfasis3 2 2 3" xfId="530" xr:uid="{00000000-0005-0000-0000-0000F0010000}"/>
    <cellStyle name="40% - Énfasis3 2 2 3 2" xfId="1397" xr:uid="{00000000-0005-0000-0000-0000F1010000}"/>
    <cellStyle name="40% - Énfasis3 2 2 4" xfId="531" xr:uid="{00000000-0005-0000-0000-0000F2010000}"/>
    <cellStyle name="40% - Énfasis3 2 3" xfId="532" xr:uid="{00000000-0005-0000-0000-0000F3010000}"/>
    <cellStyle name="40% - Énfasis3 2 3 2" xfId="533" xr:uid="{00000000-0005-0000-0000-0000F4010000}"/>
    <cellStyle name="40% - Énfasis3 2 3 2 2" xfId="1399" xr:uid="{00000000-0005-0000-0000-0000F5010000}"/>
    <cellStyle name="40% - Énfasis3 2 3 3" xfId="1398" xr:uid="{00000000-0005-0000-0000-0000F6010000}"/>
    <cellStyle name="40% - Énfasis3 2 4" xfId="534" xr:uid="{00000000-0005-0000-0000-0000F7010000}"/>
    <cellStyle name="40% - Énfasis3 2 4 2" xfId="535" xr:uid="{00000000-0005-0000-0000-0000F8010000}"/>
    <cellStyle name="40% - Énfasis3 2 4 2 2" xfId="1401" xr:uid="{00000000-0005-0000-0000-0000F9010000}"/>
    <cellStyle name="40% - Énfasis3 2 4 3" xfId="1400" xr:uid="{00000000-0005-0000-0000-0000FA010000}"/>
    <cellStyle name="40% - Énfasis3 2 5" xfId="536" xr:uid="{00000000-0005-0000-0000-0000FB010000}"/>
    <cellStyle name="40% - Énfasis3 2 5 2" xfId="1402" xr:uid="{00000000-0005-0000-0000-0000FC010000}"/>
    <cellStyle name="40% - Énfasis3 2 6" xfId="537" xr:uid="{00000000-0005-0000-0000-0000FD010000}"/>
    <cellStyle name="40% - Énfasis3 2 6 2" xfId="1403" xr:uid="{00000000-0005-0000-0000-0000FE010000}"/>
    <cellStyle name="40% - Énfasis3 2 7" xfId="538" xr:uid="{00000000-0005-0000-0000-0000FF010000}"/>
    <cellStyle name="40% - Énfasis3 3" xfId="45" xr:uid="{00000000-0005-0000-0000-000011000000}"/>
    <cellStyle name="40% - Énfasis3 3 2" xfId="227" xr:uid="{00000000-0005-0000-0000-00002A000000}"/>
    <cellStyle name="40% - Énfasis3 3 2 2" xfId="541" xr:uid="{00000000-0005-0000-0000-000002020000}"/>
    <cellStyle name="40% - Énfasis3 3 2 2 2" xfId="1405" xr:uid="{00000000-0005-0000-0000-000003020000}"/>
    <cellStyle name="40% - Énfasis3 3 2 3" xfId="1404" xr:uid="{00000000-0005-0000-0000-000004020000}"/>
    <cellStyle name="40% - Énfasis3 3 2 4" xfId="540" xr:uid="{00000000-0005-0000-0000-000001020000}"/>
    <cellStyle name="40% - Énfasis3 3 3" xfId="228" xr:uid="{00000000-0005-0000-0000-00002B000000}"/>
    <cellStyle name="40% - Énfasis3 3 3 2" xfId="1406" xr:uid="{00000000-0005-0000-0000-000006020000}"/>
    <cellStyle name="40% - Énfasis3 3 4" xfId="229" xr:uid="{00000000-0005-0000-0000-00002C000000}"/>
    <cellStyle name="40% - Énfasis3 3 4 2" xfId="1407" xr:uid="{00000000-0005-0000-0000-000008020000}"/>
    <cellStyle name="40% - Énfasis3 3 4 3" xfId="542" xr:uid="{00000000-0005-0000-0000-000007020000}"/>
    <cellStyle name="40% - Énfasis3 3 5" xfId="543" xr:uid="{00000000-0005-0000-0000-000009020000}"/>
    <cellStyle name="40% - Énfasis3 3 6" xfId="539" xr:uid="{00000000-0005-0000-0000-000000020000}"/>
    <cellStyle name="40% - Énfasis3 4" xfId="544" xr:uid="{00000000-0005-0000-0000-00000A020000}"/>
    <cellStyle name="40% - Énfasis3 4 2" xfId="545" xr:uid="{00000000-0005-0000-0000-00000B020000}"/>
    <cellStyle name="40% - Énfasis3 4 2 2" xfId="546" xr:uid="{00000000-0005-0000-0000-00000C020000}"/>
    <cellStyle name="40% - Énfasis3 4 2 2 2" xfId="1410" xr:uid="{00000000-0005-0000-0000-00000D020000}"/>
    <cellStyle name="40% - Énfasis3 4 2 3" xfId="1409" xr:uid="{00000000-0005-0000-0000-00000E020000}"/>
    <cellStyle name="40% - Énfasis3 4 3" xfId="547" xr:uid="{00000000-0005-0000-0000-00000F020000}"/>
    <cellStyle name="40% - Énfasis3 4 3 2" xfId="1411" xr:uid="{00000000-0005-0000-0000-000010020000}"/>
    <cellStyle name="40% - Énfasis3 4 4" xfId="1408" xr:uid="{00000000-0005-0000-0000-000011020000}"/>
    <cellStyle name="40% - Énfasis3 5" xfId="548" xr:uid="{00000000-0005-0000-0000-000012020000}"/>
    <cellStyle name="40% - Énfasis3 5 2" xfId="549" xr:uid="{00000000-0005-0000-0000-000013020000}"/>
    <cellStyle name="40% - Énfasis3 5 2 2" xfId="1413" xr:uid="{00000000-0005-0000-0000-000014020000}"/>
    <cellStyle name="40% - Énfasis3 5 3" xfId="1412" xr:uid="{00000000-0005-0000-0000-000015020000}"/>
    <cellStyle name="40% - Énfasis3 6" xfId="550" xr:uid="{00000000-0005-0000-0000-000016020000}"/>
    <cellStyle name="40% - Énfasis3 6 2" xfId="551" xr:uid="{00000000-0005-0000-0000-000017020000}"/>
    <cellStyle name="40% - Énfasis3 6 2 2" xfId="1415" xr:uid="{00000000-0005-0000-0000-000018020000}"/>
    <cellStyle name="40% - Énfasis3 6 3" xfId="1414" xr:uid="{00000000-0005-0000-0000-000019020000}"/>
    <cellStyle name="40% - Énfasis3 7" xfId="552" xr:uid="{00000000-0005-0000-0000-00001A020000}"/>
    <cellStyle name="40% - Énfasis3 7 2" xfId="553" xr:uid="{00000000-0005-0000-0000-00001B020000}"/>
    <cellStyle name="40% - Énfasis3 7 2 2" xfId="1417" xr:uid="{00000000-0005-0000-0000-00001C020000}"/>
    <cellStyle name="40% - Énfasis3 7 3" xfId="1416" xr:uid="{00000000-0005-0000-0000-00001D020000}"/>
    <cellStyle name="40% - Énfasis3 8" xfId="554" xr:uid="{00000000-0005-0000-0000-00001E020000}"/>
    <cellStyle name="40% - Énfasis3 8 2" xfId="555" xr:uid="{00000000-0005-0000-0000-00001F020000}"/>
    <cellStyle name="40% - Énfasis3 9" xfId="556" xr:uid="{00000000-0005-0000-0000-000020020000}"/>
    <cellStyle name="40% - Énfasis3 9 2" xfId="557" xr:uid="{00000000-0005-0000-0000-000021020000}"/>
    <cellStyle name="40% - Énfasis3 9 2 2" xfId="1419" xr:uid="{00000000-0005-0000-0000-000022020000}"/>
    <cellStyle name="40% - Énfasis3 9 3" xfId="1418" xr:uid="{00000000-0005-0000-0000-000023020000}"/>
    <cellStyle name="40% - Énfasis4" xfId="21" builtinId="43" customBuiltin="1"/>
    <cellStyle name="40% - Énfasis4 10" xfId="558" xr:uid="{00000000-0005-0000-0000-000024020000}"/>
    <cellStyle name="40% - Énfasis4 10 2" xfId="1420" xr:uid="{00000000-0005-0000-0000-000025020000}"/>
    <cellStyle name="40% - Énfasis4 11" xfId="559" xr:uid="{00000000-0005-0000-0000-000026020000}"/>
    <cellStyle name="40% - Énfasis4 11 2" xfId="1421" xr:uid="{00000000-0005-0000-0000-000027020000}"/>
    <cellStyle name="40% - Énfasis4 2" xfId="47" xr:uid="{00000000-0005-0000-0000-000013000000}"/>
    <cellStyle name="40% - Énfasis4 2 2" xfId="560" xr:uid="{00000000-0005-0000-0000-000029020000}"/>
    <cellStyle name="40% - Énfasis4 2 2 2" xfId="561" xr:uid="{00000000-0005-0000-0000-00002A020000}"/>
    <cellStyle name="40% - Énfasis4 2 2 2 2" xfId="1422" xr:uid="{00000000-0005-0000-0000-00002B020000}"/>
    <cellStyle name="40% - Énfasis4 2 2 3" xfId="562" xr:uid="{00000000-0005-0000-0000-00002C020000}"/>
    <cellStyle name="40% - Énfasis4 2 2 3 2" xfId="1423" xr:uid="{00000000-0005-0000-0000-00002D020000}"/>
    <cellStyle name="40% - Énfasis4 2 2 4" xfId="563" xr:uid="{00000000-0005-0000-0000-00002E020000}"/>
    <cellStyle name="40% - Énfasis4 2 3" xfId="564" xr:uid="{00000000-0005-0000-0000-00002F020000}"/>
    <cellStyle name="40% - Énfasis4 2 3 2" xfId="565" xr:uid="{00000000-0005-0000-0000-000030020000}"/>
    <cellStyle name="40% - Énfasis4 2 3 2 2" xfId="1425" xr:uid="{00000000-0005-0000-0000-000031020000}"/>
    <cellStyle name="40% - Énfasis4 2 3 3" xfId="1424" xr:uid="{00000000-0005-0000-0000-000032020000}"/>
    <cellStyle name="40% - Énfasis4 2 4" xfId="566" xr:uid="{00000000-0005-0000-0000-000033020000}"/>
    <cellStyle name="40% - Énfasis4 2 4 2" xfId="567" xr:uid="{00000000-0005-0000-0000-000034020000}"/>
    <cellStyle name="40% - Énfasis4 2 4 2 2" xfId="1427" xr:uid="{00000000-0005-0000-0000-000035020000}"/>
    <cellStyle name="40% - Énfasis4 2 4 3" xfId="1426" xr:uid="{00000000-0005-0000-0000-000036020000}"/>
    <cellStyle name="40% - Énfasis4 2 5" xfId="568" xr:uid="{00000000-0005-0000-0000-000037020000}"/>
    <cellStyle name="40% - Énfasis4 2 5 2" xfId="1428" xr:uid="{00000000-0005-0000-0000-000038020000}"/>
    <cellStyle name="40% - Énfasis4 2 6" xfId="569" xr:uid="{00000000-0005-0000-0000-000039020000}"/>
    <cellStyle name="40% - Énfasis4 2 6 2" xfId="1429" xr:uid="{00000000-0005-0000-0000-00003A020000}"/>
    <cellStyle name="40% - Énfasis4 2 7" xfId="570" xr:uid="{00000000-0005-0000-0000-00003B020000}"/>
    <cellStyle name="40% - Énfasis4 3" xfId="231" xr:uid="{00000000-0005-0000-0000-00002F000000}"/>
    <cellStyle name="40% - Énfasis4 3 2" xfId="572" xr:uid="{00000000-0005-0000-0000-00003D020000}"/>
    <cellStyle name="40% - Énfasis4 3 2 2" xfId="573" xr:uid="{00000000-0005-0000-0000-00003E020000}"/>
    <cellStyle name="40% - Énfasis4 3 2 2 2" xfId="1431" xr:uid="{00000000-0005-0000-0000-00003F020000}"/>
    <cellStyle name="40% - Énfasis4 3 2 3" xfId="1430" xr:uid="{00000000-0005-0000-0000-000040020000}"/>
    <cellStyle name="40% - Énfasis4 3 3" xfId="574" xr:uid="{00000000-0005-0000-0000-000041020000}"/>
    <cellStyle name="40% - Énfasis4 3 3 2" xfId="1432" xr:uid="{00000000-0005-0000-0000-000042020000}"/>
    <cellStyle name="40% - Énfasis4 3 4" xfId="575" xr:uid="{00000000-0005-0000-0000-000043020000}"/>
    <cellStyle name="40% - Énfasis4 3 4 2" xfId="1433" xr:uid="{00000000-0005-0000-0000-000044020000}"/>
    <cellStyle name="40% - Énfasis4 3 5" xfId="576" xr:uid="{00000000-0005-0000-0000-000045020000}"/>
    <cellStyle name="40% - Énfasis4 3 6" xfId="571" xr:uid="{00000000-0005-0000-0000-00003C020000}"/>
    <cellStyle name="40% - Énfasis4 4" xfId="232" xr:uid="{00000000-0005-0000-0000-000030000000}"/>
    <cellStyle name="40% - Énfasis4 4 2" xfId="578" xr:uid="{00000000-0005-0000-0000-000047020000}"/>
    <cellStyle name="40% - Énfasis4 4 2 2" xfId="579" xr:uid="{00000000-0005-0000-0000-000048020000}"/>
    <cellStyle name="40% - Énfasis4 4 2 2 2" xfId="1436" xr:uid="{00000000-0005-0000-0000-000049020000}"/>
    <cellStyle name="40% - Énfasis4 4 2 3" xfId="1435" xr:uid="{00000000-0005-0000-0000-00004A020000}"/>
    <cellStyle name="40% - Énfasis4 4 3" xfId="580" xr:uid="{00000000-0005-0000-0000-00004B020000}"/>
    <cellStyle name="40% - Énfasis4 4 3 2" xfId="1437" xr:uid="{00000000-0005-0000-0000-00004C020000}"/>
    <cellStyle name="40% - Énfasis4 4 4" xfId="1434" xr:uid="{00000000-0005-0000-0000-00004D020000}"/>
    <cellStyle name="40% - Énfasis4 4 5" xfId="577" xr:uid="{00000000-0005-0000-0000-000046020000}"/>
    <cellStyle name="40% - Énfasis4 5" xfId="233" xr:uid="{00000000-0005-0000-0000-000031000000}"/>
    <cellStyle name="40% - Énfasis4 5 2" xfId="582" xr:uid="{00000000-0005-0000-0000-00004F020000}"/>
    <cellStyle name="40% - Énfasis4 5 2 2" xfId="1439" xr:uid="{00000000-0005-0000-0000-000050020000}"/>
    <cellStyle name="40% - Énfasis4 5 3" xfId="1438" xr:uid="{00000000-0005-0000-0000-000051020000}"/>
    <cellStyle name="40% - Énfasis4 5 4" xfId="581" xr:uid="{00000000-0005-0000-0000-00004E020000}"/>
    <cellStyle name="40% - Énfasis4 6" xfId="583" xr:uid="{00000000-0005-0000-0000-000052020000}"/>
    <cellStyle name="40% - Énfasis4 6 2" xfId="584" xr:uid="{00000000-0005-0000-0000-000053020000}"/>
    <cellStyle name="40% - Énfasis4 6 2 2" xfId="1441" xr:uid="{00000000-0005-0000-0000-000054020000}"/>
    <cellStyle name="40% - Énfasis4 6 3" xfId="1440" xr:uid="{00000000-0005-0000-0000-000055020000}"/>
    <cellStyle name="40% - Énfasis4 7" xfId="585" xr:uid="{00000000-0005-0000-0000-000056020000}"/>
    <cellStyle name="40% - Énfasis4 7 2" xfId="586" xr:uid="{00000000-0005-0000-0000-000057020000}"/>
    <cellStyle name="40% - Énfasis4 7 2 2" xfId="1443" xr:uid="{00000000-0005-0000-0000-000058020000}"/>
    <cellStyle name="40% - Énfasis4 7 3" xfId="1442" xr:uid="{00000000-0005-0000-0000-000059020000}"/>
    <cellStyle name="40% - Énfasis4 8" xfId="587" xr:uid="{00000000-0005-0000-0000-00005A020000}"/>
    <cellStyle name="40% - Énfasis4 8 2" xfId="588" xr:uid="{00000000-0005-0000-0000-00005B020000}"/>
    <cellStyle name="40% - Énfasis4 9" xfId="589" xr:uid="{00000000-0005-0000-0000-00005C020000}"/>
    <cellStyle name="40% - Énfasis4 9 2" xfId="590" xr:uid="{00000000-0005-0000-0000-00005D020000}"/>
    <cellStyle name="40% - Énfasis4 9 2 2" xfId="1445" xr:uid="{00000000-0005-0000-0000-00005E020000}"/>
    <cellStyle name="40% - Énfasis4 9 3" xfId="1444" xr:uid="{00000000-0005-0000-0000-00005F020000}"/>
    <cellStyle name="40% - Énfasis5" xfId="24" builtinId="47" customBuiltin="1"/>
    <cellStyle name="40% - Énfasis5 10" xfId="591" xr:uid="{00000000-0005-0000-0000-000060020000}"/>
    <cellStyle name="40% - Énfasis5 10 2" xfId="1446" xr:uid="{00000000-0005-0000-0000-000061020000}"/>
    <cellStyle name="40% - Énfasis5 11" xfId="592" xr:uid="{00000000-0005-0000-0000-000062020000}"/>
    <cellStyle name="40% - Énfasis5 11 2" xfId="1447" xr:uid="{00000000-0005-0000-0000-000063020000}"/>
    <cellStyle name="40% - Énfasis5 2" xfId="48" xr:uid="{00000000-0005-0000-0000-000015000000}"/>
    <cellStyle name="40% - Énfasis5 2 2" xfId="593" xr:uid="{00000000-0005-0000-0000-000065020000}"/>
    <cellStyle name="40% - Énfasis5 2 2 2" xfId="594" xr:uid="{00000000-0005-0000-0000-000066020000}"/>
    <cellStyle name="40% - Énfasis5 2 2 2 2" xfId="1448" xr:uid="{00000000-0005-0000-0000-000067020000}"/>
    <cellStyle name="40% - Énfasis5 2 2 3" xfId="595" xr:uid="{00000000-0005-0000-0000-000068020000}"/>
    <cellStyle name="40% - Énfasis5 2 2 3 2" xfId="1449" xr:uid="{00000000-0005-0000-0000-000069020000}"/>
    <cellStyle name="40% - Énfasis5 2 2 4" xfId="596" xr:uid="{00000000-0005-0000-0000-00006A020000}"/>
    <cellStyle name="40% - Énfasis5 2 3" xfId="597" xr:uid="{00000000-0005-0000-0000-00006B020000}"/>
    <cellStyle name="40% - Énfasis5 2 3 2" xfId="598" xr:uid="{00000000-0005-0000-0000-00006C020000}"/>
    <cellStyle name="40% - Énfasis5 2 3 2 2" xfId="1451" xr:uid="{00000000-0005-0000-0000-00006D020000}"/>
    <cellStyle name="40% - Énfasis5 2 3 3" xfId="1450" xr:uid="{00000000-0005-0000-0000-00006E020000}"/>
    <cellStyle name="40% - Énfasis5 2 4" xfId="599" xr:uid="{00000000-0005-0000-0000-00006F020000}"/>
    <cellStyle name="40% - Énfasis5 2 4 2" xfId="600" xr:uid="{00000000-0005-0000-0000-000070020000}"/>
    <cellStyle name="40% - Énfasis5 2 4 2 2" xfId="1453" xr:uid="{00000000-0005-0000-0000-000071020000}"/>
    <cellStyle name="40% - Énfasis5 2 4 3" xfId="1452" xr:uid="{00000000-0005-0000-0000-000072020000}"/>
    <cellStyle name="40% - Énfasis5 2 5" xfId="601" xr:uid="{00000000-0005-0000-0000-000073020000}"/>
    <cellStyle name="40% - Énfasis5 2 5 2" xfId="1454" xr:uid="{00000000-0005-0000-0000-000074020000}"/>
    <cellStyle name="40% - Énfasis5 2 6" xfId="602" xr:uid="{00000000-0005-0000-0000-000075020000}"/>
    <cellStyle name="40% - Énfasis5 2 6 2" xfId="1455" xr:uid="{00000000-0005-0000-0000-000076020000}"/>
    <cellStyle name="40% - Énfasis5 2 7" xfId="603" xr:uid="{00000000-0005-0000-0000-000077020000}"/>
    <cellStyle name="40% - Énfasis5 3" xfId="235" xr:uid="{00000000-0005-0000-0000-000034000000}"/>
    <cellStyle name="40% - Énfasis5 3 2" xfId="605" xr:uid="{00000000-0005-0000-0000-000079020000}"/>
    <cellStyle name="40% - Énfasis5 3 2 2" xfId="606" xr:uid="{00000000-0005-0000-0000-00007A020000}"/>
    <cellStyle name="40% - Énfasis5 3 2 2 2" xfId="1457" xr:uid="{00000000-0005-0000-0000-00007B020000}"/>
    <cellStyle name="40% - Énfasis5 3 2 3" xfId="1456" xr:uid="{00000000-0005-0000-0000-00007C020000}"/>
    <cellStyle name="40% - Énfasis5 3 3" xfId="607" xr:uid="{00000000-0005-0000-0000-00007D020000}"/>
    <cellStyle name="40% - Énfasis5 3 3 2" xfId="1458" xr:uid="{00000000-0005-0000-0000-00007E020000}"/>
    <cellStyle name="40% - Énfasis5 3 4" xfId="608" xr:uid="{00000000-0005-0000-0000-00007F020000}"/>
    <cellStyle name="40% - Énfasis5 3 4 2" xfId="1459" xr:uid="{00000000-0005-0000-0000-000080020000}"/>
    <cellStyle name="40% - Énfasis5 3 5" xfId="609" xr:uid="{00000000-0005-0000-0000-000081020000}"/>
    <cellStyle name="40% - Énfasis5 3 6" xfId="604" xr:uid="{00000000-0005-0000-0000-000078020000}"/>
    <cellStyle name="40% - Énfasis5 4" xfId="236" xr:uid="{00000000-0005-0000-0000-000035000000}"/>
    <cellStyle name="40% - Énfasis5 4 2" xfId="611" xr:uid="{00000000-0005-0000-0000-000083020000}"/>
    <cellStyle name="40% - Énfasis5 4 2 2" xfId="612" xr:uid="{00000000-0005-0000-0000-000084020000}"/>
    <cellStyle name="40% - Énfasis5 4 2 2 2" xfId="1462" xr:uid="{00000000-0005-0000-0000-000085020000}"/>
    <cellStyle name="40% - Énfasis5 4 2 3" xfId="1461" xr:uid="{00000000-0005-0000-0000-000086020000}"/>
    <cellStyle name="40% - Énfasis5 4 3" xfId="613" xr:uid="{00000000-0005-0000-0000-000087020000}"/>
    <cellStyle name="40% - Énfasis5 4 3 2" xfId="1463" xr:uid="{00000000-0005-0000-0000-000088020000}"/>
    <cellStyle name="40% - Énfasis5 4 4" xfId="1460" xr:uid="{00000000-0005-0000-0000-000089020000}"/>
    <cellStyle name="40% - Énfasis5 4 5" xfId="610" xr:uid="{00000000-0005-0000-0000-000082020000}"/>
    <cellStyle name="40% - Énfasis5 5" xfId="237" xr:uid="{00000000-0005-0000-0000-000036000000}"/>
    <cellStyle name="40% - Énfasis5 5 2" xfId="615" xr:uid="{00000000-0005-0000-0000-00008B020000}"/>
    <cellStyle name="40% - Énfasis5 5 2 2" xfId="1465" xr:uid="{00000000-0005-0000-0000-00008C020000}"/>
    <cellStyle name="40% - Énfasis5 5 3" xfId="1464" xr:uid="{00000000-0005-0000-0000-00008D020000}"/>
    <cellStyle name="40% - Énfasis5 5 4" xfId="614" xr:uid="{00000000-0005-0000-0000-00008A020000}"/>
    <cellStyle name="40% - Énfasis5 6" xfId="616" xr:uid="{00000000-0005-0000-0000-00008E020000}"/>
    <cellStyle name="40% - Énfasis5 6 2" xfId="617" xr:uid="{00000000-0005-0000-0000-00008F020000}"/>
    <cellStyle name="40% - Énfasis5 6 2 2" xfId="1467" xr:uid="{00000000-0005-0000-0000-000090020000}"/>
    <cellStyle name="40% - Énfasis5 6 3" xfId="1466" xr:uid="{00000000-0005-0000-0000-000091020000}"/>
    <cellStyle name="40% - Énfasis5 7" xfId="618" xr:uid="{00000000-0005-0000-0000-000092020000}"/>
    <cellStyle name="40% - Énfasis5 7 2" xfId="619" xr:uid="{00000000-0005-0000-0000-000093020000}"/>
    <cellStyle name="40% - Énfasis5 7 2 2" xfId="1469" xr:uid="{00000000-0005-0000-0000-000094020000}"/>
    <cellStyle name="40% - Énfasis5 7 3" xfId="1468" xr:uid="{00000000-0005-0000-0000-000095020000}"/>
    <cellStyle name="40% - Énfasis5 8" xfId="620" xr:uid="{00000000-0005-0000-0000-000096020000}"/>
    <cellStyle name="40% - Énfasis5 8 2" xfId="621" xr:uid="{00000000-0005-0000-0000-000097020000}"/>
    <cellStyle name="40% - Énfasis5 9" xfId="622" xr:uid="{00000000-0005-0000-0000-000098020000}"/>
    <cellStyle name="40% - Énfasis5 9 2" xfId="623" xr:uid="{00000000-0005-0000-0000-000099020000}"/>
    <cellStyle name="40% - Énfasis5 9 2 2" xfId="1471" xr:uid="{00000000-0005-0000-0000-00009A020000}"/>
    <cellStyle name="40% - Énfasis5 9 3" xfId="1470" xr:uid="{00000000-0005-0000-0000-00009B020000}"/>
    <cellStyle name="40% - Énfasis6" xfId="27" builtinId="51" customBuiltin="1"/>
    <cellStyle name="40% - Énfasis6 10" xfId="624" xr:uid="{00000000-0005-0000-0000-00009C020000}"/>
    <cellStyle name="40% - Énfasis6 10 2" xfId="1472" xr:uid="{00000000-0005-0000-0000-00009D020000}"/>
    <cellStyle name="40% - Énfasis6 11" xfId="625" xr:uid="{00000000-0005-0000-0000-00009E020000}"/>
    <cellStyle name="40% - Énfasis6 11 2" xfId="1473" xr:uid="{00000000-0005-0000-0000-00009F020000}"/>
    <cellStyle name="40% - Énfasis6 2" xfId="49" xr:uid="{00000000-0005-0000-0000-000017000000}"/>
    <cellStyle name="40% - Énfasis6 2 2" xfId="626" xr:uid="{00000000-0005-0000-0000-0000A1020000}"/>
    <cellStyle name="40% - Énfasis6 2 2 2" xfId="627" xr:uid="{00000000-0005-0000-0000-0000A2020000}"/>
    <cellStyle name="40% - Énfasis6 2 2 2 2" xfId="1474" xr:uid="{00000000-0005-0000-0000-0000A3020000}"/>
    <cellStyle name="40% - Énfasis6 2 2 3" xfId="628" xr:uid="{00000000-0005-0000-0000-0000A4020000}"/>
    <cellStyle name="40% - Énfasis6 2 2 3 2" xfId="1475" xr:uid="{00000000-0005-0000-0000-0000A5020000}"/>
    <cellStyle name="40% - Énfasis6 2 2 4" xfId="629" xr:uid="{00000000-0005-0000-0000-0000A6020000}"/>
    <cellStyle name="40% - Énfasis6 2 3" xfId="630" xr:uid="{00000000-0005-0000-0000-0000A7020000}"/>
    <cellStyle name="40% - Énfasis6 2 3 2" xfId="631" xr:uid="{00000000-0005-0000-0000-0000A8020000}"/>
    <cellStyle name="40% - Énfasis6 2 3 2 2" xfId="1477" xr:uid="{00000000-0005-0000-0000-0000A9020000}"/>
    <cellStyle name="40% - Énfasis6 2 3 3" xfId="1476" xr:uid="{00000000-0005-0000-0000-0000AA020000}"/>
    <cellStyle name="40% - Énfasis6 2 4" xfId="632" xr:uid="{00000000-0005-0000-0000-0000AB020000}"/>
    <cellStyle name="40% - Énfasis6 2 4 2" xfId="633" xr:uid="{00000000-0005-0000-0000-0000AC020000}"/>
    <cellStyle name="40% - Énfasis6 2 4 2 2" xfId="1479" xr:uid="{00000000-0005-0000-0000-0000AD020000}"/>
    <cellStyle name="40% - Énfasis6 2 4 3" xfId="1478" xr:uid="{00000000-0005-0000-0000-0000AE020000}"/>
    <cellStyle name="40% - Énfasis6 2 5" xfId="634" xr:uid="{00000000-0005-0000-0000-0000AF020000}"/>
    <cellStyle name="40% - Énfasis6 2 5 2" xfId="1480" xr:uid="{00000000-0005-0000-0000-0000B0020000}"/>
    <cellStyle name="40% - Énfasis6 2 6" xfId="635" xr:uid="{00000000-0005-0000-0000-0000B1020000}"/>
    <cellStyle name="40% - Énfasis6 2 6 2" xfId="1481" xr:uid="{00000000-0005-0000-0000-0000B2020000}"/>
    <cellStyle name="40% - Énfasis6 2 7" xfId="636" xr:uid="{00000000-0005-0000-0000-0000B3020000}"/>
    <cellStyle name="40% - Énfasis6 3" xfId="239" xr:uid="{00000000-0005-0000-0000-000039000000}"/>
    <cellStyle name="40% - Énfasis6 3 2" xfId="638" xr:uid="{00000000-0005-0000-0000-0000B5020000}"/>
    <cellStyle name="40% - Énfasis6 3 2 2" xfId="639" xr:uid="{00000000-0005-0000-0000-0000B6020000}"/>
    <cellStyle name="40% - Énfasis6 3 2 2 2" xfId="1483" xr:uid="{00000000-0005-0000-0000-0000B7020000}"/>
    <cellStyle name="40% - Énfasis6 3 2 3" xfId="1482" xr:uid="{00000000-0005-0000-0000-0000B8020000}"/>
    <cellStyle name="40% - Énfasis6 3 3" xfId="640" xr:uid="{00000000-0005-0000-0000-0000B9020000}"/>
    <cellStyle name="40% - Énfasis6 3 3 2" xfId="1484" xr:uid="{00000000-0005-0000-0000-0000BA020000}"/>
    <cellStyle name="40% - Énfasis6 3 4" xfId="641" xr:uid="{00000000-0005-0000-0000-0000BB020000}"/>
    <cellStyle name="40% - Énfasis6 3 4 2" xfId="1485" xr:uid="{00000000-0005-0000-0000-0000BC020000}"/>
    <cellStyle name="40% - Énfasis6 3 5" xfId="642" xr:uid="{00000000-0005-0000-0000-0000BD020000}"/>
    <cellStyle name="40% - Énfasis6 3 6" xfId="637" xr:uid="{00000000-0005-0000-0000-0000B4020000}"/>
    <cellStyle name="40% - Énfasis6 4" xfId="240" xr:uid="{00000000-0005-0000-0000-00003A000000}"/>
    <cellStyle name="40% - Énfasis6 4 2" xfId="644" xr:uid="{00000000-0005-0000-0000-0000BF020000}"/>
    <cellStyle name="40% - Énfasis6 4 2 2" xfId="645" xr:uid="{00000000-0005-0000-0000-0000C0020000}"/>
    <cellStyle name="40% - Énfasis6 4 2 2 2" xfId="1488" xr:uid="{00000000-0005-0000-0000-0000C1020000}"/>
    <cellStyle name="40% - Énfasis6 4 2 3" xfId="1487" xr:uid="{00000000-0005-0000-0000-0000C2020000}"/>
    <cellStyle name="40% - Énfasis6 4 3" xfId="646" xr:uid="{00000000-0005-0000-0000-0000C3020000}"/>
    <cellStyle name="40% - Énfasis6 4 3 2" xfId="1489" xr:uid="{00000000-0005-0000-0000-0000C4020000}"/>
    <cellStyle name="40% - Énfasis6 4 4" xfId="1486" xr:uid="{00000000-0005-0000-0000-0000C5020000}"/>
    <cellStyle name="40% - Énfasis6 4 5" xfId="643" xr:uid="{00000000-0005-0000-0000-0000BE020000}"/>
    <cellStyle name="40% - Énfasis6 5" xfId="241" xr:uid="{00000000-0005-0000-0000-00003B000000}"/>
    <cellStyle name="40% - Énfasis6 5 2" xfId="648" xr:uid="{00000000-0005-0000-0000-0000C7020000}"/>
    <cellStyle name="40% - Énfasis6 5 2 2" xfId="1491" xr:uid="{00000000-0005-0000-0000-0000C8020000}"/>
    <cellStyle name="40% - Énfasis6 5 3" xfId="1490" xr:uid="{00000000-0005-0000-0000-0000C9020000}"/>
    <cellStyle name="40% - Énfasis6 5 4" xfId="647" xr:uid="{00000000-0005-0000-0000-0000C6020000}"/>
    <cellStyle name="40% - Énfasis6 6" xfId="649" xr:uid="{00000000-0005-0000-0000-0000CA020000}"/>
    <cellStyle name="40% - Énfasis6 6 2" xfId="650" xr:uid="{00000000-0005-0000-0000-0000CB020000}"/>
    <cellStyle name="40% - Énfasis6 6 2 2" xfId="1493" xr:uid="{00000000-0005-0000-0000-0000CC020000}"/>
    <cellStyle name="40% - Énfasis6 6 3" xfId="1492" xr:uid="{00000000-0005-0000-0000-0000CD020000}"/>
    <cellStyle name="40% - Énfasis6 7" xfId="651" xr:uid="{00000000-0005-0000-0000-0000CE020000}"/>
    <cellStyle name="40% - Énfasis6 7 2" xfId="652" xr:uid="{00000000-0005-0000-0000-0000CF020000}"/>
    <cellStyle name="40% - Énfasis6 7 2 2" xfId="1495" xr:uid="{00000000-0005-0000-0000-0000D0020000}"/>
    <cellStyle name="40% - Énfasis6 7 3" xfId="1494" xr:uid="{00000000-0005-0000-0000-0000D1020000}"/>
    <cellStyle name="40% - Énfasis6 8" xfId="653" xr:uid="{00000000-0005-0000-0000-0000D2020000}"/>
    <cellStyle name="40% - Énfasis6 8 2" xfId="654" xr:uid="{00000000-0005-0000-0000-0000D3020000}"/>
    <cellStyle name="40% - Énfasis6 9" xfId="655" xr:uid="{00000000-0005-0000-0000-0000D4020000}"/>
    <cellStyle name="40% - Énfasis6 9 2" xfId="656" xr:uid="{00000000-0005-0000-0000-0000D5020000}"/>
    <cellStyle name="40% - Énfasis6 9 2 2" xfId="1497" xr:uid="{00000000-0005-0000-0000-0000D6020000}"/>
    <cellStyle name="40% - Énfasis6 9 3" xfId="1496" xr:uid="{00000000-0005-0000-0000-0000D7020000}"/>
    <cellStyle name="60% - Énfasis1 2" xfId="51" xr:uid="{00000000-0005-0000-0000-000019000000}"/>
    <cellStyle name="60% - Énfasis1 2 2" xfId="657" xr:uid="{00000000-0005-0000-0000-0000D9020000}"/>
    <cellStyle name="60% - Énfasis1 2 3" xfId="658" xr:uid="{00000000-0005-0000-0000-0000DA020000}"/>
    <cellStyle name="60% - Énfasis1 3" xfId="50" xr:uid="{00000000-0005-0000-0000-000040000000}"/>
    <cellStyle name="60% - Énfasis1 3 2" xfId="660" xr:uid="{00000000-0005-0000-0000-0000DC020000}"/>
    <cellStyle name="60% - Énfasis1 3 3" xfId="659" xr:uid="{00000000-0005-0000-0000-0000DB020000}"/>
    <cellStyle name="60% - Énfasis1 4" xfId="661" xr:uid="{00000000-0005-0000-0000-0000DD020000}"/>
    <cellStyle name="60% - Énfasis2 2" xfId="53" xr:uid="{00000000-0005-0000-0000-00001B000000}"/>
    <cellStyle name="60% - Énfasis2 2 2" xfId="662" xr:uid="{00000000-0005-0000-0000-0000DF020000}"/>
    <cellStyle name="60% - Énfasis2 2 3" xfId="663" xr:uid="{00000000-0005-0000-0000-0000E0020000}"/>
    <cellStyle name="60% - Énfasis2 3" xfId="52" xr:uid="{00000000-0005-0000-0000-000042000000}"/>
    <cellStyle name="60% - Énfasis2 3 2" xfId="665" xr:uid="{00000000-0005-0000-0000-0000E2020000}"/>
    <cellStyle name="60% - Énfasis2 3 3" xfId="664" xr:uid="{00000000-0005-0000-0000-0000E1020000}"/>
    <cellStyle name="60% - Énfasis2 4" xfId="666" xr:uid="{00000000-0005-0000-0000-0000E3020000}"/>
    <cellStyle name="60% - Énfasis3 2" xfId="54" xr:uid="{00000000-0005-0000-0000-00001C000000}"/>
    <cellStyle name="60% - Énfasis3 2 2" xfId="667" xr:uid="{00000000-0005-0000-0000-0000E5020000}"/>
    <cellStyle name="60% - Énfasis3 2 3" xfId="668" xr:uid="{00000000-0005-0000-0000-0000E6020000}"/>
    <cellStyle name="60% - Énfasis3 3" xfId="55" xr:uid="{00000000-0005-0000-0000-00001D000000}"/>
    <cellStyle name="60% - Énfasis3 3 2" xfId="670" xr:uid="{00000000-0005-0000-0000-0000E8020000}"/>
    <cellStyle name="60% - Énfasis3 3 3" xfId="669" xr:uid="{00000000-0005-0000-0000-0000E7020000}"/>
    <cellStyle name="60% - Énfasis3 4" xfId="671" xr:uid="{00000000-0005-0000-0000-0000E9020000}"/>
    <cellStyle name="60% - Énfasis4 2" xfId="56" xr:uid="{00000000-0005-0000-0000-00001E000000}"/>
    <cellStyle name="60% - Énfasis4 2 2" xfId="672" xr:uid="{00000000-0005-0000-0000-0000EB020000}"/>
    <cellStyle name="60% - Énfasis4 2 3" xfId="673" xr:uid="{00000000-0005-0000-0000-0000EC020000}"/>
    <cellStyle name="60% - Énfasis4 3" xfId="57" xr:uid="{00000000-0005-0000-0000-00001F000000}"/>
    <cellStyle name="60% - Énfasis4 3 2" xfId="675" xr:uid="{00000000-0005-0000-0000-0000EE020000}"/>
    <cellStyle name="60% - Énfasis4 3 3" xfId="674" xr:uid="{00000000-0005-0000-0000-0000ED020000}"/>
    <cellStyle name="60% - Énfasis4 4" xfId="676" xr:uid="{00000000-0005-0000-0000-0000EF020000}"/>
    <cellStyle name="60% - Énfasis5 2" xfId="59" xr:uid="{00000000-0005-0000-0000-000021000000}"/>
    <cellStyle name="60% - Énfasis5 2 2" xfId="677" xr:uid="{00000000-0005-0000-0000-0000F1020000}"/>
    <cellStyle name="60% - Énfasis5 2 3" xfId="678" xr:uid="{00000000-0005-0000-0000-0000F2020000}"/>
    <cellStyle name="60% - Énfasis5 3" xfId="58" xr:uid="{00000000-0005-0000-0000-000048000000}"/>
    <cellStyle name="60% - Énfasis5 3 2" xfId="680" xr:uid="{00000000-0005-0000-0000-0000F4020000}"/>
    <cellStyle name="60% - Énfasis5 3 3" xfId="679" xr:uid="{00000000-0005-0000-0000-0000F3020000}"/>
    <cellStyle name="60% - Énfasis5 4" xfId="681" xr:uid="{00000000-0005-0000-0000-0000F5020000}"/>
    <cellStyle name="60% - Énfasis6 2" xfId="60" xr:uid="{00000000-0005-0000-0000-000022000000}"/>
    <cellStyle name="60% - Énfasis6 2 2" xfId="682" xr:uid="{00000000-0005-0000-0000-0000F7020000}"/>
    <cellStyle name="60% - Énfasis6 2 3" xfId="683" xr:uid="{00000000-0005-0000-0000-0000F8020000}"/>
    <cellStyle name="60% - Énfasis6 3" xfId="61" xr:uid="{00000000-0005-0000-0000-000023000000}"/>
    <cellStyle name="60% - Énfasis6 3 2" xfId="685" xr:uid="{00000000-0005-0000-0000-0000FA020000}"/>
    <cellStyle name="60% - Énfasis6 3 3" xfId="684" xr:uid="{00000000-0005-0000-0000-0000F9020000}"/>
    <cellStyle name="60% - Énfasis6 4" xfId="686" xr:uid="{00000000-0005-0000-0000-0000FB020000}"/>
    <cellStyle name="A3 297 x 420 mm" xfId="62" xr:uid="{00000000-0005-0000-0000-000024000000}"/>
    <cellStyle name="Buena 2" xfId="63" xr:uid="{00000000-0005-0000-0000-000025000000}"/>
    <cellStyle name="Buena 2 2" xfId="687" xr:uid="{00000000-0005-0000-0000-0000FD020000}"/>
    <cellStyle name="Buena 2 3" xfId="688" xr:uid="{00000000-0005-0000-0000-0000FE020000}"/>
    <cellStyle name="Buena 3" xfId="689" xr:uid="{00000000-0005-0000-0000-0000FF020000}"/>
    <cellStyle name="Buena 3 2" xfId="690" xr:uid="{00000000-0005-0000-0000-000000030000}"/>
    <cellStyle name="Buena 4" xfId="691" xr:uid="{00000000-0005-0000-0000-000001030000}"/>
    <cellStyle name="Bueno" xfId="5" builtinId="26" customBuiltin="1"/>
    <cellStyle name="Cálculo" xfId="9" builtinId="22" customBuiltin="1"/>
    <cellStyle name="Cálculo 2" xfId="66" xr:uid="{00000000-0005-0000-0000-000028000000}"/>
    <cellStyle name="Cálculo 2 2" xfId="692" xr:uid="{00000000-0005-0000-0000-000003030000}"/>
    <cellStyle name="Cálculo 2 2 2" xfId="1930" xr:uid="{00000000-0005-0000-0000-000003030000}"/>
    <cellStyle name="Cálculo 2 2 3" xfId="1875" xr:uid="{00000000-0005-0000-0000-000003030000}"/>
    <cellStyle name="Cálculo 2 3" xfId="693" xr:uid="{00000000-0005-0000-0000-000004030000}"/>
    <cellStyle name="Cálculo 2 3 2" xfId="1895" xr:uid="{00000000-0005-0000-0000-000004030000}"/>
    <cellStyle name="Cálculo 2 3 3" xfId="1898" xr:uid="{00000000-0005-0000-0000-000004030000}"/>
    <cellStyle name="Cálculo 2 4" xfId="1896" xr:uid="{00000000-0005-0000-0000-000002030000}"/>
    <cellStyle name="Cálculo 2 5" xfId="1902" xr:uid="{00000000-0005-0000-0000-000002030000}"/>
    <cellStyle name="Cálculo 2 6" xfId="1946" xr:uid="{29EFEFAC-590C-4807-9270-0793A91F0682}"/>
    <cellStyle name="Cálculo 3" xfId="694" xr:uid="{00000000-0005-0000-0000-000005030000}"/>
    <cellStyle name="Cálculo 3 2" xfId="695" xr:uid="{00000000-0005-0000-0000-000006030000}"/>
    <cellStyle name="Cálculo 3 3" xfId="1929" xr:uid="{00000000-0005-0000-0000-000005030000}"/>
    <cellStyle name="Cálculo 3 4" xfId="1865" xr:uid="{00000000-0005-0000-0000-000005030000}"/>
    <cellStyle name="Cálculo 4" xfId="696" xr:uid="{00000000-0005-0000-0000-000007030000}"/>
    <cellStyle name="Celda de comprobación" xfId="11" builtinId="23" customBuiltin="1"/>
    <cellStyle name="Celda de comprobación 2" xfId="68" xr:uid="{00000000-0005-0000-0000-00002A000000}"/>
    <cellStyle name="Celda de comprobación 2 2" xfId="697" xr:uid="{00000000-0005-0000-0000-000009030000}"/>
    <cellStyle name="Celda de comprobación 2 3" xfId="698" xr:uid="{00000000-0005-0000-0000-00000A030000}"/>
    <cellStyle name="Celda de comprobación 3" xfId="699" xr:uid="{00000000-0005-0000-0000-00000B030000}"/>
    <cellStyle name="Celda de comprobación 3 2" xfId="700" xr:uid="{00000000-0005-0000-0000-00000C030000}"/>
    <cellStyle name="Celda de comprobación 4" xfId="701" xr:uid="{00000000-0005-0000-0000-00000D030000}"/>
    <cellStyle name="Celda vinculada" xfId="10" builtinId="24" customBuiltin="1"/>
    <cellStyle name="Celda vinculada 2" xfId="70" xr:uid="{00000000-0005-0000-0000-00002C000000}"/>
    <cellStyle name="Celda vinculada 2 2" xfId="702" xr:uid="{00000000-0005-0000-0000-00000F030000}"/>
    <cellStyle name="Celda vinculada 2 3" xfId="703" xr:uid="{00000000-0005-0000-0000-000010030000}"/>
    <cellStyle name="Celda vinculada 3" xfId="704" xr:uid="{00000000-0005-0000-0000-000011030000}"/>
    <cellStyle name="Celda vinculada 3 2" xfId="705" xr:uid="{00000000-0005-0000-0000-000012030000}"/>
    <cellStyle name="Celda vinculada 4" xfId="706" xr:uid="{00000000-0005-0000-0000-000013030000}"/>
    <cellStyle name="Detalle de día" xfId="1938" xr:uid="{7202CEA0-706E-46CC-8C21-E1C096E010A9}"/>
    <cellStyle name="Día" xfId="1937" xr:uid="{1F1B1C0B-A1C0-47E6-9F1E-54E0092DB5D2}"/>
    <cellStyle name="Encabezado 1" xfId="1" builtinId="16" customBuiltin="1"/>
    <cellStyle name="Encabezado 1 2" xfId="1944" xr:uid="{607A5DF8-1B8C-43E5-A871-3E7C4B0ABBE9}"/>
    <cellStyle name="Encabezado 4" xfId="4" builtinId="19" customBuiltin="1"/>
    <cellStyle name="Encabezado 4 2" xfId="73" xr:uid="{00000000-0005-0000-0000-00002F000000}"/>
    <cellStyle name="Encabezado 4 2 2" xfId="707" xr:uid="{00000000-0005-0000-0000-000015030000}"/>
    <cellStyle name="Encabezado 4 2 3" xfId="708" xr:uid="{00000000-0005-0000-0000-000016030000}"/>
    <cellStyle name="Encabezado 4 3" xfId="709" xr:uid="{00000000-0005-0000-0000-000017030000}"/>
    <cellStyle name="Encabezado 4 3 2" xfId="710" xr:uid="{00000000-0005-0000-0000-000018030000}"/>
    <cellStyle name="Encabezado 4 3 3" xfId="711" xr:uid="{00000000-0005-0000-0000-000019030000}"/>
    <cellStyle name="Encabezado 4 4" xfId="712" xr:uid="{00000000-0005-0000-0000-00001A030000}"/>
    <cellStyle name="Encabezado 4 5" xfId="713" xr:uid="{00000000-0005-0000-0000-00001B030000}"/>
    <cellStyle name="Encabezado de notas" xfId="1939" xr:uid="{2E4457D0-6427-4275-8A30-80751D23956E}"/>
    <cellStyle name="Énfasis1" xfId="15" builtinId="29" customBuiltin="1"/>
    <cellStyle name="Énfasis1 2" xfId="75" xr:uid="{00000000-0005-0000-0000-000031000000}"/>
    <cellStyle name="Énfasis1 2 2" xfId="714" xr:uid="{00000000-0005-0000-0000-00001D030000}"/>
    <cellStyle name="Énfasis1 2 3" xfId="715" xr:uid="{00000000-0005-0000-0000-00001E030000}"/>
    <cellStyle name="Énfasis1 3" xfId="716" xr:uid="{00000000-0005-0000-0000-00001F030000}"/>
    <cellStyle name="Énfasis1 3 2" xfId="717" xr:uid="{00000000-0005-0000-0000-000020030000}"/>
    <cellStyle name="Énfasis1 4" xfId="718" xr:uid="{00000000-0005-0000-0000-000021030000}"/>
    <cellStyle name="Énfasis2" xfId="17" builtinId="33" customBuiltin="1"/>
    <cellStyle name="Énfasis2 2" xfId="77" xr:uid="{00000000-0005-0000-0000-000033000000}"/>
    <cellStyle name="Énfasis2 2 2" xfId="719" xr:uid="{00000000-0005-0000-0000-000023030000}"/>
    <cellStyle name="Énfasis2 2 3" xfId="720" xr:uid="{00000000-0005-0000-0000-000024030000}"/>
    <cellStyle name="Énfasis2 3" xfId="721" xr:uid="{00000000-0005-0000-0000-000025030000}"/>
    <cellStyle name="Énfasis2 3 2" xfId="722" xr:uid="{00000000-0005-0000-0000-000026030000}"/>
    <cellStyle name="Énfasis2 4" xfId="723" xr:uid="{00000000-0005-0000-0000-000027030000}"/>
    <cellStyle name="Énfasis3" xfId="19" builtinId="37" customBuiltin="1"/>
    <cellStyle name="Énfasis3 2" xfId="79" xr:uid="{00000000-0005-0000-0000-000035000000}"/>
    <cellStyle name="Énfasis3 2 2" xfId="724" xr:uid="{00000000-0005-0000-0000-000029030000}"/>
    <cellStyle name="Énfasis3 2 3" xfId="725" xr:uid="{00000000-0005-0000-0000-00002A030000}"/>
    <cellStyle name="Énfasis3 3" xfId="726" xr:uid="{00000000-0005-0000-0000-00002B030000}"/>
    <cellStyle name="Énfasis3 3 2" xfId="727" xr:uid="{00000000-0005-0000-0000-00002C030000}"/>
    <cellStyle name="Énfasis3 4" xfId="728" xr:uid="{00000000-0005-0000-0000-00002D030000}"/>
    <cellStyle name="Énfasis4" xfId="20" builtinId="41" customBuiltin="1"/>
    <cellStyle name="Énfasis4 2" xfId="80" xr:uid="{00000000-0005-0000-0000-000037000000}"/>
    <cellStyle name="Énfasis4 2 2" xfId="729" xr:uid="{00000000-0005-0000-0000-00002F030000}"/>
    <cellStyle name="Énfasis4 2 3" xfId="730" xr:uid="{00000000-0005-0000-0000-000030030000}"/>
    <cellStyle name="Énfasis4 3" xfId="731" xr:uid="{00000000-0005-0000-0000-000031030000}"/>
    <cellStyle name="Énfasis4 3 2" xfId="732" xr:uid="{00000000-0005-0000-0000-000032030000}"/>
    <cellStyle name="Énfasis4 4" xfId="733" xr:uid="{00000000-0005-0000-0000-000033030000}"/>
    <cellStyle name="Énfasis5" xfId="22" builtinId="45" customBuiltin="1"/>
    <cellStyle name="Énfasis5 2" xfId="81" xr:uid="{00000000-0005-0000-0000-000039000000}"/>
    <cellStyle name="Énfasis5 2 2" xfId="734" xr:uid="{00000000-0005-0000-0000-000035030000}"/>
    <cellStyle name="Énfasis5 2 3" xfId="735" xr:uid="{00000000-0005-0000-0000-000036030000}"/>
    <cellStyle name="Énfasis5 3" xfId="736" xr:uid="{00000000-0005-0000-0000-000037030000}"/>
    <cellStyle name="Énfasis5 3 2" xfId="737" xr:uid="{00000000-0005-0000-0000-000038030000}"/>
    <cellStyle name="Énfasis5 4" xfId="738" xr:uid="{00000000-0005-0000-0000-000039030000}"/>
    <cellStyle name="Énfasis6" xfId="25" builtinId="49" customBuiltin="1"/>
    <cellStyle name="Énfasis6 2" xfId="82" xr:uid="{00000000-0005-0000-0000-00003B000000}"/>
    <cellStyle name="Énfasis6 2 2" xfId="739" xr:uid="{00000000-0005-0000-0000-00003B030000}"/>
    <cellStyle name="Énfasis6 2 3" xfId="740" xr:uid="{00000000-0005-0000-0000-00003C030000}"/>
    <cellStyle name="Énfasis6 3" xfId="741" xr:uid="{00000000-0005-0000-0000-00003D030000}"/>
    <cellStyle name="Énfasis6 3 2" xfId="742" xr:uid="{00000000-0005-0000-0000-00003E030000}"/>
    <cellStyle name="Énfasis6 4" xfId="743" xr:uid="{00000000-0005-0000-0000-00003F030000}"/>
    <cellStyle name="Entrada" xfId="7" builtinId="20" customBuiltin="1"/>
    <cellStyle name="Entrada 2" xfId="83" xr:uid="{00000000-0005-0000-0000-00003D000000}"/>
    <cellStyle name="Entrada 2 2" xfId="744" xr:uid="{00000000-0005-0000-0000-000041030000}"/>
    <cellStyle name="Entrada 2 2 2" xfId="1928" xr:uid="{00000000-0005-0000-0000-000041030000}"/>
    <cellStyle name="Entrada 2 2 3" xfId="1866" xr:uid="{00000000-0005-0000-0000-000041030000}"/>
    <cellStyle name="Entrada 2 3" xfId="745" xr:uid="{00000000-0005-0000-0000-000042030000}"/>
    <cellStyle name="Entrada 2 3 2" xfId="1894" xr:uid="{00000000-0005-0000-0000-000042030000}"/>
    <cellStyle name="Entrada 2 3 3" xfId="1932" xr:uid="{00000000-0005-0000-0000-000042030000}"/>
    <cellStyle name="Entrada 2 4" xfId="1926" xr:uid="{00000000-0005-0000-0000-000040030000}"/>
    <cellStyle name="Entrada 2 5" xfId="1923" xr:uid="{00000000-0005-0000-0000-000040030000}"/>
    <cellStyle name="Entrada 2 6" xfId="1947" xr:uid="{CA01658D-79C1-42D7-8BAA-65AF76AE950C}"/>
    <cellStyle name="Entrada 3" xfId="746" xr:uid="{00000000-0005-0000-0000-000043030000}"/>
    <cellStyle name="Entrada 3 2" xfId="747" xr:uid="{00000000-0005-0000-0000-000044030000}"/>
    <cellStyle name="Entrada 3 3" xfId="1927" xr:uid="{00000000-0005-0000-0000-000043030000}"/>
    <cellStyle name="Entrada 3 4" xfId="1876" xr:uid="{00000000-0005-0000-0000-000043030000}"/>
    <cellStyle name="Entrada 4" xfId="748" xr:uid="{00000000-0005-0000-0000-000045030000}"/>
    <cellStyle name="Euro" xfId="84" xr:uid="{00000000-0005-0000-0000-00003E000000}"/>
    <cellStyle name="Euro 10" xfId="750" xr:uid="{00000000-0005-0000-0000-000047030000}"/>
    <cellStyle name="Euro 10 2" xfId="751" xr:uid="{00000000-0005-0000-0000-000048030000}"/>
    <cellStyle name="Euro 10 2 2" xfId="752" xr:uid="{00000000-0005-0000-0000-000049030000}"/>
    <cellStyle name="Euro 10 2 2 2" xfId="1501" xr:uid="{00000000-0005-0000-0000-00004A030000}"/>
    <cellStyle name="Euro 10 2 3" xfId="1500" xr:uid="{00000000-0005-0000-0000-00004B030000}"/>
    <cellStyle name="Euro 10 3" xfId="753" xr:uid="{00000000-0005-0000-0000-00004C030000}"/>
    <cellStyle name="Euro 10 3 2" xfId="1502" xr:uid="{00000000-0005-0000-0000-00004D030000}"/>
    <cellStyle name="Euro 10 4" xfId="1499" xr:uid="{00000000-0005-0000-0000-00004E030000}"/>
    <cellStyle name="Euro 11" xfId="754" xr:uid="{00000000-0005-0000-0000-00004F030000}"/>
    <cellStyle name="Euro 11 2" xfId="755" xr:uid="{00000000-0005-0000-0000-000050030000}"/>
    <cellStyle name="Euro 11 2 2" xfId="756" xr:uid="{00000000-0005-0000-0000-000051030000}"/>
    <cellStyle name="Euro 11 2 2 2" xfId="1505" xr:uid="{00000000-0005-0000-0000-000052030000}"/>
    <cellStyle name="Euro 11 2 3" xfId="1504" xr:uid="{00000000-0005-0000-0000-000053030000}"/>
    <cellStyle name="Euro 11 3" xfId="757" xr:uid="{00000000-0005-0000-0000-000054030000}"/>
    <cellStyle name="Euro 11 3 2" xfId="1506" xr:uid="{00000000-0005-0000-0000-000055030000}"/>
    <cellStyle name="Euro 11 4" xfId="1503" xr:uid="{00000000-0005-0000-0000-000056030000}"/>
    <cellStyle name="Euro 12" xfId="758" xr:uid="{00000000-0005-0000-0000-000057030000}"/>
    <cellStyle name="Euro 12 2" xfId="759" xr:uid="{00000000-0005-0000-0000-000058030000}"/>
    <cellStyle name="Euro 12 2 2" xfId="1508" xr:uid="{00000000-0005-0000-0000-000059030000}"/>
    <cellStyle name="Euro 12 3" xfId="1507" xr:uid="{00000000-0005-0000-0000-00005A030000}"/>
    <cellStyle name="Euro 13" xfId="760" xr:uid="{00000000-0005-0000-0000-00005B030000}"/>
    <cellStyle name="Euro 13 2" xfId="1509" xr:uid="{00000000-0005-0000-0000-00005C030000}"/>
    <cellStyle name="Euro 14" xfId="761" xr:uid="{00000000-0005-0000-0000-00005D030000}"/>
    <cellStyle name="Euro 14 2" xfId="1510" xr:uid="{00000000-0005-0000-0000-00005E030000}"/>
    <cellStyle name="Euro 15" xfId="1498" xr:uid="{00000000-0005-0000-0000-00005F030000}"/>
    <cellStyle name="Euro 16" xfId="749" xr:uid="{00000000-0005-0000-0000-000046030000}"/>
    <cellStyle name="Euro 2" xfId="85" xr:uid="{00000000-0005-0000-0000-00003F000000}"/>
    <cellStyle name="Euro 2 2" xfId="763" xr:uid="{00000000-0005-0000-0000-000061030000}"/>
    <cellStyle name="Euro 2 2 2" xfId="764" xr:uid="{00000000-0005-0000-0000-000062030000}"/>
    <cellStyle name="Euro 2 2 2 2" xfId="765" xr:uid="{00000000-0005-0000-0000-000063030000}"/>
    <cellStyle name="Euro 2 2 2 2 2" xfId="1514" xr:uid="{00000000-0005-0000-0000-000064030000}"/>
    <cellStyle name="Euro 2 2 2 3" xfId="766" xr:uid="{00000000-0005-0000-0000-000065030000}"/>
    <cellStyle name="Euro 2 2 2 3 2" xfId="1515" xr:uid="{00000000-0005-0000-0000-000066030000}"/>
    <cellStyle name="Euro 2 2 2 4" xfId="1513" xr:uid="{00000000-0005-0000-0000-000067030000}"/>
    <cellStyle name="Euro 2 2 3" xfId="767" xr:uid="{00000000-0005-0000-0000-000068030000}"/>
    <cellStyle name="Euro 2 2 3 2" xfId="1516" xr:uid="{00000000-0005-0000-0000-000069030000}"/>
    <cellStyle name="Euro 2 2 4" xfId="768" xr:uid="{00000000-0005-0000-0000-00006A030000}"/>
    <cellStyle name="Euro 2 2 4 2" xfId="1517" xr:uid="{00000000-0005-0000-0000-00006B030000}"/>
    <cellStyle name="Euro 2 2 5" xfId="1512" xr:uid="{00000000-0005-0000-0000-00006C030000}"/>
    <cellStyle name="Euro 2 3" xfId="769" xr:uid="{00000000-0005-0000-0000-00006D030000}"/>
    <cellStyle name="Euro 2 3 2" xfId="770" xr:uid="{00000000-0005-0000-0000-00006E030000}"/>
    <cellStyle name="Euro 2 3 2 2" xfId="1519" xr:uid="{00000000-0005-0000-0000-00006F030000}"/>
    <cellStyle name="Euro 2 3 3" xfId="771" xr:uid="{00000000-0005-0000-0000-000070030000}"/>
    <cellStyle name="Euro 2 3 3 2" xfId="1520" xr:uid="{00000000-0005-0000-0000-000071030000}"/>
    <cellStyle name="Euro 2 3 4" xfId="1518" xr:uid="{00000000-0005-0000-0000-000072030000}"/>
    <cellStyle name="Euro 2 4" xfId="772" xr:uid="{00000000-0005-0000-0000-000073030000}"/>
    <cellStyle name="Euro 2 4 2" xfId="1521" xr:uid="{00000000-0005-0000-0000-000074030000}"/>
    <cellStyle name="Euro 2 5" xfId="773" xr:uid="{00000000-0005-0000-0000-000075030000}"/>
    <cellStyle name="Euro 2 5 2" xfId="1522" xr:uid="{00000000-0005-0000-0000-000076030000}"/>
    <cellStyle name="Euro 2 6" xfId="1511" xr:uid="{00000000-0005-0000-0000-000077030000}"/>
    <cellStyle name="Euro 2 7" xfId="762" xr:uid="{00000000-0005-0000-0000-000060030000}"/>
    <cellStyle name="Euro 3" xfId="86" xr:uid="{00000000-0005-0000-0000-000040000000}"/>
    <cellStyle name="Euro 3 2" xfId="775" xr:uid="{00000000-0005-0000-0000-000079030000}"/>
    <cellStyle name="Euro 3 2 2" xfId="776" xr:uid="{00000000-0005-0000-0000-00007A030000}"/>
    <cellStyle name="Euro 3 2 2 2" xfId="1525" xr:uid="{00000000-0005-0000-0000-00007B030000}"/>
    <cellStyle name="Euro 3 2 3" xfId="1524" xr:uid="{00000000-0005-0000-0000-00007C030000}"/>
    <cellStyle name="Euro 3 3" xfId="777" xr:uid="{00000000-0005-0000-0000-00007D030000}"/>
    <cellStyle name="Euro 3 3 2" xfId="1526" xr:uid="{00000000-0005-0000-0000-00007E030000}"/>
    <cellStyle name="Euro 3 4" xfId="778" xr:uid="{00000000-0005-0000-0000-00007F030000}"/>
    <cellStyle name="Euro 3 4 2" xfId="1527" xr:uid="{00000000-0005-0000-0000-000080030000}"/>
    <cellStyle name="Euro 3 5" xfId="1523" xr:uid="{00000000-0005-0000-0000-000081030000}"/>
    <cellStyle name="Euro 3 6" xfId="774" xr:uid="{00000000-0005-0000-0000-000078030000}"/>
    <cellStyle name="Euro 4" xfId="779" xr:uid="{00000000-0005-0000-0000-000082030000}"/>
    <cellStyle name="Euro 4 2" xfId="780" xr:uid="{00000000-0005-0000-0000-000083030000}"/>
    <cellStyle name="Euro 4 2 2" xfId="781" xr:uid="{00000000-0005-0000-0000-000084030000}"/>
    <cellStyle name="Euro 4 2 2 2" xfId="1530" xr:uid="{00000000-0005-0000-0000-000085030000}"/>
    <cellStyle name="Euro 4 2 3" xfId="1529" xr:uid="{00000000-0005-0000-0000-000086030000}"/>
    <cellStyle name="Euro 4 3" xfId="782" xr:uid="{00000000-0005-0000-0000-000087030000}"/>
    <cellStyle name="Euro 4 3 2" xfId="1531" xr:uid="{00000000-0005-0000-0000-000088030000}"/>
    <cellStyle name="Euro 4 4" xfId="783" xr:uid="{00000000-0005-0000-0000-000089030000}"/>
    <cellStyle name="Euro 4 4 2" xfId="1532" xr:uid="{00000000-0005-0000-0000-00008A030000}"/>
    <cellStyle name="Euro 4 5" xfId="1528" xr:uid="{00000000-0005-0000-0000-00008B030000}"/>
    <cellStyle name="Euro 5" xfId="784" xr:uid="{00000000-0005-0000-0000-00008C030000}"/>
    <cellStyle name="Euro 5 2" xfId="785" xr:uid="{00000000-0005-0000-0000-00008D030000}"/>
    <cellStyle name="Euro 5 2 2" xfId="786" xr:uid="{00000000-0005-0000-0000-00008E030000}"/>
    <cellStyle name="Euro 5 2 2 2" xfId="1535" xr:uid="{00000000-0005-0000-0000-00008F030000}"/>
    <cellStyle name="Euro 5 2 3" xfId="1534" xr:uid="{00000000-0005-0000-0000-000090030000}"/>
    <cellStyle name="Euro 5 3" xfId="787" xr:uid="{00000000-0005-0000-0000-000091030000}"/>
    <cellStyle name="Euro 5 3 2" xfId="1536" xr:uid="{00000000-0005-0000-0000-000092030000}"/>
    <cellStyle name="Euro 5 4" xfId="1533" xr:uid="{00000000-0005-0000-0000-000093030000}"/>
    <cellStyle name="Euro 6" xfId="788" xr:uid="{00000000-0005-0000-0000-000094030000}"/>
    <cellStyle name="Euro 6 2" xfId="789" xr:uid="{00000000-0005-0000-0000-000095030000}"/>
    <cellStyle name="Euro 6 2 2" xfId="790" xr:uid="{00000000-0005-0000-0000-000096030000}"/>
    <cellStyle name="Euro 6 2 2 2" xfId="1539" xr:uid="{00000000-0005-0000-0000-000097030000}"/>
    <cellStyle name="Euro 6 2 3" xfId="1538" xr:uid="{00000000-0005-0000-0000-000098030000}"/>
    <cellStyle name="Euro 6 3" xfId="791" xr:uid="{00000000-0005-0000-0000-000099030000}"/>
    <cellStyle name="Euro 6 3 2" xfId="1540" xr:uid="{00000000-0005-0000-0000-00009A030000}"/>
    <cellStyle name="Euro 6 4" xfId="1537" xr:uid="{00000000-0005-0000-0000-00009B030000}"/>
    <cellStyle name="Euro 7" xfId="792" xr:uid="{00000000-0005-0000-0000-00009C030000}"/>
    <cellStyle name="Euro 7 2" xfId="793" xr:uid="{00000000-0005-0000-0000-00009D030000}"/>
    <cellStyle name="Euro 7 2 2" xfId="794" xr:uid="{00000000-0005-0000-0000-00009E030000}"/>
    <cellStyle name="Euro 7 2 2 2" xfId="1543" xr:uid="{00000000-0005-0000-0000-00009F030000}"/>
    <cellStyle name="Euro 7 2 3" xfId="1542" xr:uid="{00000000-0005-0000-0000-0000A0030000}"/>
    <cellStyle name="Euro 7 3" xfId="795" xr:uid="{00000000-0005-0000-0000-0000A1030000}"/>
    <cellStyle name="Euro 7 3 2" xfId="1544" xr:uid="{00000000-0005-0000-0000-0000A2030000}"/>
    <cellStyle name="Euro 7 4" xfId="1541" xr:uid="{00000000-0005-0000-0000-0000A3030000}"/>
    <cellStyle name="Euro 8" xfId="796" xr:uid="{00000000-0005-0000-0000-0000A4030000}"/>
    <cellStyle name="Euro 8 2" xfId="797" xr:uid="{00000000-0005-0000-0000-0000A5030000}"/>
    <cellStyle name="Euro 8 2 2" xfId="798" xr:uid="{00000000-0005-0000-0000-0000A6030000}"/>
    <cellStyle name="Euro 8 2 2 2" xfId="1547" xr:uid="{00000000-0005-0000-0000-0000A7030000}"/>
    <cellStyle name="Euro 8 2 3" xfId="1546" xr:uid="{00000000-0005-0000-0000-0000A8030000}"/>
    <cellStyle name="Euro 8 3" xfId="799" xr:uid="{00000000-0005-0000-0000-0000A9030000}"/>
    <cellStyle name="Euro 8 3 2" xfId="1548" xr:uid="{00000000-0005-0000-0000-0000AA030000}"/>
    <cellStyle name="Euro 8 4" xfId="1545" xr:uid="{00000000-0005-0000-0000-0000AB030000}"/>
    <cellStyle name="Euro 9" xfId="800" xr:uid="{00000000-0005-0000-0000-0000AC030000}"/>
    <cellStyle name="Euro 9 2" xfId="801" xr:uid="{00000000-0005-0000-0000-0000AD030000}"/>
    <cellStyle name="Euro 9 2 2" xfId="802" xr:uid="{00000000-0005-0000-0000-0000AE030000}"/>
    <cellStyle name="Euro 9 2 2 2" xfId="1551" xr:uid="{00000000-0005-0000-0000-0000AF030000}"/>
    <cellStyle name="Euro 9 2 3" xfId="1550" xr:uid="{00000000-0005-0000-0000-0000B0030000}"/>
    <cellStyle name="Euro 9 3" xfId="803" xr:uid="{00000000-0005-0000-0000-0000B1030000}"/>
    <cellStyle name="Euro 9 3 2" xfId="1552" xr:uid="{00000000-0005-0000-0000-0000B2030000}"/>
    <cellStyle name="Euro 9 4" xfId="1549" xr:uid="{00000000-0005-0000-0000-0000B3030000}"/>
    <cellStyle name="Euro_BITACORA" xfId="804" xr:uid="{00000000-0005-0000-0000-0000B4030000}"/>
    <cellStyle name="Hipervínculo 2" xfId="87" xr:uid="{00000000-0005-0000-0000-000041000000}"/>
    <cellStyle name="Hipervínculo 2 2" xfId="806" xr:uid="{00000000-0005-0000-0000-0000B7030000}"/>
    <cellStyle name="Hipervínculo 2 3" xfId="807" xr:uid="{00000000-0005-0000-0000-0000B8030000}"/>
    <cellStyle name="Hipervínculo 2 4" xfId="805" xr:uid="{00000000-0005-0000-0000-0000B6030000}"/>
    <cellStyle name="Hipervínculo 3" xfId="88" xr:uid="{00000000-0005-0000-0000-000042000000}"/>
    <cellStyle name="Incorrecto" xfId="6" builtinId="27" customBuiltin="1"/>
    <cellStyle name="Incorrecto 2" xfId="89" xr:uid="{00000000-0005-0000-0000-000044000000}"/>
    <cellStyle name="Incorrecto 2 2" xfId="808" xr:uid="{00000000-0005-0000-0000-0000BA030000}"/>
    <cellStyle name="Incorrecto 2 3" xfId="809" xr:uid="{00000000-0005-0000-0000-0000BB030000}"/>
    <cellStyle name="Incorrecto 3" xfId="810" xr:uid="{00000000-0005-0000-0000-0000BC030000}"/>
    <cellStyle name="Incorrecto 3 2" xfId="811" xr:uid="{00000000-0005-0000-0000-0000BD030000}"/>
    <cellStyle name="Incorrecto 4" xfId="812" xr:uid="{00000000-0005-0000-0000-0000BE030000}"/>
    <cellStyle name="Millares 10" xfId="90" xr:uid="{00000000-0005-0000-0000-000045000000}"/>
    <cellStyle name="Millares 10 2" xfId="814" xr:uid="{00000000-0005-0000-0000-0000C0030000}"/>
    <cellStyle name="Millares 10 2 2" xfId="815" xr:uid="{00000000-0005-0000-0000-0000C1030000}"/>
    <cellStyle name="Millares 10 2 2 2" xfId="1555" xr:uid="{00000000-0005-0000-0000-0000C2030000}"/>
    <cellStyle name="Millares 10 2 3" xfId="1554" xr:uid="{00000000-0005-0000-0000-0000C3030000}"/>
    <cellStyle name="Millares 10 3" xfId="816" xr:uid="{00000000-0005-0000-0000-0000C4030000}"/>
    <cellStyle name="Millares 10 3 2" xfId="1556" xr:uid="{00000000-0005-0000-0000-0000C5030000}"/>
    <cellStyle name="Millares 10 4" xfId="1553" xr:uid="{00000000-0005-0000-0000-0000C6030000}"/>
    <cellStyle name="Millares 10 5" xfId="813" xr:uid="{00000000-0005-0000-0000-0000BF030000}"/>
    <cellStyle name="Millares 11" xfId="817" xr:uid="{00000000-0005-0000-0000-0000C7030000}"/>
    <cellStyle name="Millares 11 2" xfId="818" xr:uid="{00000000-0005-0000-0000-0000C8030000}"/>
    <cellStyle name="Millares 11 2 2" xfId="819" xr:uid="{00000000-0005-0000-0000-0000C9030000}"/>
    <cellStyle name="Millares 11 2 2 2" xfId="1559" xr:uid="{00000000-0005-0000-0000-0000CA030000}"/>
    <cellStyle name="Millares 11 2 3" xfId="1558" xr:uid="{00000000-0005-0000-0000-0000CB030000}"/>
    <cellStyle name="Millares 11 3" xfId="820" xr:uid="{00000000-0005-0000-0000-0000CC030000}"/>
    <cellStyle name="Millares 11 3 2" xfId="1560" xr:uid="{00000000-0005-0000-0000-0000CD030000}"/>
    <cellStyle name="Millares 11 4" xfId="1557" xr:uid="{00000000-0005-0000-0000-0000CE030000}"/>
    <cellStyle name="Millares 12" xfId="821" xr:uid="{00000000-0005-0000-0000-0000CF030000}"/>
    <cellStyle name="Millares 12 2" xfId="822" xr:uid="{00000000-0005-0000-0000-0000D0030000}"/>
    <cellStyle name="Millares 12 2 2" xfId="823" xr:uid="{00000000-0005-0000-0000-0000D1030000}"/>
    <cellStyle name="Millares 12 2 2 2" xfId="1563" xr:uid="{00000000-0005-0000-0000-0000D2030000}"/>
    <cellStyle name="Millares 12 2 3" xfId="1562" xr:uid="{00000000-0005-0000-0000-0000D3030000}"/>
    <cellStyle name="Millares 12 3" xfId="824" xr:uid="{00000000-0005-0000-0000-0000D4030000}"/>
    <cellStyle name="Millares 12 3 2" xfId="1564" xr:uid="{00000000-0005-0000-0000-0000D5030000}"/>
    <cellStyle name="Millares 12 4" xfId="1561" xr:uid="{00000000-0005-0000-0000-0000D6030000}"/>
    <cellStyle name="Millares 13" xfId="825" xr:uid="{00000000-0005-0000-0000-0000D7030000}"/>
    <cellStyle name="Millares 13 2" xfId="826" xr:uid="{00000000-0005-0000-0000-0000D8030000}"/>
    <cellStyle name="Millares 13 2 2" xfId="827" xr:uid="{00000000-0005-0000-0000-0000D9030000}"/>
    <cellStyle name="Millares 13 2 2 2" xfId="1567" xr:uid="{00000000-0005-0000-0000-0000DA030000}"/>
    <cellStyle name="Millares 13 2 3" xfId="1566" xr:uid="{00000000-0005-0000-0000-0000DB030000}"/>
    <cellStyle name="Millares 13 3" xfId="828" xr:uid="{00000000-0005-0000-0000-0000DC030000}"/>
    <cellStyle name="Millares 13 3 2" xfId="1568" xr:uid="{00000000-0005-0000-0000-0000DD030000}"/>
    <cellStyle name="Millares 13 4" xfId="1565" xr:uid="{00000000-0005-0000-0000-0000DE030000}"/>
    <cellStyle name="Millares 14" xfId="829" xr:uid="{00000000-0005-0000-0000-0000DF030000}"/>
    <cellStyle name="Millares 14 2" xfId="830" xr:uid="{00000000-0005-0000-0000-0000E0030000}"/>
    <cellStyle name="Millares 14 2 2" xfId="831" xr:uid="{00000000-0005-0000-0000-0000E1030000}"/>
    <cellStyle name="Millares 14 2 2 2" xfId="1571" xr:uid="{00000000-0005-0000-0000-0000E2030000}"/>
    <cellStyle name="Millares 14 2 3" xfId="1570" xr:uid="{00000000-0005-0000-0000-0000E3030000}"/>
    <cellStyle name="Millares 14 3" xfId="832" xr:uid="{00000000-0005-0000-0000-0000E4030000}"/>
    <cellStyle name="Millares 14 3 2" xfId="1572" xr:uid="{00000000-0005-0000-0000-0000E5030000}"/>
    <cellStyle name="Millares 14 4" xfId="1569" xr:uid="{00000000-0005-0000-0000-0000E6030000}"/>
    <cellStyle name="Millares 15" xfId="833" xr:uid="{00000000-0005-0000-0000-0000E7030000}"/>
    <cellStyle name="Millares 15 2" xfId="834" xr:uid="{00000000-0005-0000-0000-0000E8030000}"/>
    <cellStyle name="Millares 15 2 2" xfId="835" xr:uid="{00000000-0005-0000-0000-0000E9030000}"/>
    <cellStyle name="Millares 15 2 2 2" xfId="1575" xr:uid="{00000000-0005-0000-0000-0000EA030000}"/>
    <cellStyle name="Millares 15 2 3" xfId="1574" xr:uid="{00000000-0005-0000-0000-0000EB030000}"/>
    <cellStyle name="Millares 15 3" xfId="836" xr:uid="{00000000-0005-0000-0000-0000EC030000}"/>
    <cellStyle name="Millares 15 3 2" xfId="1576" xr:uid="{00000000-0005-0000-0000-0000ED030000}"/>
    <cellStyle name="Millares 15 4" xfId="1573" xr:uid="{00000000-0005-0000-0000-0000EE030000}"/>
    <cellStyle name="Millares 16" xfId="837" xr:uid="{00000000-0005-0000-0000-0000EF030000}"/>
    <cellStyle name="Millares 16 2" xfId="838" xr:uid="{00000000-0005-0000-0000-0000F0030000}"/>
    <cellStyle name="Millares 16 2 2" xfId="839" xr:uid="{00000000-0005-0000-0000-0000F1030000}"/>
    <cellStyle name="Millares 16 2 2 2" xfId="1579" xr:uid="{00000000-0005-0000-0000-0000F2030000}"/>
    <cellStyle name="Millares 16 2 3" xfId="1578" xr:uid="{00000000-0005-0000-0000-0000F3030000}"/>
    <cellStyle name="Millares 16 3" xfId="840" xr:uid="{00000000-0005-0000-0000-0000F4030000}"/>
    <cellStyle name="Millares 16 3 2" xfId="1580" xr:uid="{00000000-0005-0000-0000-0000F5030000}"/>
    <cellStyle name="Millares 16 4" xfId="1577" xr:uid="{00000000-0005-0000-0000-0000F6030000}"/>
    <cellStyle name="Millares 17" xfId="841" xr:uid="{00000000-0005-0000-0000-0000F7030000}"/>
    <cellStyle name="Millares 17 2" xfId="842" xr:uid="{00000000-0005-0000-0000-0000F8030000}"/>
    <cellStyle name="Millares 17 2 2" xfId="843" xr:uid="{00000000-0005-0000-0000-0000F9030000}"/>
    <cellStyle name="Millares 17 2 2 2" xfId="1583" xr:uid="{00000000-0005-0000-0000-0000FA030000}"/>
    <cellStyle name="Millares 17 2 3" xfId="1582" xr:uid="{00000000-0005-0000-0000-0000FB030000}"/>
    <cellStyle name="Millares 17 3" xfId="844" xr:uid="{00000000-0005-0000-0000-0000FC030000}"/>
    <cellStyle name="Millares 17 3 2" xfId="1584" xr:uid="{00000000-0005-0000-0000-0000FD030000}"/>
    <cellStyle name="Millares 17 4" xfId="1581" xr:uid="{00000000-0005-0000-0000-0000FE030000}"/>
    <cellStyle name="Millares 18" xfId="845" xr:uid="{00000000-0005-0000-0000-0000FF030000}"/>
    <cellStyle name="Millares 18 2" xfId="846" xr:uid="{00000000-0005-0000-0000-000000040000}"/>
    <cellStyle name="Millares 18 2 2" xfId="847" xr:uid="{00000000-0005-0000-0000-000001040000}"/>
    <cellStyle name="Millares 18 2 2 2" xfId="1587" xr:uid="{00000000-0005-0000-0000-000002040000}"/>
    <cellStyle name="Millares 18 2 3" xfId="1586" xr:uid="{00000000-0005-0000-0000-000003040000}"/>
    <cellStyle name="Millares 18 3" xfId="848" xr:uid="{00000000-0005-0000-0000-000004040000}"/>
    <cellStyle name="Millares 18 3 2" xfId="1588" xr:uid="{00000000-0005-0000-0000-000005040000}"/>
    <cellStyle name="Millares 18 4" xfId="1585" xr:uid="{00000000-0005-0000-0000-000006040000}"/>
    <cellStyle name="Millares 19" xfId="849" xr:uid="{00000000-0005-0000-0000-000007040000}"/>
    <cellStyle name="Millares 19 2" xfId="850" xr:uid="{00000000-0005-0000-0000-000008040000}"/>
    <cellStyle name="Millares 19 2 2" xfId="851" xr:uid="{00000000-0005-0000-0000-000009040000}"/>
    <cellStyle name="Millares 19 2 2 2" xfId="852" xr:uid="{00000000-0005-0000-0000-00000A040000}"/>
    <cellStyle name="Millares 19 2 2 2 2" xfId="1592" xr:uid="{00000000-0005-0000-0000-00000B040000}"/>
    <cellStyle name="Millares 19 2 2 3" xfId="1591" xr:uid="{00000000-0005-0000-0000-00000C040000}"/>
    <cellStyle name="Millares 19 2 3" xfId="853" xr:uid="{00000000-0005-0000-0000-00000D040000}"/>
    <cellStyle name="Millares 19 2 3 2" xfId="1593" xr:uid="{00000000-0005-0000-0000-00000E040000}"/>
    <cellStyle name="Millares 19 2 4" xfId="1590" xr:uid="{00000000-0005-0000-0000-00000F040000}"/>
    <cellStyle name="Millares 19 3" xfId="854" xr:uid="{00000000-0005-0000-0000-000010040000}"/>
    <cellStyle name="Millares 19 3 2" xfId="855" xr:uid="{00000000-0005-0000-0000-000011040000}"/>
    <cellStyle name="Millares 19 3 2 2" xfId="1595" xr:uid="{00000000-0005-0000-0000-000012040000}"/>
    <cellStyle name="Millares 19 3 3" xfId="1594" xr:uid="{00000000-0005-0000-0000-000013040000}"/>
    <cellStyle name="Millares 19 4" xfId="856" xr:uid="{00000000-0005-0000-0000-000014040000}"/>
    <cellStyle name="Millares 19 4 2" xfId="1596" xr:uid="{00000000-0005-0000-0000-000015040000}"/>
    <cellStyle name="Millares 19 5" xfId="1589" xr:uid="{00000000-0005-0000-0000-000016040000}"/>
    <cellStyle name="Millares 2" xfId="91" xr:uid="{00000000-0005-0000-0000-000046000000}"/>
    <cellStyle name="Millares 2 2" xfId="92" xr:uid="{00000000-0005-0000-0000-000047000000}"/>
    <cellStyle name="Millares 2 2 2" xfId="858" xr:uid="{00000000-0005-0000-0000-000019040000}"/>
    <cellStyle name="Millares 2 2 2 2" xfId="859" xr:uid="{00000000-0005-0000-0000-00001A040000}"/>
    <cellStyle name="Millares 2 2 2 2 2" xfId="1600" xr:uid="{00000000-0005-0000-0000-00001B040000}"/>
    <cellStyle name="Millares 2 2 2 3" xfId="1599" xr:uid="{00000000-0005-0000-0000-00001C040000}"/>
    <cellStyle name="Millares 2 2 3" xfId="860" xr:uid="{00000000-0005-0000-0000-00001D040000}"/>
    <cellStyle name="Millares 2 2 4" xfId="861" xr:uid="{00000000-0005-0000-0000-00001E040000}"/>
    <cellStyle name="Millares 2 2 4 2" xfId="1601" xr:uid="{00000000-0005-0000-0000-00001F040000}"/>
    <cellStyle name="Millares 2 2 5" xfId="1598" xr:uid="{00000000-0005-0000-0000-000020040000}"/>
    <cellStyle name="Millares 2 2 6" xfId="857" xr:uid="{00000000-0005-0000-0000-000018040000}"/>
    <cellStyle name="Millares 2 3" xfId="93" xr:uid="{00000000-0005-0000-0000-000048000000}"/>
    <cellStyle name="Millares 2 3 2" xfId="1602" xr:uid="{00000000-0005-0000-0000-000022040000}"/>
    <cellStyle name="Millares 2 3 3" xfId="862" xr:uid="{00000000-0005-0000-0000-000021040000}"/>
    <cellStyle name="Millares 2 4" xfId="94" xr:uid="{00000000-0005-0000-0000-000049000000}"/>
    <cellStyle name="Millares 2 4 2" xfId="274" xr:uid="{00000000-0005-0000-0000-00006B000000}"/>
    <cellStyle name="Millares 2 4 2 2" xfId="1603" xr:uid="{00000000-0005-0000-0000-000024040000}"/>
    <cellStyle name="Millares 2 4 3" xfId="863" xr:uid="{00000000-0005-0000-0000-000023040000}"/>
    <cellStyle name="Millares 2 5" xfId="95" xr:uid="{00000000-0005-0000-0000-00004A000000}"/>
    <cellStyle name="Millares 2 5 2" xfId="1597" xr:uid="{00000000-0005-0000-0000-000025040000}"/>
    <cellStyle name="Millares 2 6" xfId="96" xr:uid="{00000000-0005-0000-0000-00004B000000}"/>
    <cellStyle name="Millares 2 6 2" xfId="277" xr:uid="{00000000-0005-0000-0000-00006E000000}"/>
    <cellStyle name="Millares 2 7" xfId="278" xr:uid="{00000000-0005-0000-0000-00006F000000}"/>
    <cellStyle name="Millares 2 8" xfId="279" xr:uid="{00000000-0005-0000-0000-000070000000}"/>
    <cellStyle name="Millares 2 9" xfId="402" xr:uid="{00000000-0005-0000-0000-000071000000}"/>
    <cellStyle name="Millares 20" xfId="864" xr:uid="{00000000-0005-0000-0000-000026040000}"/>
    <cellStyle name="Millares 20 2" xfId="865" xr:uid="{00000000-0005-0000-0000-000027040000}"/>
    <cellStyle name="Millares 20 2 2" xfId="866" xr:uid="{00000000-0005-0000-0000-000028040000}"/>
    <cellStyle name="Millares 20 2 2 2" xfId="867" xr:uid="{00000000-0005-0000-0000-000029040000}"/>
    <cellStyle name="Millares 20 2 2 2 2" xfId="1607" xr:uid="{00000000-0005-0000-0000-00002A040000}"/>
    <cellStyle name="Millares 20 2 2 3" xfId="1606" xr:uid="{00000000-0005-0000-0000-00002B040000}"/>
    <cellStyle name="Millares 20 2 3" xfId="868" xr:uid="{00000000-0005-0000-0000-00002C040000}"/>
    <cellStyle name="Millares 20 2 3 2" xfId="1608" xr:uid="{00000000-0005-0000-0000-00002D040000}"/>
    <cellStyle name="Millares 20 2 4" xfId="1605" xr:uid="{00000000-0005-0000-0000-00002E040000}"/>
    <cellStyle name="Millares 20 3" xfId="869" xr:uid="{00000000-0005-0000-0000-00002F040000}"/>
    <cellStyle name="Millares 20 3 2" xfId="870" xr:uid="{00000000-0005-0000-0000-000030040000}"/>
    <cellStyle name="Millares 20 3 2 2" xfId="1610" xr:uid="{00000000-0005-0000-0000-000031040000}"/>
    <cellStyle name="Millares 20 3 3" xfId="1609" xr:uid="{00000000-0005-0000-0000-000032040000}"/>
    <cellStyle name="Millares 20 4" xfId="871" xr:uid="{00000000-0005-0000-0000-000033040000}"/>
    <cellStyle name="Millares 20 4 2" xfId="1611" xr:uid="{00000000-0005-0000-0000-000034040000}"/>
    <cellStyle name="Millares 20 5" xfId="1604" xr:uid="{00000000-0005-0000-0000-000035040000}"/>
    <cellStyle name="Millares 21" xfId="872" xr:uid="{00000000-0005-0000-0000-000036040000}"/>
    <cellStyle name="Millares 21 2" xfId="873" xr:uid="{00000000-0005-0000-0000-000037040000}"/>
    <cellStyle name="Millares 21 2 2" xfId="874" xr:uid="{00000000-0005-0000-0000-000038040000}"/>
    <cellStyle name="Millares 21 2 2 2" xfId="1614" xr:uid="{00000000-0005-0000-0000-000039040000}"/>
    <cellStyle name="Millares 21 2 3" xfId="1613" xr:uid="{00000000-0005-0000-0000-00003A040000}"/>
    <cellStyle name="Millares 21 3" xfId="875" xr:uid="{00000000-0005-0000-0000-00003B040000}"/>
    <cellStyle name="Millares 21 3 2" xfId="1615" xr:uid="{00000000-0005-0000-0000-00003C040000}"/>
    <cellStyle name="Millares 21 4" xfId="1612" xr:uid="{00000000-0005-0000-0000-00003D040000}"/>
    <cellStyle name="Millares 22" xfId="876" xr:uid="{00000000-0005-0000-0000-00003E040000}"/>
    <cellStyle name="Millares 22 2" xfId="1616" xr:uid="{00000000-0005-0000-0000-00003F040000}"/>
    <cellStyle name="Millares 3" xfId="97" xr:uid="{00000000-0005-0000-0000-00004C000000}"/>
    <cellStyle name="Millares 3 2" xfId="98" xr:uid="{00000000-0005-0000-0000-00004D000000}"/>
    <cellStyle name="Millares 3 2 2" xfId="879" xr:uid="{00000000-0005-0000-0000-000042040000}"/>
    <cellStyle name="Millares 3 2 2 2" xfId="1619" xr:uid="{00000000-0005-0000-0000-000043040000}"/>
    <cellStyle name="Millares 3 2 3" xfId="1618" xr:uid="{00000000-0005-0000-0000-000044040000}"/>
    <cellStyle name="Millares 3 2 4" xfId="878" xr:uid="{00000000-0005-0000-0000-000041040000}"/>
    <cellStyle name="Millares 3 3" xfId="99" xr:uid="{00000000-0005-0000-0000-00004E000000}"/>
    <cellStyle name="Millares 3 3 2" xfId="1620" xr:uid="{00000000-0005-0000-0000-000046040000}"/>
    <cellStyle name="Millares 3 3 3" xfId="880" xr:uid="{00000000-0005-0000-0000-000045040000}"/>
    <cellStyle name="Millares 3 4" xfId="1617" xr:uid="{00000000-0005-0000-0000-000047040000}"/>
    <cellStyle name="Millares 3 5" xfId="877" xr:uid="{00000000-0005-0000-0000-000040040000}"/>
    <cellStyle name="Millares 4" xfId="100" xr:uid="{00000000-0005-0000-0000-00004F000000}"/>
    <cellStyle name="Millares 4 2" xfId="101" xr:uid="{00000000-0005-0000-0000-000050000000}"/>
    <cellStyle name="Millares 4 2 2" xfId="285" xr:uid="{00000000-0005-0000-0000-000077000000}"/>
    <cellStyle name="Millares 4 2 2 2" xfId="1623" xr:uid="{00000000-0005-0000-0000-00004B040000}"/>
    <cellStyle name="Millares 4 2 2 3" xfId="883" xr:uid="{00000000-0005-0000-0000-00004A040000}"/>
    <cellStyle name="Millares 4 2 3" xfId="286" xr:uid="{00000000-0005-0000-0000-000078000000}"/>
    <cellStyle name="Millares 4 2 3 2" xfId="1622" xr:uid="{00000000-0005-0000-0000-00004C040000}"/>
    <cellStyle name="Millares 4 2 4" xfId="882" xr:uid="{00000000-0005-0000-0000-000049040000}"/>
    <cellStyle name="Millares 4 3" xfId="287" xr:uid="{00000000-0005-0000-0000-000079000000}"/>
    <cellStyle name="Millares 4 3 2" xfId="1624" xr:uid="{00000000-0005-0000-0000-00004E040000}"/>
    <cellStyle name="Millares 4 3 3" xfId="884" xr:uid="{00000000-0005-0000-0000-00004D040000}"/>
    <cellStyle name="Millares 4 4" xfId="288" xr:uid="{00000000-0005-0000-0000-00007A000000}"/>
    <cellStyle name="Millares 4 4 2" xfId="1621" xr:uid="{00000000-0005-0000-0000-00004F040000}"/>
    <cellStyle name="Millares 4 5" xfId="289" xr:uid="{00000000-0005-0000-0000-00007B000000}"/>
    <cellStyle name="Millares 4 6" xfId="290" xr:uid="{00000000-0005-0000-0000-00007C000000}"/>
    <cellStyle name="Millares 4 7" xfId="881" xr:uid="{00000000-0005-0000-0000-000048040000}"/>
    <cellStyle name="Millares 5" xfId="102" xr:uid="{00000000-0005-0000-0000-000051000000}"/>
    <cellStyle name="Millares 5 2" xfId="886" xr:uid="{00000000-0005-0000-0000-000051040000}"/>
    <cellStyle name="Millares 5 2 2" xfId="887" xr:uid="{00000000-0005-0000-0000-000052040000}"/>
    <cellStyle name="Millares 5 2 2 2" xfId="1627" xr:uid="{00000000-0005-0000-0000-000053040000}"/>
    <cellStyle name="Millares 5 2 3" xfId="1626" xr:uid="{00000000-0005-0000-0000-000054040000}"/>
    <cellStyle name="Millares 5 3" xfId="888" xr:uid="{00000000-0005-0000-0000-000055040000}"/>
    <cellStyle name="Millares 5 3 2" xfId="1628" xr:uid="{00000000-0005-0000-0000-000056040000}"/>
    <cellStyle name="Millares 5 4" xfId="1625" xr:uid="{00000000-0005-0000-0000-000057040000}"/>
    <cellStyle name="Millares 5 5" xfId="885" xr:uid="{00000000-0005-0000-0000-000050040000}"/>
    <cellStyle name="Millares 6" xfId="103" xr:uid="{00000000-0005-0000-0000-000052000000}"/>
    <cellStyle name="Millares 6 2" xfId="890" xr:uid="{00000000-0005-0000-0000-000059040000}"/>
    <cellStyle name="Millares 6 2 2" xfId="891" xr:uid="{00000000-0005-0000-0000-00005A040000}"/>
    <cellStyle name="Millares 6 2 2 2" xfId="1631" xr:uid="{00000000-0005-0000-0000-00005B040000}"/>
    <cellStyle name="Millares 6 2 3" xfId="1630" xr:uid="{00000000-0005-0000-0000-00005C040000}"/>
    <cellStyle name="Millares 6 3" xfId="892" xr:uid="{00000000-0005-0000-0000-00005D040000}"/>
    <cellStyle name="Millares 6 3 2" xfId="1632" xr:uid="{00000000-0005-0000-0000-00005E040000}"/>
    <cellStyle name="Millares 6 4" xfId="1629" xr:uid="{00000000-0005-0000-0000-00005F040000}"/>
    <cellStyle name="Millares 6 5" xfId="889" xr:uid="{00000000-0005-0000-0000-000058040000}"/>
    <cellStyle name="Millares 7" xfId="104" xr:uid="{00000000-0005-0000-0000-000053000000}"/>
    <cellStyle name="Millares 7 2" xfId="894" xr:uid="{00000000-0005-0000-0000-000061040000}"/>
    <cellStyle name="Millares 7 2 2" xfId="895" xr:uid="{00000000-0005-0000-0000-000062040000}"/>
    <cellStyle name="Millares 7 2 2 2" xfId="1635" xr:uid="{00000000-0005-0000-0000-000063040000}"/>
    <cellStyle name="Millares 7 2 3" xfId="1634" xr:uid="{00000000-0005-0000-0000-000064040000}"/>
    <cellStyle name="Millares 7 3" xfId="896" xr:uid="{00000000-0005-0000-0000-000065040000}"/>
    <cellStyle name="Millares 7 3 2" xfId="1636" xr:uid="{00000000-0005-0000-0000-000066040000}"/>
    <cellStyle name="Millares 7 4" xfId="1633" xr:uid="{00000000-0005-0000-0000-000067040000}"/>
    <cellStyle name="Millares 7 5" xfId="893" xr:uid="{00000000-0005-0000-0000-000060040000}"/>
    <cellStyle name="Millares 8" xfId="105" xr:uid="{00000000-0005-0000-0000-000054000000}"/>
    <cellStyle name="Millares 8 2" xfId="898" xr:uid="{00000000-0005-0000-0000-000069040000}"/>
    <cellStyle name="Millares 8 2 2" xfId="899" xr:uid="{00000000-0005-0000-0000-00006A040000}"/>
    <cellStyle name="Millares 8 2 2 2" xfId="1639" xr:uid="{00000000-0005-0000-0000-00006B040000}"/>
    <cellStyle name="Millares 8 2 3" xfId="1638" xr:uid="{00000000-0005-0000-0000-00006C040000}"/>
    <cellStyle name="Millares 8 3" xfId="900" xr:uid="{00000000-0005-0000-0000-00006D040000}"/>
    <cellStyle name="Millares 8 3 2" xfId="1640" xr:uid="{00000000-0005-0000-0000-00006E040000}"/>
    <cellStyle name="Millares 8 4" xfId="1637" xr:uid="{00000000-0005-0000-0000-00006F040000}"/>
    <cellStyle name="Millares 8 5" xfId="897" xr:uid="{00000000-0005-0000-0000-000068040000}"/>
    <cellStyle name="Millares 9" xfId="106" xr:uid="{00000000-0005-0000-0000-000055000000}"/>
    <cellStyle name="Millares 9 2" xfId="902" xr:uid="{00000000-0005-0000-0000-000071040000}"/>
    <cellStyle name="Millares 9 2 2" xfId="903" xr:uid="{00000000-0005-0000-0000-000072040000}"/>
    <cellStyle name="Millares 9 2 2 2" xfId="1643" xr:uid="{00000000-0005-0000-0000-000073040000}"/>
    <cellStyle name="Millares 9 2 3" xfId="1642" xr:uid="{00000000-0005-0000-0000-000074040000}"/>
    <cellStyle name="Millares 9 3" xfId="904" xr:uid="{00000000-0005-0000-0000-000075040000}"/>
    <cellStyle name="Millares 9 3 2" xfId="1644" xr:uid="{00000000-0005-0000-0000-000076040000}"/>
    <cellStyle name="Millares 9 4" xfId="1641" xr:uid="{00000000-0005-0000-0000-000077040000}"/>
    <cellStyle name="Millares 9 5" xfId="901" xr:uid="{00000000-0005-0000-0000-000070040000}"/>
    <cellStyle name="Moneda 2" xfId="107" xr:uid="{00000000-0005-0000-0000-000056000000}"/>
    <cellStyle name="Neutral 2" xfId="109" xr:uid="{00000000-0005-0000-0000-000058000000}"/>
    <cellStyle name="Neutral 2 2" xfId="905" xr:uid="{00000000-0005-0000-0000-000079040000}"/>
    <cellStyle name="Neutral 2 3" xfId="906" xr:uid="{00000000-0005-0000-0000-00007A040000}"/>
    <cellStyle name="Neutral 3" xfId="108" xr:uid="{00000000-0005-0000-0000-000071000000}"/>
    <cellStyle name="Neutral 3 2" xfId="908" xr:uid="{00000000-0005-0000-0000-00007C040000}"/>
    <cellStyle name="Neutral 3 3" xfId="907" xr:uid="{00000000-0005-0000-0000-00007B040000}"/>
    <cellStyle name="Neutral 4" xfId="909" xr:uid="{00000000-0005-0000-0000-00007D040000}"/>
    <cellStyle name="Normal" xfId="0" builtinId="0"/>
    <cellStyle name="Normal 10" xfId="110" xr:uid="{00000000-0005-0000-0000-00005A000000}"/>
    <cellStyle name="Normal 10 2" xfId="111" xr:uid="{00000000-0005-0000-0000-00005B000000}"/>
    <cellStyle name="Normal 10 2 2" xfId="1645" xr:uid="{00000000-0005-0000-0000-000081040000}"/>
    <cellStyle name="Normal 10 2 3" xfId="910" xr:uid="{00000000-0005-0000-0000-000080040000}"/>
    <cellStyle name="Normal 10 3" xfId="112" xr:uid="{00000000-0005-0000-0000-00005C000000}"/>
    <cellStyle name="Normal 10 3 2" xfId="1646" xr:uid="{00000000-0005-0000-0000-000083040000}"/>
    <cellStyle name="Normal 10 3 3" xfId="911" xr:uid="{00000000-0005-0000-0000-000082040000}"/>
    <cellStyle name="Normal 10 4" xfId="302" xr:uid="{00000000-0005-0000-0000-000089000000}"/>
    <cellStyle name="Normal 10 5" xfId="303" xr:uid="{00000000-0005-0000-0000-00008A000000}"/>
    <cellStyle name="Normal 11" xfId="113" xr:uid="{00000000-0005-0000-0000-00005D000000}"/>
    <cellStyle name="Normal 11 2" xfId="913" xr:uid="{00000000-0005-0000-0000-000086040000}"/>
    <cellStyle name="Normal 11 2 2" xfId="914" xr:uid="{00000000-0005-0000-0000-000087040000}"/>
    <cellStyle name="Normal 11 2 2 2" xfId="1649" xr:uid="{00000000-0005-0000-0000-000088040000}"/>
    <cellStyle name="Normal 11 2 3" xfId="1648" xr:uid="{00000000-0005-0000-0000-000089040000}"/>
    <cellStyle name="Normal 11 3" xfId="915" xr:uid="{00000000-0005-0000-0000-00008A040000}"/>
    <cellStyle name="Normal 11 3 2" xfId="1650" xr:uid="{00000000-0005-0000-0000-00008B040000}"/>
    <cellStyle name="Normal 11 4" xfId="1647" xr:uid="{00000000-0005-0000-0000-00008C040000}"/>
    <cellStyle name="Normal 11 5" xfId="912" xr:uid="{00000000-0005-0000-0000-000085040000}"/>
    <cellStyle name="Normal 12" xfId="114" xr:uid="{00000000-0005-0000-0000-00005E000000}"/>
    <cellStyle name="Normal 12 2" xfId="916" xr:uid="{00000000-0005-0000-0000-00008E040000}"/>
    <cellStyle name="Normal 12 2 2" xfId="1651" xr:uid="{00000000-0005-0000-0000-00008F040000}"/>
    <cellStyle name="Normal 12 3" xfId="917" xr:uid="{00000000-0005-0000-0000-000090040000}"/>
    <cellStyle name="Normal 12 3 2" xfId="1652" xr:uid="{00000000-0005-0000-0000-000091040000}"/>
    <cellStyle name="Normal 12 4" xfId="1181" xr:uid="{00000000-0005-0000-0000-000092040000}"/>
    <cellStyle name="Normal 12 5" xfId="395" xr:uid="{00000000-0005-0000-0000-00008D040000}"/>
    <cellStyle name="Normal 13" xfId="115" xr:uid="{00000000-0005-0000-0000-00005F000000}"/>
    <cellStyle name="Normal 13 2" xfId="919" xr:uid="{00000000-0005-0000-0000-000094040000}"/>
    <cellStyle name="Normal 13 2 2" xfId="1654" xr:uid="{00000000-0005-0000-0000-000095040000}"/>
    <cellStyle name="Normal 13 3" xfId="920" xr:uid="{00000000-0005-0000-0000-000096040000}"/>
    <cellStyle name="Normal 13 3 2" xfId="1655" xr:uid="{00000000-0005-0000-0000-000097040000}"/>
    <cellStyle name="Normal 13 4" xfId="1653" xr:uid="{00000000-0005-0000-0000-000098040000}"/>
    <cellStyle name="Normal 13 5" xfId="918" xr:uid="{00000000-0005-0000-0000-000093040000}"/>
    <cellStyle name="Normal 14" xfId="116" xr:uid="{00000000-0005-0000-0000-000060000000}"/>
    <cellStyle name="Normal 14 2" xfId="922" xr:uid="{00000000-0005-0000-0000-00009A040000}"/>
    <cellStyle name="Normal 14 2 2" xfId="1657" xr:uid="{00000000-0005-0000-0000-00009B040000}"/>
    <cellStyle name="Normal 14 3" xfId="923" xr:uid="{00000000-0005-0000-0000-00009C040000}"/>
    <cellStyle name="Normal 14 4" xfId="1656" xr:uid="{00000000-0005-0000-0000-00009D040000}"/>
    <cellStyle name="Normal 14 5" xfId="921" xr:uid="{00000000-0005-0000-0000-000099040000}"/>
    <cellStyle name="Normal 15" xfId="117" xr:uid="{00000000-0005-0000-0000-000061000000}"/>
    <cellStyle name="Normal 15 2" xfId="924" xr:uid="{00000000-0005-0000-0000-00009E040000}"/>
    <cellStyle name="Normal 16" xfId="118" xr:uid="{00000000-0005-0000-0000-000062000000}"/>
    <cellStyle name="Normal 16 2" xfId="925" xr:uid="{00000000-0005-0000-0000-00009F040000}"/>
    <cellStyle name="Normal 17" xfId="119" xr:uid="{00000000-0005-0000-0000-000063000000}"/>
    <cellStyle name="Normal 17 2" xfId="311" xr:uid="{00000000-0005-0000-0000-000092000000}"/>
    <cellStyle name="Normal 17 3" xfId="926" xr:uid="{00000000-0005-0000-0000-0000A0040000}"/>
    <cellStyle name="Normal 18" xfId="120" xr:uid="{00000000-0005-0000-0000-000064000000}"/>
    <cellStyle name="Normal 18 2" xfId="312" xr:uid="{00000000-0005-0000-0000-000093000000}"/>
    <cellStyle name="Normal 18 3" xfId="927" xr:uid="{00000000-0005-0000-0000-0000A1040000}"/>
    <cellStyle name="Normal 19" xfId="313" xr:uid="{00000000-0005-0000-0000-000094000000}"/>
    <cellStyle name="Normal 19 2" xfId="1658" xr:uid="{00000000-0005-0000-0000-0000A3040000}"/>
    <cellStyle name="Normal 19 3" xfId="928" xr:uid="{00000000-0005-0000-0000-0000A2040000}"/>
    <cellStyle name="Normal 2" xfId="121" xr:uid="{00000000-0005-0000-0000-000065000000}"/>
    <cellStyle name="Normal 2 2" xfId="122" xr:uid="{00000000-0005-0000-0000-000066000000}"/>
    <cellStyle name="Normal 2 2 2" xfId="123" xr:uid="{00000000-0005-0000-0000-000067000000}"/>
    <cellStyle name="Normal 2 2 2 2" xfId="929" xr:uid="{00000000-0005-0000-0000-0000A7040000}"/>
    <cellStyle name="Normal 2 2 2 2 2" xfId="1661" xr:uid="{00000000-0005-0000-0000-0000A8040000}"/>
    <cellStyle name="Normal 2 2 2 3" xfId="930" xr:uid="{00000000-0005-0000-0000-0000A9040000}"/>
    <cellStyle name="Normal 2 2 2 3 2" xfId="1662" xr:uid="{00000000-0005-0000-0000-0000AA040000}"/>
    <cellStyle name="Normal 2 2 2 4" xfId="1660" xr:uid="{00000000-0005-0000-0000-0000AB040000}"/>
    <cellStyle name="Normal 2 2 3" xfId="931" xr:uid="{00000000-0005-0000-0000-0000AC040000}"/>
    <cellStyle name="Normal 2 2 3 2" xfId="1663" xr:uid="{00000000-0005-0000-0000-0000AD040000}"/>
    <cellStyle name="Normal 2 2 4" xfId="932" xr:uid="{00000000-0005-0000-0000-0000AE040000}"/>
    <cellStyle name="Normal 2 2 4 2" xfId="1664" xr:uid="{00000000-0005-0000-0000-0000AF040000}"/>
    <cellStyle name="Normal 2 2 5" xfId="1659" xr:uid="{00000000-0005-0000-0000-0000B0040000}"/>
    <cellStyle name="Normal 2 3" xfId="124" xr:uid="{00000000-0005-0000-0000-000068000000}"/>
    <cellStyle name="Normal 2 3 2" xfId="934" xr:uid="{00000000-0005-0000-0000-0000B2040000}"/>
    <cellStyle name="Normal 2 3 2 2" xfId="1666" xr:uid="{00000000-0005-0000-0000-0000B3040000}"/>
    <cellStyle name="Normal 2 3 3" xfId="935" xr:uid="{00000000-0005-0000-0000-0000B4040000}"/>
    <cellStyle name="Normal 2 3 3 2" xfId="1667" xr:uid="{00000000-0005-0000-0000-0000B5040000}"/>
    <cellStyle name="Normal 2 3 4" xfId="936" xr:uid="{00000000-0005-0000-0000-0000B6040000}"/>
    <cellStyle name="Normal 2 3 4 2" xfId="1668" xr:uid="{00000000-0005-0000-0000-0000B7040000}"/>
    <cellStyle name="Normal 2 3 5" xfId="1665" xr:uid="{00000000-0005-0000-0000-0000B8040000}"/>
    <cellStyle name="Normal 2 3 6" xfId="933" xr:uid="{00000000-0005-0000-0000-0000B1040000}"/>
    <cellStyle name="Normal 2 4" xfId="318" xr:uid="{00000000-0005-0000-0000-000099000000}"/>
    <cellStyle name="Normal 2 4 2" xfId="1669" xr:uid="{00000000-0005-0000-0000-0000BA040000}"/>
    <cellStyle name="Normal 2 5" xfId="314" xr:uid="{00000000-0005-0000-0000-00009A000000}"/>
    <cellStyle name="Normal 2 5 2" xfId="1670" xr:uid="{00000000-0005-0000-0000-0000BC040000}"/>
    <cellStyle name="Normal 2 5 3" xfId="937" xr:uid="{00000000-0005-0000-0000-0000BB040000}"/>
    <cellStyle name="Normal 2 6" xfId="187" xr:uid="{00000000-0005-0000-0000-000095000000}"/>
    <cellStyle name="Normal 2 6 2" xfId="1671" xr:uid="{00000000-0005-0000-0000-0000BE040000}"/>
    <cellStyle name="Normal 2 6 3" xfId="938" xr:uid="{00000000-0005-0000-0000-0000BD040000}"/>
    <cellStyle name="Normal 2 7" xfId="1179" xr:uid="{00000000-0005-0000-0000-0000BF040000}"/>
    <cellStyle name="Normal 2 8" xfId="375" xr:uid="{00000000-0005-0000-0000-0000A4040000}"/>
    <cellStyle name="Normal 2 9" xfId="372" xr:uid="{00000000-0005-0000-0000-000001000000}"/>
    <cellStyle name="Normal 2_BITACORA" xfId="939" xr:uid="{00000000-0005-0000-0000-0000C0040000}"/>
    <cellStyle name="Normal 20" xfId="319" xr:uid="{00000000-0005-0000-0000-00009B000000}"/>
    <cellStyle name="Normal 20 2" xfId="1672" xr:uid="{00000000-0005-0000-0000-0000C2040000}"/>
    <cellStyle name="Normal 20 3" xfId="940" xr:uid="{00000000-0005-0000-0000-0000C1040000}"/>
    <cellStyle name="Normal 21" xfId="401" xr:uid="{00000000-0005-0000-0000-00009C000000}"/>
    <cellStyle name="Normal 21 2" xfId="1673" xr:uid="{00000000-0005-0000-0000-0000C4040000}"/>
    <cellStyle name="Normal 21 3" xfId="941" xr:uid="{00000000-0005-0000-0000-0000C3040000}"/>
    <cellStyle name="Normal 22" xfId="189" xr:uid="{00000000-0005-0000-0000-00009D000000}"/>
    <cellStyle name="Normal 22 2" xfId="1674" xr:uid="{00000000-0005-0000-0000-0000C6040000}"/>
    <cellStyle name="Normal 23" xfId="942" xr:uid="{00000000-0005-0000-0000-0000C7040000}"/>
    <cellStyle name="Normal 23 2" xfId="1675" xr:uid="{00000000-0005-0000-0000-0000C8040000}"/>
    <cellStyle name="Normal 24" xfId="943" xr:uid="{00000000-0005-0000-0000-0000C9040000}"/>
    <cellStyle name="Normal 24 2" xfId="1676" xr:uid="{00000000-0005-0000-0000-0000CA040000}"/>
    <cellStyle name="Normal 25" xfId="944" xr:uid="{00000000-0005-0000-0000-0000CB040000}"/>
    <cellStyle name="Normal 25 2" xfId="1677" xr:uid="{00000000-0005-0000-0000-0000CC040000}"/>
    <cellStyle name="Normal 26" xfId="945" xr:uid="{00000000-0005-0000-0000-0000CD040000}"/>
    <cellStyle name="Normal 26 2" xfId="1678" xr:uid="{00000000-0005-0000-0000-0000CE040000}"/>
    <cellStyle name="Normal 27" xfId="946" xr:uid="{00000000-0005-0000-0000-0000CF040000}"/>
    <cellStyle name="Normal 27 2" xfId="1679" xr:uid="{00000000-0005-0000-0000-0000D0040000}"/>
    <cellStyle name="Normal 28" xfId="947" xr:uid="{00000000-0005-0000-0000-0000D1040000}"/>
    <cellStyle name="Normal 28 2" xfId="1680" xr:uid="{00000000-0005-0000-0000-0000D2040000}"/>
    <cellStyle name="Normal 29" xfId="948" xr:uid="{00000000-0005-0000-0000-0000D3040000}"/>
    <cellStyle name="Normal 29 2" xfId="1681" xr:uid="{00000000-0005-0000-0000-0000D4040000}"/>
    <cellStyle name="Normal 3" xfId="125" xr:uid="{00000000-0005-0000-0000-000069000000}"/>
    <cellStyle name="Normal 3 2" xfId="126" xr:uid="{00000000-0005-0000-0000-00006A000000}"/>
    <cellStyle name="Normal 3 2 2" xfId="950" xr:uid="{00000000-0005-0000-0000-0000D7040000}"/>
    <cellStyle name="Normal 3 2 2 2" xfId="1683" xr:uid="{00000000-0005-0000-0000-0000D8040000}"/>
    <cellStyle name="Normal 3 2 3" xfId="951" xr:uid="{00000000-0005-0000-0000-0000D9040000}"/>
    <cellStyle name="Normal 3 2 3 2" xfId="1684" xr:uid="{00000000-0005-0000-0000-0000DA040000}"/>
    <cellStyle name="Normal 3 2 4" xfId="1682" xr:uid="{00000000-0005-0000-0000-0000DB040000}"/>
    <cellStyle name="Normal 3 2 5" xfId="949" xr:uid="{00000000-0005-0000-0000-0000D6040000}"/>
    <cellStyle name="Normal 3 3" xfId="127" xr:uid="{00000000-0005-0000-0000-00006B000000}"/>
    <cellStyle name="Normal 3 3 2" xfId="323" xr:uid="{00000000-0005-0000-0000-0000A1000000}"/>
    <cellStyle name="Normal 3 3 2 2" xfId="1685" xr:uid="{00000000-0005-0000-0000-0000DE040000}"/>
    <cellStyle name="Normal 3 3 2 3" xfId="953" xr:uid="{00000000-0005-0000-0000-0000DD040000}"/>
    <cellStyle name="Normal 3 3 3" xfId="324" xr:uid="{00000000-0005-0000-0000-0000A2000000}"/>
    <cellStyle name="Normal 3 3 3 2" xfId="954" xr:uid="{00000000-0005-0000-0000-0000DF040000}"/>
    <cellStyle name="Normal 3 3 4" xfId="325" xr:uid="{00000000-0005-0000-0000-0000A3000000}"/>
    <cellStyle name="Normal 3 3 5" xfId="952" xr:uid="{00000000-0005-0000-0000-0000DC040000}"/>
    <cellStyle name="Normal 3 4" xfId="128" xr:uid="{00000000-0005-0000-0000-00006C000000}"/>
    <cellStyle name="Normal 3 4 2" xfId="956" xr:uid="{00000000-0005-0000-0000-0000E1040000}"/>
    <cellStyle name="Normal 3 4 3" xfId="955" xr:uid="{00000000-0005-0000-0000-0000E0040000}"/>
    <cellStyle name="Normal 3 5" xfId="129" xr:uid="{00000000-0005-0000-0000-00006D000000}"/>
    <cellStyle name="Normal 3 5 2" xfId="958" xr:uid="{00000000-0005-0000-0000-0000E3040000}"/>
    <cellStyle name="Normal 3 5 3" xfId="957" xr:uid="{00000000-0005-0000-0000-0000E2040000}"/>
    <cellStyle name="Normal 3 6" xfId="328" xr:uid="{00000000-0005-0000-0000-0000A6000000}"/>
    <cellStyle name="Normal 3 6 2" xfId="1686" xr:uid="{00000000-0005-0000-0000-0000E5040000}"/>
    <cellStyle name="Normal 3 6 3" xfId="959" xr:uid="{00000000-0005-0000-0000-0000E4040000}"/>
    <cellStyle name="Normal 3 7" xfId="329" xr:uid="{00000000-0005-0000-0000-0000A7000000}"/>
    <cellStyle name="Normal 3 8" xfId="330" xr:uid="{00000000-0005-0000-0000-0000A8000000}"/>
    <cellStyle name="Normal 30" xfId="960" xr:uid="{00000000-0005-0000-0000-0000E7040000}"/>
    <cellStyle name="Normal 30 2" xfId="961" xr:uid="{00000000-0005-0000-0000-0000E8040000}"/>
    <cellStyle name="Normal 30 2 2" xfId="1688" xr:uid="{00000000-0005-0000-0000-0000E9040000}"/>
    <cellStyle name="Normal 30 3" xfId="1687" xr:uid="{00000000-0005-0000-0000-0000EA040000}"/>
    <cellStyle name="Normal 31" xfId="962" xr:uid="{00000000-0005-0000-0000-0000EB040000}"/>
    <cellStyle name="Normal 31 2" xfId="1689" xr:uid="{00000000-0005-0000-0000-0000EC040000}"/>
    <cellStyle name="Normal 32" xfId="963" xr:uid="{00000000-0005-0000-0000-0000ED040000}"/>
    <cellStyle name="Normal 32 2" xfId="1690" xr:uid="{00000000-0005-0000-0000-0000EE040000}"/>
    <cellStyle name="Normal 33" xfId="489" xr:uid="{00000000-0005-0000-0000-0000AF040000}"/>
    <cellStyle name="Normal 34" xfId="485" xr:uid="{00000000-0005-0000-0000-0000AF060000}"/>
    <cellStyle name="Normal 35" xfId="1904" xr:uid="{00000000-0005-0000-0000-0000B8060000}"/>
    <cellStyle name="Normal 36" xfId="1916" xr:uid="{00000000-0005-0000-0000-0000D7060000}"/>
    <cellStyle name="Normal 37" xfId="1931" xr:uid="{00000000-0005-0000-0000-0000D8060000}"/>
    <cellStyle name="Normal 38" xfId="964" xr:uid="{00000000-0005-0000-0000-0000EF040000}"/>
    <cellStyle name="Normal 38 2" xfId="1691" xr:uid="{00000000-0005-0000-0000-0000F0040000}"/>
    <cellStyle name="Normal 39" xfId="1912" xr:uid="{00000000-0005-0000-0000-0000E1060000}"/>
    <cellStyle name="Normal 4" xfId="130" xr:uid="{00000000-0005-0000-0000-00006E000000}"/>
    <cellStyle name="Normal 4 2" xfId="131" xr:uid="{00000000-0005-0000-0000-00006F000000}"/>
    <cellStyle name="Normal 4 2 2" xfId="966" xr:uid="{00000000-0005-0000-0000-0000F3040000}"/>
    <cellStyle name="Normal 4 2 2 2" xfId="1694" xr:uid="{00000000-0005-0000-0000-0000F4040000}"/>
    <cellStyle name="Normal 4 2 3" xfId="967" xr:uid="{00000000-0005-0000-0000-0000F5040000}"/>
    <cellStyle name="Normal 4 2 3 2" xfId="1695" xr:uid="{00000000-0005-0000-0000-0000F6040000}"/>
    <cellStyle name="Normal 4 2 4" xfId="968" xr:uid="{00000000-0005-0000-0000-0000F7040000}"/>
    <cellStyle name="Normal 4 2 4 2" xfId="1696" xr:uid="{00000000-0005-0000-0000-0000F8040000}"/>
    <cellStyle name="Normal 4 2 5" xfId="1693" xr:uid="{00000000-0005-0000-0000-0000F9040000}"/>
    <cellStyle name="Normal 4 2 6" xfId="965" xr:uid="{00000000-0005-0000-0000-0000F2040000}"/>
    <cellStyle name="Normal 4 3" xfId="969" xr:uid="{00000000-0005-0000-0000-0000FA040000}"/>
    <cellStyle name="Normal 4 3 2" xfId="970" xr:uid="{00000000-0005-0000-0000-0000FB040000}"/>
    <cellStyle name="Normal 4 3 2 2" xfId="1698" xr:uid="{00000000-0005-0000-0000-0000FC040000}"/>
    <cellStyle name="Normal 4 3 3" xfId="1697" xr:uid="{00000000-0005-0000-0000-0000FD040000}"/>
    <cellStyle name="Normal 4 4" xfId="971" xr:uid="{00000000-0005-0000-0000-0000FE040000}"/>
    <cellStyle name="Normal 4 4 2" xfId="972" xr:uid="{00000000-0005-0000-0000-0000FF040000}"/>
    <cellStyle name="Normal 4 4 2 2" xfId="1700" xr:uid="{00000000-0005-0000-0000-000000050000}"/>
    <cellStyle name="Normal 4 4 3" xfId="1699" xr:uid="{00000000-0005-0000-0000-000001050000}"/>
    <cellStyle name="Normal 4 5" xfId="973" xr:uid="{00000000-0005-0000-0000-000002050000}"/>
    <cellStyle name="Normal 4 5 2" xfId="1701" xr:uid="{00000000-0005-0000-0000-000003050000}"/>
    <cellStyle name="Normal 4 6" xfId="974" xr:uid="{00000000-0005-0000-0000-000004050000}"/>
    <cellStyle name="Normal 4 6 2" xfId="1702" xr:uid="{00000000-0005-0000-0000-000005050000}"/>
    <cellStyle name="Normal 4 7" xfId="975" xr:uid="{00000000-0005-0000-0000-000006050000}"/>
    <cellStyle name="Normal 4 8" xfId="976" xr:uid="{00000000-0005-0000-0000-000007050000}"/>
    <cellStyle name="Normal 4 8 2" xfId="1703" xr:uid="{00000000-0005-0000-0000-000008050000}"/>
    <cellStyle name="Normal 4 9" xfId="1692" xr:uid="{00000000-0005-0000-0000-000009050000}"/>
    <cellStyle name="Normal 40" xfId="1868" xr:uid="{00000000-0005-0000-0000-000000070000}"/>
    <cellStyle name="Normal 41" xfId="1940" xr:uid="{F97A3B78-7913-4E41-9643-F5FBFC921A66}"/>
    <cellStyle name="Normal 5" xfId="132" xr:uid="{00000000-0005-0000-0000-000070000000}"/>
    <cellStyle name="Normal 5 2" xfId="133" xr:uid="{00000000-0005-0000-0000-000071000000}"/>
    <cellStyle name="Normal 5 2 2" xfId="134" xr:uid="{00000000-0005-0000-0000-000072000000}"/>
    <cellStyle name="Normal 5 2 2 2" xfId="1706" xr:uid="{00000000-0005-0000-0000-00000D050000}"/>
    <cellStyle name="Normal 5 2 2 3" xfId="978" xr:uid="{00000000-0005-0000-0000-00000C050000}"/>
    <cellStyle name="Normal 5 2 3" xfId="1705" xr:uid="{00000000-0005-0000-0000-00000E050000}"/>
    <cellStyle name="Normal 5 2 4" xfId="977" xr:uid="{00000000-0005-0000-0000-00000B050000}"/>
    <cellStyle name="Normal 5 3" xfId="135" xr:uid="{00000000-0005-0000-0000-000073000000}"/>
    <cellStyle name="Normal 5 3 2" xfId="980" xr:uid="{00000000-0005-0000-0000-000010050000}"/>
    <cellStyle name="Normal 5 3 2 2" xfId="1708" xr:uid="{00000000-0005-0000-0000-000011050000}"/>
    <cellStyle name="Normal 5 3 3" xfId="1707" xr:uid="{00000000-0005-0000-0000-000012050000}"/>
    <cellStyle name="Normal 5 3 4" xfId="979" xr:uid="{00000000-0005-0000-0000-00000F050000}"/>
    <cellStyle name="Normal 5 4" xfId="136" xr:uid="{00000000-0005-0000-0000-000074000000}"/>
    <cellStyle name="Normal 5 4 2" xfId="982" xr:uid="{00000000-0005-0000-0000-000014050000}"/>
    <cellStyle name="Normal 5 4 2 2" xfId="1710" xr:uid="{00000000-0005-0000-0000-000015050000}"/>
    <cellStyle name="Normal 5 4 3" xfId="1709" xr:uid="{00000000-0005-0000-0000-000016050000}"/>
    <cellStyle name="Normal 5 4 4" xfId="981" xr:uid="{00000000-0005-0000-0000-000013050000}"/>
    <cellStyle name="Normal 5 5" xfId="336" xr:uid="{00000000-0005-0000-0000-0000AF000000}"/>
    <cellStyle name="Normal 5 5 2" xfId="1711" xr:uid="{00000000-0005-0000-0000-000018050000}"/>
    <cellStyle name="Normal 5 6" xfId="337" xr:uid="{00000000-0005-0000-0000-0000B0000000}"/>
    <cellStyle name="Normal 5 6 2" xfId="1712" xr:uid="{00000000-0005-0000-0000-00001A050000}"/>
    <cellStyle name="Normal 5 6 3" xfId="983" xr:uid="{00000000-0005-0000-0000-000019050000}"/>
    <cellStyle name="Normal 5 7" xfId="338" xr:uid="{00000000-0005-0000-0000-0000B1000000}"/>
    <cellStyle name="Normal 5 7 2" xfId="1713" xr:uid="{00000000-0005-0000-0000-00001C050000}"/>
    <cellStyle name="Normal 5 7 3" xfId="984" xr:uid="{00000000-0005-0000-0000-00001B050000}"/>
    <cellStyle name="Normal 5 8" xfId="1704" xr:uid="{00000000-0005-0000-0000-00001D050000}"/>
    <cellStyle name="Normal 57" xfId="985" xr:uid="{00000000-0005-0000-0000-00001E050000}"/>
    <cellStyle name="Normal 57 2" xfId="1714" xr:uid="{00000000-0005-0000-0000-00001F050000}"/>
    <cellStyle name="Normal 58" xfId="986" xr:uid="{00000000-0005-0000-0000-000020050000}"/>
    <cellStyle name="Normal 58 2" xfId="1715" xr:uid="{00000000-0005-0000-0000-000021050000}"/>
    <cellStyle name="Normal 59" xfId="987" xr:uid="{00000000-0005-0000-0000-000022050000}"/>
    <cellStyle name="Normal 59 2" xfId="1716" xr:uid="{00000000-0005-0000-0000-000023050000}"/>
    <cellStyle name="Normal 6" xfId="137" xr:uid="{00000000-0005-0000-0000-000075000000}"/>
    <cellStyle name="Normal 6 2" xfId="138" xr:uid="{00000000-0005-0000-0000-000076000000}"/>
    <cellStyle name="Normal 6 2 2" xfId="341" xr:uid="{00000000-0005-0000-0000-0000B4000000}"/>
    <cellStyle name="Normal 6 2 2 2" xfId="1719" xr:uid="{00000000-0005-0000-0000-000027050000}"/>
    <cellStyle name="Normal 6 2 3" xfId="342" xr:uid="{00000000-0005-0000-0000-0000B5000000}"/>
    <cellStyle name="Normal 6 2 3 2" xfId="1718" xr:uid="{00000000-0005-0000-0000-000028050000}"/>
    <cellStyle name="Normal 6 2 4" xfId="343" xr:uid="{00000000-0005-0000-0000-0000B6000000}"/>
    <cellStyle name="Normal 6 2 5" xfId="989" xr:uid="{00000000-0005-0000-0000-000025050000}"/>
    <cellStyle name="Normal 6 3" xfId="139" xr:uid="{00000000-0005-0000-0000-000077000000}"/>
    <cellStyle name="Normal 6 3 2" xfId="345" xr:uid="{00000000-0005-0000-0000-0000B8000000}"/>
    <cellStyle name="Normal 6 3 3" xfId="346" xr:uid="{00000000-0005-0000-0000-0000B9000000}"/>
    <cellStyle name="Normal 6 3 4" xfId="347" xr:uid="{00000000-0005-0000-0000-0000BA000000}"/>
    <cellStyle name="Normal 6 4" xfId="140" xr:uid="{00000000-0005-0000-0000-000078000000}"/>
    <cellStyle name="Normal 6 4 2" xfId="1720" xr:uid="{00000000-0005-0000-0000-00002C050000}"/>
    <cellStyle name="Normal 6 4 3" xfId="990" xr:uid="{00000000-0005-0000-0000-00002B050000}"/>
    <cellStyle name="Normal 6 5" xfId="349" xr:uid="{00000000-0005-0000-0000-0000BC000000}"/>
    <cellStyle name="Normal 6 5 2" xfId="1721" xr:uid="{00000000-0005-0000-0000-00002E050000}"/>
    <cellStyle name="Normal 6 5 3" xfId="991" xr:uid="{00000000-0005-0000-0000-00002D050000}"/>
    <cellStyle name="Normal 6 6" xfId="350" xr:uid="{00000000-0005-0000-0000-0000BD000000}"/>
    <cellStyle name="Normal 6 6 2" xfId="1717" xr:uid="{00000000-0005-0000-0000-00002F050000}"/>
    <cellStyle name="Normal 6 7" xfId="351" xr:uid="{00000000-0005-0000-0000-0000BE000000}"/>
    <cellStyle name="Normal 6 8" xfId="988" xr:uid="{00000000-0005-0000-0000-000024050000}"/>
    <cellStyle name="Normal 60" xfId="992" xr:uid="{00000000-0005-0000-0000-000030050000}"/>
    <cellStyle name="Normal 60 2" xfId="1722" xr:uid="{00000000-0005-0000-0000-000031050000}"/>
    <cellStyle name="Normal 61" xfId="993" xr:uid="{00000000-0005-0000-0000-000032050000}"/>
    <cellStyle name="Normal 61 2" xfId="1723" xr:uid="{00000000-0005-0000-0000-000033050000}"/>
    <cellStyle name="Normal 7" xfId="141" xr:uid="{00000000-0005-0000-0000-000079000000}"/>
    <cellStyle name="Normal 7 2" xfId="142" xr:uid="{00000000-0005-0000-0000-00007A000000}"/>
    <cellStyle name="Normal 7 2 2" xfId="354" xr:uid="{00000000-0005-0000-0000-0000C1000000}"/>
    <cellStyle name="Normal 7 2 2 2" xfId="1726" xr:uid="{00000000-0005-0000-0000-000037050000}"/>
    <cellStyle name="Normal 7 2 3" xfId="355" xr:uid="{00000000-0005-0000-0000-0000C2000000}"/>
    <cellStyle name="Normal 7 2 3 2" xfId="1725" xr:uid="{00000000-0005-0000-0000-000038050000}"/>
    <cellStyle name="Normal 7 2 4" xfId="995" xr:uid="{00000000-0005-0000-0000-000035050000}"/>
    <cellStyle name="Normal 7 3" xfId="356" xr:uid="{00000000-0005-0000-0000-0000C3000000}"/>
    <cellStyle name="Normal 7 3 2" xfId="1727" xr:uid="{00000000-0005-0000-0000-00003A050000}"/>
    <cellStyle name="Normal 7 4" xfId="357" xr:uid="{00000000-0005-0000-0000-0000C4000000}"/>
    <cellStyle name="Normal 7 4 2" xfId="1728" xr:uid="{00000000-0005-0000-0000-00003C050000}"/>
    <cellStyle name="Normal 7 4 3" xfId="996" xr:uid="{00000000-0005-0000-0000-00003B050000}"/>
    <cellStyle name="Normal 7 5" xfId="358" xr:uid="{00000000-0005-0000-0000-0000C5000000}"/>
    <cellStyle name="Normal 7 5 2" xfId="1729" xr:uid="{00000000-0005-0000-0000-00003E050000}"/>
    <cellStyle name="Normal 7 5 3" xfId="997" xr:uid="{00000000-0005-0000-0000-00003D050000}"/>
    <cellStyle name="Normal 7 6" xfId="359" xr:uid="{00000000-0005-0000-0000-0000C6000000}"/>
    <cellStyle name="Normal 7 6 2" xfId="1724" xr:uid="{00000000-0005-0000-0000-00003F050000}"/>
    <cellStyle name="Normal 7 7" xfId="994" xr:uid="{00000000-0005-0000-0000-000034050000}"/>
    <cellStyle name="Normal 8" xfId="143" xr:uid="{00000000-0005-0000-0000-00007B000000}"/>
    <cellStyle name="Normal 8 2" xfId="144" xr:uid="{00000000-0005-0000-0000-00007C000000}"/>
    <cellStyle name="Normal 8 2 2" xfId="1000" xr:uid="{00000000-0005-0000-0000-000042050000}"/>
    <cellStyle name="Normal 8 2 2 2" xfId="1732" xr:uid="{00000000-0005-0000-0000-000043050000}"/>
    <cellStyle name="Normal 8 2 3" xfId="1731" xr:uid="{00000000-0005-0000-0000-000044050000}"/>
    <cellStyle name="Normal 8 2 4" xfId="999" xr:uid="{00000000-0005-0000-0000-000041050000}"/>
    <cellStyle name="Normal 8 3" xfId="362" xr:uid="{00000000-0005-0000-0000-0000C9000000}"/>
    <cellStyle name="Normal 8 3 2" xfId="1733" xr:uid="{00000000-0005-0000-0000-000046050000}"/>
    <cellStyle name="Normal 8 4" xfId="363" xr:uid="{00000000-0005-0000-0000-0000CA000000}"/>
    <cellStyle name="Normal 8 4 2" xfId="1734" xr:uid="{00000000-0005-0000-0000-000048050000}"/>
    <cellStyle name="Normal 8 4 3" xfId="1001" xr:uid="{00000000-0005-0000-0000-000047050000}"/>
    <cellStyle name="Normal 8 5" xfId="364" xr:uid="{00000000-0005-0000-0000-0000CB000000}"/>
    <cellStyle name="Normal 8 5 2" xfId="1735" xr:uid="{00000000-0005-0000-0000-00004A050000}"/>
    <cellStyle name="Normal 8 5 3" xfId="1002" xr:uid="{00000000-0005-0000-0000-000049050000}"/>
    <cellStyle name="Normal 8 6" xfId="1730" xr:uid="{00000000-0005-0000-0000-00004B050000}"/>
    <cellStyle name="Normal 8 7" xfId="998" xr:uid="{00000000-0005-0000-0000-000040050000}"/>
    <cellStyle name="Normal 9" xfId="145" xr:uid="{00000000-0005-0000-0000-00007D000000}"/>
    <cellStyle name="Normal 9 2" xfId="146" xr:uid="{00000000-0005-0000-0000-00007E000000}"/>
    <cellStyle name="Normal 9 2 2" xfId="1737" xr:uid="{00000000-0005-0000-0000-00004E050000}"/>
    <cellStyle name="Normal 9 2 3" xfId="1004" xr:uid="{00000000-0005-0000-0000-00004D050000}"/>
    <cellStyle name="Normal 9 3" xfId="365" xr:uid="{00000000-0005-0000-0000-0000CE000000}"/>
    <cellStyle name="Normal 9 3 2" xfId="1738" xr:uid="{00000000-0005-0000-0000-000050050000}"/>
    <cellStyle name="Normal 9 3 3" xfId="1005" xr:uid="{00000000-0005-0000-0000-00004F050000}"/>
    <cellStyle name="Normal 9 4" xfId="188" xr:uid="{00000000-0005-0000-0000-0000CC000000}"/>
    <cellStyle name="Normal 9 4 2" xfId="1736" xr:uid="{00000000-0005-0000-0000-000051050000}"/>
    <cellStyle name="Normal 9 5" xfId="1003" xr:uid="{00000000-0005-0000-0000-00004C050000}"/>
    <cellStyle name="Notas 2" xfId="147" xr:uid="{00000000-0005-0000-0000-00007F000000}"/>
    <cellStyle name="Notas 2 10" xfId="1888" xr:uid="{00000000-0005-0000-0000-000052050000}"/>
    <cellStyle name="Notas 2 11" xfId="1890" xr:uid="{00000000-0005-0000-0000-000052050000}"/>
    <cellStyle name="Notas 2 12" xfId="1006" xr:uid="{00000000-0005-0000-0000-000052050000}"/>
    <cellStyle name="Notas 2 13" xfId="1948" xr:uid="{87F0D3C1-DC81-4CED-B3E0-BEF3EECACCE0}"/>
    <cellStyle name="Notas 2 2" xfId="1007" xr:uid="{00000000-0005-0000-0000-000053050000}"/>
    <cellStyle name="Notas 2 2 2" xfId="1008" xr:uid="{00000000-0005-0000-0000-000054050000}"/>
    <cellStyle name="Notas 2 2 2 2" xfId="1741" xr:uid="{00000000-0005-0000-0000-000055050000}"/>
    <cellStyle name="Notas 2 2 3" xfId="1009" xr:uid="{00000000-0005-0000-0000-000056050000}"/>
    <cellStyle name="Notas 2 2 3 2" xfId="1742" xr:uid="{00000000-0005-0000-0000-000057050000}"/>
    <cellStyle name="Notas 2 2 4" xfId="1010" xr:uid="{00000000-0005-0000-0000-000058050000}"/>
    <cellStyle name="Notas 2 2 4 2" xfId="1743" xr:uid="{00000000-0005-0000-0000-000059050000}"/>
    <cellStyle name="Notas 2 2 4 2 2" xfId="1858" xr:uid="{00000000-0005-0000-0000-000059050000}"/>
    <cellStyle name="Notas 2 2 4 2 3" xfId="1935" xr:uid="{00000000-0005-0000-0000-000059050000}"/>
    <cellStyle name="Notas 2 2 4 3" xfId="1886" xr:uid="{00000000-0005-0000-0000-000058050000}"/>
    <cellStyle name="Notas 2 2 4 4" xfId="1903" xr:uid="{00000000-0005-0000-0000-000058050000}"/>
    <cellStyle name="Notas 2 2 5" xfId="1740" xr:uid="{00000000-0005-0000-0000-00005A050000}"/>
    <cellStyle name="Notas 2 2 5 2" xfId="1859" xr:uid="{00000000-0005-0000-0000-00005A050000}"/>
    <cellStyle name="Notas 2 2 5 3" xfId="1864" xr:uid="{00000000-0005-0000-0000-00005A050000}"/>
    <cellStyle name="Notas 2 2 6" xfId="1887" xr:uid="{00000000-0005-0000-0000-000053050000}"/>
    <cellStyle name="Notas 2 2 7" xfId="1899" xr:uid="{00000000-0005-0000-0000-000053050000}"/>
    <cellStyle name="Notas 2 3" xfId="1011" xr:uid="{00000000-0005-0000-0000-00005B050000}"/>
    <cellStyle name="Notas 2 3 2" xfId="1012" xr:uid="{00000000-0005-0000-0000-00005C050000}"/>
    <cellStyle name="Notas 2 3 2 2" xfId="1745" xr:uid="{00000000-0005-0000-0000-00005D050000}"/>
    <cellStyle name="Notas 2 3 3" xfId="1744" xr:uid="{00000000-0005-0000-0000-00005E050000}"/>
    <cellStyle name="Notas 2 4" xfId="1013" xr:uid="{00000000-0005-0000-0000-00005F050000}"/>
    <cellStyle name="Notas 2 4 2" xfId="1014" xr:uid="{00000000-0005-0000-0000-000060050000}"/>
    <cellStyle name="Notas 2 4 2 2" xfId="1747" xr:uid="{00000000-0005-0000-0000-000061050000}"/>
    <cellStyle name="Notas 2 4 3" xfId="1746" xr:uid="{00000000-0005-0000-0000-000062050000}"/>
    <cellStyle name="Notas 2 5" xfId="1015" xr:uid="{00000000-0005-0000-0000-000063050000}"/>
    <cellStyle name="Notas 2 5 2" xfId="1016" xr:uid="{00000000-0005-0000-0000-000064050000}"/>
    <cellStyle name="Notas 2 6" xfId="1017" xr:uid="{00000000-0005-0000-0000-000065050000}"/>
    <cellStyle name="Notas 2 6 2" xfId="1748" xr:uid="{00000000-0005-0000-0000-000066050000}"/>
    <cellStyle name="Notas 2 7" xfId="1018" xr:uid="{00000000-0005-0000-0000-000067050000}"/>
    <cellStyle name="Notas 2 7 2" xfId="1749" xr:uid="{00000000-0005-0000-0000-000068050000}"/>
    <cellStyle name="Notas 2 8" xfId="1019" xr:uid="{00000000-0005-0000-0000-000069050000}"/>
    <cellStyle name="Notas 2 8 2" xfId="1750" xr:uid="{00000000-0005-0000-0000-00006A050000}"/>
    <cellStyle name="Notas 2 8 2 2" xfId="1911" xr:uid="{00000000-0005-0000-0000-00006A050000}"/>
    <cellStyle name="Notas 2 8 2 3" xfId="1905" xr:uid="{00000000-0005-0000-0000-00006A050000}"/>
    <cellStyle name="Notas 2 8 3" xfId="1920" xr:uid="{00000000-0005-0000-0000-000069050000}"/>
    <cellStyle name="Notas 2 8 4" xfId="1900" xr:uid="{00000000-0005-0000-0000-000069050000}"/>
    <cellStyle name="Notas 2 9" xfId="1739" xr:uid="{00000000-0005-0000-0000-00006B050000}"/>
    <cellStyle name="Notas 2 9 2" xfId="1860" xr:uid="{00000000-0005-0000-0000-00006B050000}"/>
    <cellStyle name="Notas 2 9 3" xfId="1862" xr:uid="{00000000-0005-0000-0000-00006B050000}"/>
    <cellStyle name="Notas 3" xfId="148" xr:uid="{00000000-0005-0000-0000-000080000000}"/>
    <cellStyle name="Notas 3 10" xfId="1877" xr:uid="{00000000-0005-0000-0000-00006C050000}"/>
    <cellStyle name="Notas 3 11" xfId="1020" xr:uid="{00000000-0005-0000-0000-00006C050000}"/>
    <cellStyle name="Notas 3 2" xfId="369" xr:uid="{00000000-0005-0000-0000-0000D1000000}"/>
    <cellStyle name="Notas 3 2 2" xfId="1022" xr:uid="{00000000-0005-0000-0000-00006E050000}"/>
    <cellStyle name="Notas 3 2 2 2" xfId="1753" xr:uid="{00000000-0005-0000-0000-00006F050000}"/>
    <cellStyle name="Notas 3 2 3" xfId="1023" xr:uid="{00000000-0005-0000-0000-000070050000}"/>
    <cellStyle name="Notas 3 2 3 2" xfId="1754" xr:uid="{00000000-0005-0000-0000-000071050000}"/>
    <cellStyle name="Notas 3 2 4" xfId="1024" xr:uid="{00000000-0005-0000-0000-000072050000}"/>
    <cellStyle name="Notas 3 2 4 2" xfId="1755" xr:uid="{00000000-0005-0000-0000-000073050000}"/>
    <cellStyle name="Notas 3 2 4 2 2" xfId="1856" xr:uid="{00000000-0005-0000-0000-000073050000}"/>
    <cellStyle name="Notas 3 2 4 2 3" xfId="1889" xr:uid="{00000000-0005-0000-0000-000073050000}"/>
    <cellStyle name="Notas 3 2 4 3" xfId="1884" xr:uid="{00000000-0005-0000-0000-000072050000}"/>
    <cellStyle name="Notas 3 2 4 4" xfId="1892" xr:uid="{00000000-0005-0000-0000-000072050000}"/>
    <cellStyle name="Notas 3 2 5" xfId="1752" xr:uid="{00000000-0005-0000-0000-000074050000}"/>
    <cellStyle name="Notas 3 2 5 2" xfId="1910" xr:uid="{00000000-0005-0000-0000-000074050000}"/>
    <cellStyle name="Notas 3 2 5 3" xfId="1922" xr:uid="{00000000-0005-0000-0000-000074050000}"/>
    <cellStyle name="Notas 3 2 6" xfId="1885" xr:uid="{00000000-0005-0000-0000-00006D050000}"/>
    <cellStyle name="Notas 3 2 7" xfId="1891" xr:uid="{00000000-0005-0000-0000-00006D050000}"/>
    <cellStyle name="Notas 3 2 8" xfId="1021" xr:uid="{00000000-0005-0000-0000-00006D050000}"/>
    <cellStyle name="Notas 3 3" xfId="370" xr:uid="{00000000-0005-0000-0000-0000D2000000}"/>
    <cellStyle name="Notas 3 3 2" xfId="1026" xr:uid="{00000000-0005-0000-0000-000076050000}"/>
    <cellStyle name="Notas 3 3 2 2" xfId="1757" xr:uid="{00000000-0005-0000-0000-000077050000}"/>
    <cellStyle name="Notas 3 3 3" xfId="1756" xr:uid="{00000000-0005-0000-0000-000078050000}"/>
    <cellStyle name="Notas 3 3 4" xfId="1025" xr:uid="{00000000-0005-0000-0000-000075050000}"/>
    <cellStyle name="Notas 3 4" xfId="371" xr:uid="{00000000-0005-0000-0000-0000D3000000}"/>
    <cellStyle name="Notas 3 4 2" xfId="1028" xr:uid="{00000000-0005-0000-0000-00007A050000}"/>
    <cellStyle name="Notas 3 4 2 2" xfId="1759" xr:uid="{00000000-0005-0000-0000-00007B050000}"/>
    <cellStyle name="Notas 3 4 3" xfId="1758" xr:uid="{00000000-0005-0000-0000-00007C050000}"/>
    <cellStyle name="Notas 3 4 4" xfId="1027" xr:uid="{00000000-0005-0000-0000-000079050000}"/>
    <cellStyle name="Notas 3 5" xfId="1029" xr:uid="{00000000-0005-0000-0000-00007D050000}"/>
    <cellStyle name="Notas 3 5 2" xfId="1760" xr:uid="{00000000-0005-0000-0000-00007E050000}"/>
    <cellStyle name="Notas 3 6" xfId="1030" xr:uid="{00000000-0005-0000-0000-00007F050000}"/>
    <cellStyle name="Notas 3 6 2" xfId="1761" xr:uid="{00000000-0005-0000-0000-000080050000}"/>
    <cellStyle name="Notas 3 7" xfId="1031" xr:uid="{00000000-0005-0000-0000-000081050000}"/>
    <cellStyle name="Notas 3 7 2" xfId="1762" xr:uid="{00000000-0005-0000-0000-000082050000}"/>
    <cellStyle name="Notas 3 7 2 2" xfId="1908" xr:uid="{00000000-0005-0000-0000-000082050000}"/>
    <cellStyle name="Notas 3 7 2 3" xfId="1897" xr:uid="{00000000-0005-0000-0000-000082050000}"/>
    <cellStyle name="Notas 3 7 3" xfId="1883" xr:uid="{00000000-0005-0000-0000-000081050000}"/>
    <cellStyle name="Notas 3 7 4" xfId="1924" xr:uid="{00000000-0005-0000-0000-000081050000}"/>
    <cellStyle name="Notas 3 8" xfId="1751" xr:uid="{00000000-0005-0000-0000-000083050000}"/>
    <cellStyle name="Notas 3 8 2" xfId="1857" xr:uid="{00000000-0005-0000-0000-000083050000}"/>
    <cellStyle name="Notas 3 8 3" xfId="1936" xr:uid="{00000000-0005-0000-0000-000083050000}"/>
    <cellStyle name="Notas 3 9" xfId="1921" xr:uid="{00000000-0005-0000-0000-00006C050000}"/>
    <cellStyle name="Notas 4" xfId="1032" xr:uid="{00000000-0005-0000-0000-000084050000}"/>
    <cellStyle name="Notas 4 2" xfId="1033" xr:uid="{00000000-0005-0000-0000-000085050000}"/>
    <cellStyle name="Notas 4 2 2" xfId="1034" xr:uid="{00000000-0005-0000-0000-000086050000}"/>
    <cellStyle name="Notas 4 2 2 2" xfId="1765" xr:uid="{00000000-0005-0000-0000-000087050000}"/>
    <cellStyle name="Notas 4 2 3" xfId="1764" xr:uid="{00000000-0005-0000-0000-000088050000}"/>
    <cellStyle name="Notas 4 3" xfId="1035" xr:uid="{00000000-0005-0000-0000-000089050000}"/>
    <cellStyle name="Notas 4 3 2" xfId="1766" xr:uid="{00000000-0005-0000-0000-00008A050000}"/>
    <cellStyle name="Notas 4 4" xfId="1036" xr:uid="{00000000-0005-0000-0000-00008B050000}"/>
    <cellStyle name="Notas 4 4 2" xfId="1767" xr:uid="{00000000-0005-0000-0000-00008C050000}"/>
    <cellStyle name="Notas 4 5" xfId="1037" xr:uid="{00000000-0005-0000-0000-00008D050000}"/>
    <cellStyle name="Notas 4 5 2" xfId="1768" xr:uid="{00000000-0005-0000-0000-00008E050000}"/>
    <cellStyle name="Notas 4 5 2 2" xfId="1907" xr:uid="{00000000-0005-0000-0000-00008E050000}"/>
    <cellStyle name="Notas 4 5 2 3" xfId="1863" xr:uid="{00000000-0005-0000-0000-00008E050000}"/>
    <cellStyle name="Notas 4 5 3" xfId="1881" xr:uid="{00000000-0005-0000-0000-00008D050000}"/>
    <cellStyle name="Notas 4 5 4" xfId="1867" xr:uid="{00000000-0005-0000-0000-00008D050000}"/>
    <cellStyle name="Notas 4 6" xfId="1763" xr:uid="{00000000-0005-0000-0000-00008F050000}"/>
    <cellStyle name="Notas 4 6 2" xfId="1909" xr:uid="{00000000-0005-0000-0000-00008F050000}"/>
    <cellStyle name="Notas 4 6 3" xfId="1901" xr:uid="{00000000-0005-0000-0000-00008F050000}"/>
    <cellStyle name="Notas 4 7" xfId="1882" xr:uid="{00000000-0005-0000-0000-000084050000}"/>
    <cellStyle name="Notas 4 8" xfId="1861" xr:uid="{00000000-0005-0000-0000-000084050000}"/>
    <cellStyle name="Notas 5" xfId="1038" xr:uid="{00000000-0005-0000-0000-000090050000}"/>
    <cellStyle name="Notas 5 2" xfId="1039" xr:uid="{00000000-0005-0000-0000-000091050000}"/>
    <cellStyle name="Notas 5 2 2" xfId="1040" xr:uid="{00000000-0005-0000-0000-000092050000}"/>
    <cellStyle name="Notas 5 2 2 2" xfId="1771" xr:uid="{00000000-0005-0000-0000-000093050000}"/>
    <cellStyle name="Notas 5 2 3" xfId="1770" xr:uid="{00000000-0005-0000-0000-000094050000}"/>
    <cellStyle name="Notas 5 3" xfId="1041" xr:uid="{00000000-0005-0000-0000-000095050000}"/>
    <cellStyle name="Notas 5 3 2" xfId="1772" xr:uid="{00000000-0005-0000-0000-000096050000}"/>
    <cellStyle name="Notas 5 4" xfId="1042" xr:uid="{00000000-0005-0000-0000-000097050000}"/>
    <cellStyle name="Notas 5 4 2" xfId="1773" xr:uid="{00000000-0005-0000-0000-000098050000}"/>
    <cellStyle name="Notas 5 5" xfId="1769" xr:uid="{00000000-0005-0000-0000-000099050000}"/>
    <cellStyle name="Notas 6" xfId="1043" xr:uid="{00000000-0005-0000-0000-00009A050000}"/>
    <cellStyle name="Notas 6 2" xfId="1044" xr:uid="{00000000-0005-0000-0000-00009B050000}"/>
    <cellStyle name="Notas 6 2 2" xfId="1878" xr:uid="{00000000-0005-0000-0000-00009B050000}"/>
    <cellStyle name="Notas 6 2 3" xfId="1913" xr:uid="{00000000-0005-0000-0000-00009B050000}"/>
    <cellStyle name="Notas 6 3" xfId="1879" xr:uid="{00000000-0005-0000-0000-00009A050000}"/>
    <cellStyle name="Notas 6 4" xfId="1893" xr:uid="{00000000-0005-0000-0000-00009A050000}"/>
    <cellStyle name="Notas 7" xfId="1045" xr:uid="{00000000-0005-0000-0000-00009C050000}"/>
    <cellStyle name="Notas 7 2" xfId="1046" xr:uid="{00000000-0005-0000-0000-00009D050000}"/>
    <cellStyle name="Notas 7 2 2" xfId="1775" xr:uid="{00000000-0005-0000-0000-00009E050000}"/>
    <cellStyle name="Notas 7 3" xfId="1774" xr:uid="{00000000-0005-0000-0000-00009F050000}"/>
    <cellStyle name="Notas 8" xfId="1941" xr:uid="{ADFA2976-EBF9-49A9-BF03-FF56D2641F19}"/>
    <cellStyle name="Percent 2" xfId="149" xr:uid="{00000000-0005-0000-0000-000081000000}"/>
    <cellStyle name="Porcentaje 10" xfId="150" xr:uid="{00000000-0005-0000-0000-000082000000}"/>
    <cellStyle name="Porcentaje 11" xfId="373" xr:uid="{00000000-0005-0000-0000-0000D6000000}"/>
    <cellStyle name="Porcentaje 2" xfId="151" xr:uid="{00000000-0005-0000-0000-000083000000}"/>
    <cellStyle name="Porcentaje 2 2" xfId="152" xr:uid="{00000000-0005-0000-0000-000084000000}"/>
    <cellStyle name="Porcentaje 2 3" xfId="153" xr:uid="{00000000-0005-0000-0000-000085000000}"/>
    <cellStyle name="Porcentaje 2 4" xfId="154" xr:uid="{00000000-0005-0000-0000-000086000000}"/>
    <cellStyle name="Porcentaje 3" xfId="155" xr:uid="{00000000-0005-0000-0000-000087000000}"/>
    <cellStyle name="Porcentaje 3 2" xfId="156" xr:uid="{00000000-0005-0000-0000-000088000000}"/>
    <cellStyle name="Porcentaje 3 3" xfId="157" xr:uid="{00000000-0005-0000-0000-000089000000}"/>
    <cellStyle name="Porcentaje 4" xfId="158" xr:uid="{00000000-0005-0000-0000-00008A000000}"/>
    <cellStyle name="Porcentaje 5" xfId="159" xr:uid="{00000000-0005-0000-0000-00008B000000}"/>
    <cellStyle name="Porcentaje 6" xfId="160" xr:uid="{00000000-0005-0000-0000-00008C000000}"/>
    <cellStyle name="Porcentaje 7" xfId="161" xr:uid="{00000000-0005-0000-0000-00008D000000}"/>
    <cellStyle name="Porcentaje 8" xfId="162" xr:uid="{00000000-0005-0000-0000-00008E000000}"/>
    <cellStyle name="Porcentaje 9" xfId="163" xr:uid="{00000000-0005-0000-0000-00008F000000}"/>
    <cellStyle name="Porcentaje 9 2" xfId="385" xr:uid="{00000000-0005-0000-0000-0000E3000000}"/>
    <cellStyle name="Porcentaje 9 3" xfId="386" xr:uid="{00000000-0005-0000-0000-0000E4000000}"/>
    <cellStyle name="Porcentaje 9 4" xfId="387" xr:uid="{00000000-0005-0000-0000-0000E5000000}"/>
    <cellStyle name="Porcentual 10" xfId="1047" xr:uid="{00000000-0005-0000-0000-0000A0050000}"/>
    <cellStyle name="Porcentual 10 2" xfId="1048" xr:uid="{00000000-0005-0000-0000-0000A1050000}"/>
    <cellStyle name="Porcentual 10 2 2" xfId="1049" xr:uid="{00000000-0005-0000-0000-0000A2050000}"/>
    <cellStyle name="Porcentual 10 2 2 2" xfId="1778" xr:uid="{00000000-0005-0000-0000-0000A3050000}"/>
    <cellStyle name="Porcentual 10 2 3" xfId="1777" xr:uid="{00000000-0005-0000-0000-0000A4050000}"/>
    <cellStyle name="Porcentual 10 3" xfId="1050" xr:uid="{00000000-0005-0000-0000-0000A5050000}"/>
    <cellStyle name="Porcentual 10 3 2" xfId="1779" xr:uid="{00000000-0005-0000-0000-0000A6050000}"/>
    <cellStyle name="Porcentual 10 4" xfId="1776" xr:uid="{00000000-0005-0000-0000-0000A7050000}"/>
    <cellStyle name="Porcentual 11" xfId="1051" xr:uid="{00000000-0005-0000-0000-0000A8050000}"/>
    <cellStyle name="Porcentual 11 2" xfId="1052" xr:uid="{00000000-0005-0000-0000-0000A9050000}"/>
    <cellStyle name="Porcentual 11 2 2" xfId="1053" xr:uid="{00000000-0005-0000-0000-0000AA050000}"/>
    <cellStyle name="Porcentual 11 2 2 2" xfId="1782" xr:uid="{00000000-0005-0000-0000-0000AB050000}"/>
    <cellStyle name="Porcentual 11 2 3" xfId="1781" xr:uid="{00000000-0005-0000-0000-0000AC050000}"/>
    <cellStyle name="Porcentual 11 3" xfId="1054" xr:uid="{00000000-0005-0000-0000-0000AD050000}"/>
    <cellStyle name="Porcentual 11 3 2" xfId="1783" xr:uid="{00000000-0005-0000-0000-0000AE050000}"/>
    <cellStyle name="Porcentual 11 4" xfId="1780" xr:uid="{00000000-0005-0000-0000-0000AF050000}"/>
    <cellStyle name="Porcentual 12" xfId="1055" xr:uid="{00000000-0005-0000-0000-0000B0050000}"/>
    <cellStyle name="Porcentual 12 2" xfId="1056" xr:uid="{00000000-0005-0000-0000-0000B1050000}"/>
    <cellStyle name="Porcentual 12 2 2" xfId="1057" xr:uid="{00000000-0005-0000-0000-0000B2050000}"/>
    <cellStyle name="Porcentual 12 2 2 2" xfId="1786" xr:uid="{00000000-0005-0000-0000-0000B3050000}"/>
    <cellStyle name="Porcentual 12 2 3" xfId="1785" xr:uid="{00000000-0005-0000-0000-0000B4050000}"/>
    <cellStyle name="Porcentual 12 3" xfId="1058" xr:uid="{00000000-0005-0000-0000-0000B5050000}"/>
    <cellStyle name="Porcentual 12 3 2" xfId="1787" xr:uid="{00000000-0005-0000-0000-0000B6050000}"/>
    <cellStyle name="Porcentual 12 4" xfId="1784" xr:uid="{00000000-0005-0000-0000-0000B7050000}"/>
    <cellStyle name="Porcentual 13" xfId="1059" xr:uid="{00000000-0005-0000-0000-0000B8050000}"/>
    <cellStyle name="Porcentual 13 2" xfId="1060" xr:uid="{00000000-0005-0000-0000-0000B9050000}"/>
    <cellStyle name="Porcentual 13 2 2" xfId="1061" xr:uid="{00000000-0005-0000-0000-0000BA050000}"/>
    <cellStyle name="Porcentual 13 2 2 2" xfId="1790" xr:uid="{00000000-0005-0000-0000-0000BB050000}"/>
    <cellStyle name="Porcentual 13 2 3" xfId="1789" xr:uid="{00000000-0005-0000-0000-0000BC050000}"/>
    <cellStyle name="Porcentual 13 3" xfId="1062" xr:uid="{00000000-0005-0000-0000-0000BD050000}"/>
    <cellStyle name="Porcentual 13 3 2" xfId="1791" xr:uid="{00000000-0005-0000-0000-0000BE050000}"/>
    <cellStyle name="Porcentual 13 4" xfId="1788" xr:uid="{00000000-0005-0000-0000-0000BF050000}"/>
    <cellStyle name="Porcentual 14" xfId="1063" xr:uid="{00000000-0005-0000-0000-0000C0050000}"/>
    <cellStyle name="Porcentual 14 2" xfId="1064" xr:uid="{00000000-0005-0000-0000-0000C1050000}"/>
    <cellStyle name="Porcentual 14 2 2" xfId="1065" xr:uid="{00000000-0005-0000-0000-0000C2050000}"/>
    <cellStyle name="Porcentual 14 2 2 2" xfId="1794" xr:uid="{00000000-0005-0000-0000-0000C3050000}"/>
    <cellStyle name="Porcentual 14 2 3" xfId="1793" xr:uid="{00000000-0005-0000-0000-0000C4050000}"/>
    <cellStyle name="Porcentual 14 3" xfId="1066" xr:uid="{00000000-0005-0000-0000-0000C5050000}"/>
    <cellStyle name="Porcentual 14 3 2" xfId="1795" xr:uid="{00000000-0005-0000-0000-0000C6050000}"/>
    <cellStyle name="Porcentual 14 4" xfId="1792" xr:uid="{00000000-0005-0000-0000-0000C7050000}"/>
    <cellStyle name="Porcentual 15" xfId="1067" xr:uid="{00000000-0005-0000-0000-0000C8050000}"/>
    <cellStyle name="Porcentual 15 2" xfId="1068" xr:uid="{00000000-0005-0000-0000-0000C9050000}"/>
    <cellStyle name="Porcentual 15 2 2" xfId="1069" xr:uid="{00000000-0005-0000-0000-0000CA050000}"/>
    <cellStyle name="Porcentual 15 2 2 2" xfId="1798" xr:uid="{00000000-0005-0000-0000-0000CB050000}"/>
    <cellStyle name="Porcentual 15 2 3" xfId="1797" xr:uid="{00000000-0005-0000-0000-0000CC050000}"/>
    <cellStyle name="Porcentual 15 3" xfId="1070" xr:uid="{00000000-0005-0000-0000-0000CD050000}"/>
    <cellStyle name="Porcentual 15 3 2" xfId="1799" xr:uid="{00000000-0005-0000-0000-0000CE050000}"/>
    <cellStyle name="Porcentual 15 4" xfId="1796" xr:uid="{00000000-0005-0000-0000-0000CF050000}"/>
    <cellStyle name="Porcentual 16" xfId="1071" xr:uid="{00000000-0005-0000-0000-0000D0050000}"/>
    <cellStyle name="Porcentual 16 2" xfId="1072" xr:uid="{00000000-0005-0000-0000-0000D1050000}"/>
    <cellStyle name="Porcentual 16 2 2" xfId="1073" xr:uid="{00000000-0005-0000-0000-0000D2050000}"/>
    <cellStyle name="Porcentual 16 2 2 2" xfId="1802" xr:uid="{00000000-0005-0000-0000-0000D3050000}"/>
    <cellStyle name="Porcentual 16 2 3" xfId="1801" xr:uid="{00000000-0005-0000-0000-0000D4050000}"/>
    <cellStyle name="Porcentual 16 3" xfId="1074" xr:uid="{00000000-0005-0000-0000-0000D5050000}"/>
    <cellStyle name="Porcentual 16 3 2" xfId="1803" xr:uid="{00000000-0005-0000-0000-0000D6050000}"/>
    <cellStyle name="Porcentual 16 4" xfId="1800" xr:uid="{00000000-0005-0000-0000-0000D7050000}"/>
    <cellStyle name="Porcentual 17" xfId="1075" xr:uid="{00000000-0005-0000-0000-0000D8050000}"/>
    <cellStyle name="Porcentual 17 2" xfId="1076" xr:uid="{00000000-0005-0000-0000-0000D9050000}"/>
    <cellStyle name="Porcentual 17 2 2" xfId="1077" xr:uid="{00000000-0005-0000-0000-0000DA050000}"/>
    <cellStyle name="Porcentual 17 2 2 2" xfId="1806" xr:uid="{00000000-0005-0000-0000-0000DB050000}"/>
    <cellStyle name="Porcentual 17 2 3" xfId="1805" xr:uid="{00000000-0005-0000-0000-0000DC050000}"/>
    <cellStyle name="Porcentual 17 3" xfId="1078" xr:uid="{00000000-0005-0000-0000-0000DD050000}"/>
    <cellStyle name="Porcentual 17 3 2" xfId="1807" xr:uid="{00000000-0005-0000-0000-0000DE050000}"/>
    <cellStyle name="Porcentual 17 4" xfId="1804" xr:uid="{00000000-0005-0000-0000-0000DF050000}"/>
    <cellStyle name="Porcentual 18" xfId="1079" xr:uid="{00000000-0005-0000-0000-0000E0050000}"/>
    <cellStyle name="Porcentual 18 2" xfId="1080" xr:uid="{00000000-0005-0000-0000-0000E1050000}"/>
    <cellStyle name="Porcentual 18 2 2" xfId="1809" xr:uid="{00000000-0005-0000-0000-0000E2050000}"/>
    <cellStyle name="Porcentual 18 3" xfId="1808" xr:uid="{00000000-0005-0000-0000-0000E3050000}"/>
    <cellStyle name="Porcentual 19" xfId="1081" xr:uid="{00000000-0005-0000-0000-0000E4050000}"/>
    <cellStyle name="Porcentual 19 11 2 2" xfId="1082" xr:uid="{00000000-0005-0000-0000-0000E5050000}"/>
    <cellStyle name="Porcentual 19 11 2 2 2" xfId="1811" xr:uid="{00000000-0005-0000-0000-0000E6050000}"/>
    <cellStyle name="Porcentual 19 2" xfId="1083" xr:uid="{00000000-0005-0000-0000-0000E7050000}"/>
    <cellStyle name="Porcentual 19 2 2" xfId="1812" xr:uid="{00000000-0005-0000-0000-0000E8050000}"/>
    <cellStyle name="Porcentual 19 3" xfId="1810" xr:uid="{00000000-0005-0000-0000-0000E9050000}"/>
    <cellStyle name="Porcentual 2" xfId="164" xr:uid="{00000000-0005-0000-0000-000090000000}"/>
    <cellStyle name="Porcentual 2 2" xfId="1084" xr:uid="{00000000-0005-0000-0000-0000EB050000}"/>
    <cellStyle name="Porcentual 2 2 2" xfId="1085" xr:uid="{00000000-0005-0000-0000-0000EC050000}"/>
    <cellStyle name="Porcentual 2 2 2 2" xfId="1086" xr:uid="{00000000-0005-0000-0000-0000ED050000}"/>
    <cellStyle name="Porcentual 2 2 2 2 2" xfId="1815" xr:uid="{00000000-0005-0000-0000-0000EE050000}"/>
    <cellStyle name="Porcentual 2 2 2 3" xfId="1814" xr:uid="{00000000-0005-0000-0000-0000EF050000}"/>
    <cellStyle name="Porcentual 2 2 3" xfId="1087" xr:uid="{00000000-0005-0000-0000-0000F0050000}"/>
    <cellStyle name="Porcentual 2 2 3 2" xfId="1816" xr:uid="{00000000-0005-0000-0000-0000F1050000}"/>
    <cellStyle name="Porcentual 2 2 4" xfId="1813" xr:uid="{00000000-0005-0000-0000-0000F2050000}"/>
    <cellStyle name="Porcentual 2 3" xfId="1088" xr:uid="{00000000-0005-0000-0000-0000F3050000}"/>
    <cellStyle name="Porcentual 2 3 2" xfId="1089" xr:uid="{00000000-0005-0000-0000-0000F4050000}"/>
    <cellStyle name="Porcentual 2 3 2 2" xfId="1818" xr:uid="{00000000-0005-0000-0000-0000F5050000}"/>
    <cellStyle name="Porcentual 2 3 3" xfId="1090" xr:uid="{00000000-0005-0000-0000-0000F6050000}"/>
    <cellStyle name="Porcentual 2 3 3 2" xfId="1819" xr:uid="{00000000-0005-0000-0000-0000F7050000}"/>
    <cellStyle name="Porcentual 2 3 4" xfId="1817" xr:uid="{00000000-0005-0000-0000-0000F8050000}"/>
    <cellStyle name="Porcentual 2 4" xfId="1091" xr:uid="{00000000-0005-0000-0000-0000F9050000}"/>
    <cellStyle name="Porcentual 2 5" xfId="1092" xr:uid="{00000000-0005-0000-0000-0000FA050000}"/>
    <cellStyle name="Porcentual 2 5 2" xfId="1820" xr:uid="{00000000-0005-0000-0000-0000FB050000}"/>
    <cellStyle name="Porcentual 2 6" xfId="1180" xr:uid="{00000000-0005-0000-0000-0000FC050000}"/>
    <cellStyle name="Porcentual 20" xfId="1093" xr:uid="{00000000-0005-0000-0000-0000FD050000}"/>
    <cellStyle name="Porcentual 20 2" xfId="1094" xr:uid="{00000000-0005-0000-0000-0000FE050000}"/>
    <cellStyle name="Porcentual 20 2 2" xfId="1822" xr:uid="{00000000-0005-0000-0000-0000FF050000}"/>
    <cellStyle name="Porcentual 20 3" xfId="1821" xr:uid="{00000000-0005-0000-0000-000000060000}"/>
    <cellStyle name="Porcentual 21" xfId="1095" xr:uid="{00000000-0005-0000-0000-000001060000}"/>
    <cellStyle name="Porcentual 21 2" xfId="1823" xr:uid="{00000000-0005-0000-0000-000002060000}"/>
    <cellStyle name="Porcentual 22" xfId="1096" xr:uid="{00000000-0005-0000-0000-000003060000}"/>
    <cellStyle name="Porcentual 22 2" xfId="1824" xr:uid="{00000000-0005-0000-0000-000004060000}"/>
    <cellStyle name="Porcentual 23" xfId="1097" xr:uid="{00000000-0005-0000-0000-000005060000}"/>
    <cellStyle name="Porcentual 23 2" xfId="1825" xr:uid="{00000000-0005-0000-0000-000006060000}"/>
    <cellStyle name="Porcentual 3" xfId="165" xr:uid="{00000000-0005-0000-0000-000091000000}"/>
    <cellStyle name="Porcentual 3 2" xfId="1099" xr:uid="{00000000-0005-0000-0000-000008060000}"/>
    <cellStyle name="Porcentual 3 2 2" xfId="1100" xr:uid="{00000000-0005-0000-0000-000009060000}"/>
    <cellStyle name="Porcentual 3 2 2 2" xfId="1828" xr:uid="{00000000-0005-0000-0000-00000A060000}"/>
    <cellStyle name="Porcentual 3 2 3" xfId="1827" xr:uid="{00000000-0005-0000-0000-00000B060000}"/>
    <cellStyle name="Porcentual 3 3" xfId="1101" xr:uid="{00000000-0005-0000-0000-00000C060000}"/>
    <cellStyle name="Porcentual 3 3 2" xfId="1829" xr:uid="{00000000-0005-0000-0000-00000D060000}"/>
    <cellStyle name="Porcentual 3 4" xfId="1102" xr:uid="{00000000-0005-0000-0000-00000E060000}"/>
    <cellStyle name="Porcentual 3 4 2" xfId="1830" xr:uid="{00000000-0005-0000-0000-00000F060000}"/>
    <cellStyle name="Porcentual 3 5" xfId="1103" xr:uid="{00000000-0005-0000-0000-000010060000}"/>
    <cellStyle name="Porcentual 3 5 2" xfId="1831" xr:uid="{00000000-0005-0000-0000-000011060000}"/>
    <cellStyle name="Porcentual 3 6" xfId="1826" xr:uid="{00000000-0005-0000-0000-000012060000}"/>
    <cellStyle name="Porcentual 3 7" xfId="1098" xr:uid="{00000000-0005-0000-0000-000007060000}"/>
    <cellStyle name="Porcentual 4" xfId="166" xr:uid="{00000000-0005-0000-0000-000092000000}"/>
    <cellStyle name="Porcentual 4 2" xfId="1104" xr:uid="{00000000-0005-0000-0000-000014060000}"/>
    <cellStyle name="Porcentual 4 2 2" xfId="1105" xr:uid="{00000000-0005-0000-0000-000015060000}"/>
    <cellStyle name="Porcentual 4 2 2 2" xfId="1834" xr:uid="{00000000-0005-0000-0000-000016060000}"/>
    <cellStyle name="Porcentual 4 2 3" xfId="1833" xr:uid="{00000000-0005-0000-0000-000017060000}"/>
    <cellStyle name="Porcentual 4 3" xfId="1106" xr:uid="{00000000-0005-0000-0000-000018060000}"/>
    <cellStyle name="Porcentual 4 3 2" xfId="1835" xr:uid="{00000000-0005-0000-0000-000019060000}"/>
    <cellStyle name="Porcentual 4 4" xfId="1832" xr:uid="{00000000-0005-0000-0000-00001A060000}"/>
    <cellStyle name="Porcentual 5" xfId="167" xr:uid="{00000000-0005-0000-0000-000093000000}"/>
    <cellStyle name="Porcentual 5 2" xfId="1108" xr:uid="{00000000-0005-0000-0000-00001C060000}"/>
    <cellStyle name="Porcentual 5 2 2" xfId="1109" xr:uid="{00000000-0005-0000-0000-00001D060000}"/>
    <cellStyle name="Porcentual 5 2 2 2" xfId="1838" xr:uid="{00000000-0005-0000-0000-00001E060000}"/>
    <cellStyle name="Porcentual 5 2 3" xfId="1837" xr:uid="{00000000-0005-0000-0000-00001F060000}"/>
    <cellStyle name="Porcentual 5 3" xfId="1110" xr:uid="{00000000-0005-0000-0000-000020060000}"/>
    <cellStyle name="Porcentual 5 3 2" xfId="1839" xr:uid="{00000000-0005-0000-0000-000021060000}"/>
    <cellStyle name="Porcentual 5 4" xfId="1836" xr:uid="{00000000-0005-0000-0000-000022060000}"/>
    <cellStyle name="Porcentual 5 5" xfId="1107" xr:uid="{00000000-0005-0000-0000-00001B060000}"/>
    <cellStyle name="Porcentual 6" xfId="1111" xr:uid="{00000000-0005-0000-0000-000023060000}"/>
    <cellStyle name="Porcentual 6 2" xfId="1112" xr:uid="{00000000-0005-0000-0000-000024060000}"/>
    <cellStyle name="Porcentual 6 2 2" xfId="1113" xr:uid="{00000000-0005-0000-0000-000025060000}"/>
    <cellStyle name="Porcentual 6 2 2 2" xfId="1842" xr:uid="{00000000-0005-0000-0000-000026060000}"/>
    <cellStyle name="Porcentual 6 2 3" xfId="1841" xr:uid="{00000000-0005-0000-0000-000027060000}"/>
    <cellStyle name="Porcentual 6 3" xfId="1114" xr:uid="{00000000-0005-0000-0000-000028060000}"/>
    <cellStyle name="Porcentual 6 3 2" xfId="1843" xr:uid="{00000000-0005-0000-0000-000029060000}"/>
    <cellStyle name="Porcentual 6 4" xfId="1840" xr:uid="{00000000-0005-0000-0000-00002A060000}"/>
    <cellStyle name="Porcentual 7" xfId="1115" xr:uid="{00000000-0005-0000-0000-00002B060000}"/>
    <cellStyle name="Porcentual 7 2" xfId="1116" xr:uid="{00000000-0005-0000-0000-00002C060000}"/>
    <cellStyle name="Porcentual 7 2 2" xfId="1117" xr:uid="{00000000-0005-0000-0000-00002D060000}"/>
    <cellStyle name="Porcentual 7 2 2 2" xfId="1846" xr:uid="{00000000-0005-0000-0000-00002E060000}"/>
    <cellStyle name="Porcentual 7 2 3" xfId="1845" xr:uid="{00000000-0005-0000-0000-00002F060000}"/>
    <cellStyle name="Porcentual 7 3" xfId="1118" xr:uid="{00000000-0005-0000-0000-000030060000}"/>
    <cellStyle name="Porcentual 7 3 2" xfId="1847" xr:uid="{00000000-0005-0000-0000-000031060000}"/>
    <cellStyle name="Porcentual 7 4" xfId="1844" xr:uid="{00000000-0005-0000-0000-000032060000}"/>
    <cellStyle name="Porcentual 8" xfId="1119" xr:uid="{00000000-0005-0000-0000-000033060000}"/>
    <cellStyle name="Porcentual 8 2" xfId="1120" xr:uid="{00000000-0005-0000-0000-000034060000}"/>
    <cellStyle name="Porcentual 8 2 2" xfId="1121" xr:uid="{00000000-0005-0000-0000-000035060000}"/>
    <cellStyle name="Porcentual 8 2 2 2" xfId="1850" xr:uid="{00000000-0005-0000-0000-000036060000}"/>
    <cellStyle name="Porcentual 8 2 3" xfId="1849" xr:uid="{00000000-0005-0000-0000-000037060000}"/>
    <cellStyle name="Porcentual 8 3" xfId="1122" xr:uid="{00000000-0005-0000-0000-000038060000}"/>
    <cellStyle name="Porcentual 8 3 2" xfId="1851" xr:uid="{00000000-0005-0000-0000-000039060000}"/>
    <cellStyle name="Porcentual 8 4" xfId="1848" xr:uid="{00000000-0005-0000-0000-00003A060000}"/>
    <cellStyle name="Porcentual 9" xfId="1123" xr:uid="{00000000-0005-0000-0000-00003B060000}"/>
    <cellStyle name="Porcentual 9 2" xfId="1124" xr:uid="{00000000-0005-0000-0000-00003C060000}"/>
    <cellStyle name="Porcentual 9 2 2" xfId="1125" xr:uid="{00000000-0005-0000-0000-00003D060000}"/>
    <cellStyle name="Porcentual 9 2 2 2" xfId="1854" xr:uid="{00000000-0005-0000-0000-00003E060000}"/>
    <cellStyle name="Porcentual 9 2 3" xfId="1853" xr:uid="{00000000-0005-0000-0000-00003F060000}"/>
    <cellStyle name="Porcentual 9 3" xfId="1126" xr:uid="{00000000-0005-0000-0000-000040060000}"/>
    <cellStyle name="Porcentual 9 3 2" xfId="1855" xr:uid="{00000000-0005-0000-0000-000041060000}"/>
    <cellStyle name="Porcentual 9 4" xfId="1852" xr:uid="{00000000-0005-0000-0000-000042060000}"/>
    <cellStyle name="Salida" xfId="8" builtinId="21" customBuiltin="1"/>
    <cellStyle name="Salida 2" xfId="168" xr:uid="{00000000-0005-0000-0000-000095000000}"/>
    <cellStyle name="Salida 2 2" xfId="1127" xr:uid="{00000000-0005-0000-0000-000044060000}"/>
    <cellStyle name="Salida 2 2 2" xfId="1873" xr:uid="{00000000-0005-0000-0000-000044060000}"/>
    <cellStyle name="Salida 2 2 3" xfId="1933" xr:uid="{00000000-0005-0000-0000-000044060000}"/>
    <cellStyle name="Salida 2 3" xfId="1128" xr:uid="{00000000-0005-0000-0000-000045060000}"/>
    <cellStyle name="Salida 2 3 2" xfId="1872" xr:uid="{00000000-0005-0000-0000-000045060000}"/>
    <cellStyle name="Salida 2 3 3" xfId="1919" xr:uid="{00000000-0005-0000-0000-000045060000}"/>
    <cellStyle name="Salida 2 4" xfId="1874" xr:uid="{00000000-0005-0000-0000-000043060000}"/>
    <cellStyle name="Salida 2 5" xfId="1914" xr:uid="{00000000-0005-0000-0000-000043060000}"/>
    <cellStyle name="Salida 2 6" xfId="1949" xr:uid="{7E5BFBC9-CEE6-4939-8D96-7539E919282A}"/>
    <cellStyle name="Salida 3" xfId="1129" xr:uid="{00000000-0005-0000-0000-000046060000}"/>
    <cellStyle name="Salida 3 2" xfId="1130" xr:uid="{00000000-0005-0000-0000-000047060000}"/>
    <cellStyle name="Salida 3 3" xfId="1871" xr:uid="{00000000-0005-0000-0000-000046060000}"/>
    <cellStyle name="Salida 3 4" xfId="1925" xr:uid="{00000000-0005-0000-0000-000046060000}"/>
    <cellStyle name="Salida 4" xfId="1131" xr:uid="{00000000-0005-0000-0000-000048060000}"/>
    <cellStyle name="Texto de advertencia" xfId="12" builtinId="11" customBuiltin="1"/>
    <cellStyle name="Texto de advertencia 2" xfId="169" xr:uid="{00000000-0005-0000-0000-000097000000}"/>
    <cellStyle name="Texto de advertencia 2 2" xfId="1132" xr:uid="{00000000-0005-0000-0000-00004A060000}"/>
    <cellStyle name="Texto de advertencia 2 3" xfId="1133" xr:uid="{00000000-0005-0000-0000-00004B060000}"/>
    <cellStyle name="Texto de advertencia 3" xfId="1134" xr:uid="{00000000-0005-0000-0000-00004C060000}"/>
    <cellStyle name="Texto de advertencia 3 2" xfId="1135" xr:uid="{00000000-0005-0000-0000-00004D060000}"/>
    <cellStyle name="Texto de advertencia 4" xfId="1136" xr:uid="{00000000-0005-0000-0000-00004E060000}"/>
    <cellStyle name="Texto explicativo" xfId="13" builtinId="53" customBuiltin="1"/>
    <cellStyle name="Texto explicativo 2" xfId="170" xr:uid="{00000000-0005-0000-0000-000099000000}"/>
    <cellStyle name="Texto explicativo 2 2" xfId="1137" xr:uid="{00000000-0005-0000-0000-000050060000}"/>
    <cellStyle name="Texto explicativo 2 3" xfId="1138" xr:uid="{00000000-0005-0000-0000-000051060000}"/>
    <cellStyle name="Texto explicativo 3" xfId="1139" xr:uid="{00000000-0005-0000-0000-000052060000}"/>
    <cellStyle name="Texto explicativo 3 2" xfId="1140" xr:uid="{00000000-0005-0000-0000-000053060000}"/>
    <cellStyle name="Texto explicativo 3 3" xfId="1141" xr:uid="{00000000-0005-0000-0000-000054060000}"/>
    <cellStyle name="Texto explicativo 4" xfId="1142" xr:uid="{00000000-0005-0000-0000-000055060000}"/>
    <cellStyle name="Texto explicativo 5" xfId="1143" xr:uid="{00000000-0005-0000-0000-000056060000}"/>
    <cellStyle name="Título 1 2" xfId="172" xr:uid="{00000000-0005-0000-0000-00009B000000}"/>
    <cellStyle name="Título 1 2 2" xfId="1144" xr:uid="{00000000-0005-0000-0000-000058060000}"/>
    <cellStyle name="Título 1 2 3" xfId="1145" xr:uid="{00000000-0005-0000-0000-000059060000}"/>
    <cellStyle name="Título 1 3" xfId="1146" xr:uid="{00000000-0005-0000-0000-00005A060000}"/>
    <cellStyle name="Título 1 3 2" xfId="1147" xr:uid="{00000000-0005-0000-0000-00005B060000}"/>
    <cellStyle name="Título 1 3 3" xfId="1148" xr:uid="{00000000-0005-0000-0000-00005C060000}"/>
    <cellStyle name="Título 1 4" xfId="1149" xr:uid="{00000000-0005-0000-0000-00005D060000}"/>
    <cellStyle name="Título 1 5" xfId="1150" xr:uid="{00000000-0005-0000-0000-00005E060000}"/>
    <cellStyle name="Título 2" xfId="2" builtinId="17" customBuiltin="1"/>
    <cellStyle name="Título 2 2" xfId="173" xr:uid="{00000000-0005-0000-0000-00009D000000}"/>
    <cellStyle name="Título 2 2 2" xfId="1151" xr:uid="{00000000-0005-0000-0000-000060060000}"/>
    <cellStyle name="Título 2 2 3" xfId="1152" xr:uid="{00000000-0005-0000-0000-000061060000}"/>
    <cellStyle name="Título 2 3" xfId="1153" xr:uid="{00000000-0005-0000-0000-000062060000}"/>
    <cellStyle name="Título 2 3 2" xfId="1154" xr:uid="{00000000-0005-0000-0000-000063060000}"/>
    <cellStyle name="Título 2 3 3" xfId="1155" xr:uid="{00000000-0005-0000-0000-000064060000}"/>
    <cellStyle name="Título 2 4" xfId="1156" xr:uid="{00000000-0005-0000-0000-000065060000}"/>
    <cellStyle name="Título 2 5" xfId="1157" xr:uid="{00000000-0005-0000-0000-000066060000}"/>
    <cellStyle name="Título 2 6" xfId="1942" xr:uid="{11F3BE0D-1D30-42BD-BF6C-0571C69D10AE}"/>
    <cellStyle name="Título 3" xfId="3" builtinId="18" customBuiltin="1"/>
    <cellStyle name="Título 3 2" xfId="174" xr:uid="{00000000-0005-0000-0000-00009F000000}"/>
    <cellStyle name="Título 3 2 2" xfId="1158" xr:uid="{00000000-0005-0000-0000-000068060000}"/>
    <cellStyle name="Título 3 2 3" xfId="1159" xr:uid="{00000000-0005-0000-0000-000069060000}"/>
    <cellStyle name="Título 3 3" xfId="1160" xr:uid="{00000000-0005-0000-0000-00006A060000}"/>
    <cellStyle name="Título 3 3 2" xfId="1161" xr:uid="{00000000-0005-0000-0000-00006B060000}"/>
    <cellStyle name="Título 3 3 3" xfId="1162" xr:uid="{00000000-0005-0000-0000-00006C060000}"/>
    <cellStyle name="Título 3 4" xfId="1163" xr:uid="{00000000-0005-0000-0000-00006D060000}"/>
    <cellStyle name="Título 3 5" xfId="1164" xr:uid="{00000000-0005-0000-0000-00006E060000}"/>
    <cellStyle name="Título 3 6" xfId="1943" xr:uid="{6DF6BDA8-C8B0-4A34-ADBB-2343DEE2C6C0}"/>
    <cellStyle name="Título 4" xfId="175" xr:uid="{00000000-0005-0000-0000-0000A0000000}"/>
    <cellStyle name="Título 4 2" xfId="1165" xr:uid="{00000000-0005-0000-0000-000070060000}"/>
    <cellStyle name="Título 4 3" xfId="1166" xr:uid="{00000000-0005-0000-0000-000071060000}"/>
    <cellStyle name="Título 5" xfId="171" xr:uid="{00000000-0005-0000-0000-0000B0000000}"/>
    <cellStyle name="Título 5 2" xfId="1168" xr:uid="{00000000-0005-0000-0000-000073060000}"/>
    <cellStyle name="Título 5 3" xfId="1169" xr:uid="{00000000-0005-0000-0000-000074060000}"/>
    <cellStyle name="Título 5 4" xfId="1167" xr:uid="{00000000-0005-0000-0000-000072060000}"/>
    <cellStyle name="Título 6" xfId="1170" xr:uid="{00000000-0005-0000-0000-000075060000}"/>
    <cellStyle name="Título 7" xfId="1171" xr:uid="{00000000-0005-0000-0000-000076060000}"/>
    <cellStyle name="Título 8" xfId="1945" xr:uid="{6AF26A0E-F0A4-4960-87E9-7D2578B7FA54}"/>
    <cellStyle name="Total" xfId="14" builtinId="25" customBuiltin="1"/>
    <cellStyle name="Total 2" xfId="176" xr:uid="{00000000-0005-0000-0000-0000A2000000}"/>
    <cellStyle name="Total 2 2" xfId="1172" xr:uid="{00000000-0005-0000-0000-000078060000}"/>
    <cellStyle name="Total 2 3" xfId="1173" xr:uid="{00000000-0005-0000-0000-000079060000}"/>
    <cellStyle name="Total 2 4" xfId="1918" xr:uid="{00000000-0005-0000-0000-000077060000}"/>
    <cellStyle name="Total 2 5" xfId="1915" xr:uid="{00000000-0005-0000-0000-000077060000}"/>
    <cellStyle name="Total 2 6" xfId="1950" xr:uid="{A53E694F-82CC-4328-AC09-C66A2DA59DA5}"/>
    <cellStyle name="Total 3" xfId="1174" xr:uid="{00000000-0005-0000-0000-00007A060000}"/>
    <cellStyle name="Total 3 2" xfId="1175" xr:uid="{00000000-0005-0000-0000-00007B060000}"/>
    <cellStyle name="Total 3 2 2" xfId="1869" xr:uid="{00000000-0005-0000-0000-00007B060000}"/>
    <cellStyle name="Total 3 2 3" xfId="1880" xr:uid="{00000000-0005-0000-0000-00007B060000}"/>
    <cellStyle name="Total 3 3" xfId="1176" xr:uid="{00000000-0005-0000-0000-00007C060000}"/>
    <cellStyle name="Total 3 3 2" xfId="1917" xr:uid="{00000000-0005-0000-0000-00007C060000}"/>
    <cellStyle name="Total 3 3 3" xfId="1934" xr:uid="{00000000-0005-0000-0000-00007C060000}"/>
    <cellStyle name="Total 3 4" xfId="1870" xr:uid="{00000000-0005-0000-0000-00007A060000}"/>
    <cellStyle name="Total 3 5" xfId="1906" xr:uid="{00000000-0005-0000-0000-00007A060000}"/>
    <cellStyle name="Total 4" xfId="1177" xr:uid="{00000000-0005-0000-0000-00007D060000}"/>
    <cellStyle name="Total 5" xfId="1178" xr:uid="{00000000-0005-0000-0000-00007E06000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Cristian Felipe Reyes Vigh" id="{DDABBE78-D952-43FB-B042-1CCD8D5215EB}" userId="S::cristian.reyesv@coordinadorelectrico.cl::6428d4aa-1701-449b-b4a2-ea00d490ae64" providerId="AD"/>
</personList>
</file>

<file path=xl/theme/theme1.xml><?xml version="1.0" encoding="utf-8"?>
<a:theme xmlns:a="http://schemas.openxmlformats.org/drawingml/2006/main" name="Tema de Office">
  <a:themeElements>
    <a:clrScheme name="Verde amarillo">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73" dT="2020-12-28T20:34:08.97" personId="{DDABBE78-D952-43FB-B042-1CCD8D5215EB}" id="{524C0FEA-6063-47D8-818F-0D04D6E783F5}">
    <text>Esta prueba está pendiente de años anteriores.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FD8B9-BB14-430A-B36A-9EC4F6075908}">
  <sheetPr codeName="Hoja3">
    <pageSetUpPr autoPageBreaks="0" fitToPage="1"/>
  </sheetPr>
  <dimension ref="A1:T84"/>
  <sheetViews>
    <sheetView showGridLines="0" zoomScale="40" zoomScaleNormal="40" workbookViewId="0">
      <selection activeCell="C9" sqref="C9"/>
    </sheetView>
  </sheetViews>
  <sheetFormatPr baseColWidth="10" defaultColWidth="10" defaultRowHeight="14.5" x14ac:dyDescent="0.35"/>
  <cols>
    <col min="1" max="1" width="2.26953125" style="6" customWidth="1"/>
    <col min="2" max="2" width="20.81640625" style="6" customWidth="1"/>
    <col min="3" max="8" width="20.1796875" style="6" customWidth="1"/>
    <col min="9" max="9" width="2.81640625" style="6" customWidth="1"/>
    <col min="10" max="10" width="10" style="6"/>
    <col min="11" max="17" width="20.1796875" style="6" customWidth="1"/>
    <col min="18" max="19" width="10" style="6"/>
    <col min="20" max="20" width="13.54296875" style="6" bestFit="1" customWidth="1"/>
    <col min="21" max="16384" width="10" style="6"/>
  </cols>
  <sheetData>
    <row r="1" spans="1:20" ht="46" x14ac:dyDescent="1">
      <c r="A1" s="9"/>
      <c r="B1" s="12">
        <v>2021</v>
      </c>
      <c r="C1" s="11" t="s">
        <v>22</v>
      </c>
      <c r="D1" s="9"/>
      <c r="E1" s="9"/>
      <c r="F1" s="9"/>
      <c r="G1" s="9"/>
      <c r="H1" s="9"/>
      <c r="K1" s="12">
        <f>YEAR(DATE(Calendario1Año,Calendario1MesOpción+1,1))</f>
        <v>2021</v>
      </c>
      <c r="L1" s="11" t="str">
        <f>TEXT(DATE(Calendario1Año,Calendario1MesOpción+1,1),"mmmm")</f>
        <v>febrero</v>
      </c>
      <c r="M1" s="10"/>
      <c r="N1" s="10"/>
      <c r="O1" s="10"/>
      <c r="P1" s="10"/>
      <c r="Q1" s="9"/>
    </row>
    <row r="2" spans="1:20" x14ac:dyDescent="0.35">
      <c r="A2" s="13"/>
      <c r="B2" s="7" t="s">
        <v>23</v>
      </c>
      <c r="C2" s="8" t="str">
        <f t="shared" ref="C2:H2" si="0">UPPER(TEXT(C3,"dddd"))</f>
        <v>MARTES</v>
      </c>
      <c r="D2" s="7" t="str">
        <f t="shared" si="0"/>
        <v>MIÉRCOLES</v>
      </c>
      <c r="E2" s="8" t="str">
        <f t="shared" si="0"/>
        <v>JUEVES</v>
      </c>
      <c r="F2" s="7" t="str">
        <f t="shared" si="0"/>
        <v>VIERNES</v>
      </c>
      <c r="G2" s="8" t="str">
        <f t="shared" si="0"/>
        <v>SÁBADO</v>
      </c>
      <c r="H2" s="7" t="str">
        <f t="shared" si="0"/>
        <v>DOMINGO</v>
      </c>
      <c r="K2" s="7" t="str">
        <f t="shared" ref="K2:Q2" si="1">UPPER(TEXT(K3,"dddd"))</f>
        <v>LUNES</v>
      </c>
      <c r="L2" s="8" t="str">
        <f t="shared" si="1"/>
        <v>MARTES</v>
      </c>
      <c r="M2" s="7" t="str">
        <f t="shared" si="1"/>
        <v>MIÉRCOLES</v>
      </c>
      <c r="N2" s="8" t="str">
        <f t="shared" si="1"/>
        <v>JUEVES</v>
      </c>
      <c r="O2" s="7" t="str">
        <f t="shared" si="1"/>
        <v>VIERNES</v>
      </c>
      <c r="P2" s="8" t="str">
        <f t="shared" si="1"/>
        <v>SÁBADO</v>
      </c>
      <c r="Q2" s="7" t="str">
        <f t="shared" si="1"/>
        <v>DOMINGO</v>
      </c>
      <c r="T2" s="26"/>
    </row>
    <row r="3" spans="1:20" ht="45" customHeight="1" x14ac:dyDescent="0.35">
      <c r="B3" s="3">
        <f t="array" ref="B3:H3">Días+1+DATE(Calendario1Año,Calendario1MesOpción,1)-WEEKDAY(DATE(Calendario1Año,Calendario1MesOpción,1),DíaDeLaSemanaOpción)</f>
        <v>44193</v>
      </c>
      <c r="C3" s="3">
        <v>44194</v>
      </c>
      <c r="D3" s="3">
        <v>44195</v>
      </c>
      <c r="E3" s="3">
        <v>44196</v>
      </c>
      <c r="F3" s="3">
        <v>44197</v>
      </c>
      <c r="G3" s="3">
        <v>44198</v>
      </c>
      <c r="H3" s="4">
        <v>44199</v>
      </c>
      <c r="K3" s="3">
        <f t="array" ref="K3:Q3">Días+1+DATE(Calendario2Año,Calendario2MesOpción,1)-WEEKDAY(DATE(Calendario2Año,Calendario2MesOpción,1),DíaDeLaSemanaOpción)</f>
        <v>44228</v>
      </c>
      <c r="L3" s="3">
        <v>44229</v>
      </c>
      <c r="M3" s="3">
        <v>44230</v>
      </c>
      <c r="N3" s="3">
        <v>44231</v>
      </c>
      <c r="O3" s="3">
        <v>44232</v>
      </c>
      <c r="P3" s="3">
        <v>44233</v>
      </c>
      <c r="Q3" s="4">
        <v>44234</v>
      </c>
    </row>
    <row r="4" spans="1:20" ht="45" customHeight="1" x14ac:dyDescent="0.35">
      <c r="B4" s="5"/>
      <c r="C4" s="5"/>
      <c r="D4" s="5"/>
      <c r="E4" s="5"/>
      <c r="F4" s="5" t="str">
        <f>_xlfn.IFNA(INDEX('Calendario 2021_def'!$J:$J,MATCH(F3,'Calendario 2021_def'!$G:$G,0),1),"")</f>
        <v/>
      </c>
      <c r="G4" s="5" t="str">
        <f>_xlfn.IFNA(INDEX('Calendario 2021_def'!$J:$J,MATCH(G3,'Calendario 2021_def'!$G:$G,0),1),"")</f>
        <v/>
      </c>
      <c r="H4" s="5" t="str">
        <f>_xlfn.IFNA(INDEX('Calendario 2021_def'!$J:$J,MATCH(H3,'Calendario 2021_def'!$G:$G,0),1),"")</f>
        <v/>
      </c>
      <c r="L4" s="5" t="str">
        <f>_xlfn.IFNA(INDEX('Calendario 2021_def'!$J:$J,MATCH(L3,'Calendario 2021_def'!$G:$G,0),1),"")</f>
        <v/>
      </c>
      <c r="M4" s="5" t="str">
        <f>_xlfn.IFNA(INDEX('Calendario 2021_def'!$J:$J,MATCH(M3,'Calendario 2021_def'!$G:$G,0),1),"")</f>
        <v/>
      </c>
      <c r="N4" s="5" t="str">
        <f>_xlfn.IFNA(INDEX('Calendario 2021_def'!$J:$J,MATCH(N3,'Calendario 2021_def'!$G:$G,0),1),"")</f>
        <v/>
      </c>
      <c r="O4" s="5" t="str">
        <f>_xlfn.IFNA(INDEX('Calendario 2021_def'!$J:$J,MATCH(O3,'Calendario 2021_def'!$G:$G,0),1),"")</f>
        <v/>
      </c>
      <c r="P4" s="5" t="str">
        <f>_xlfn.IFNA(INDEX('Calendario 2021_def'!$J:$J,MATCH(P3,'Calendario 2021_def'!$G:$G,0),1),"")</f>
        <v/>
      </c>
      <c r="Q4" s="5" t="str">
        <f>_xlfn.IFNA(INDEX('Calendario 2021_def'!$J:$J,MATCH(Q3,'Calendario 2021_def'!$G:$G,0),1),"")</f>
        <v/>
      </c>
    </row>
    <row r="5" spans="1:20" ht="45" customHeight="1" x14ac:dyDescent="0.35">
      <c r="B5" s="3">
        <f t="array" ref="B5:H5">Días+8+DATE(Calendario1Año,Calendario1MesOpción,1)-WEEKDAY(DATE(Calendario1Año,Calendario1MesOpción,1),DíaDeLaSemanaOpción)</f>
        <v>44200</v>
      </c>
      <c r="C5" s="3">
        <v>44201</v>
      </c>
      <c r="D5" s="3">
        <v>44202</v>
      </c>
      <c r="E5" s="3">
        <v>44203</v>
      </c>
      <c r="F5" s="3">
        <v>44204</v>
      </c>
      <c r="G5" s="3">
        <v>44205</v>
      </c>
      <c r="H5" s="4">
        <v>44206</v>
      </c>
      <c r="K5" s="3">
        <f t="array" ref="K5:Q5">Días+8+DATE(Calendario2Año,Calendario2MesOpción,1)-WEEKDAY(DATE(Calendario2Año,Calendario2MesOpción,1),DíaDeLaSemanaOpción)</f>
        <v>44235</v>
      </c>
      <c r="L5" s="3">
        <v>44236</v>
      </c>
      <c r="M5" s="3">
        <v>44237</v>
      </c>
      <c r="N5" s="3">
        <v>44238</v>
      </c>
      <c r="O5" s="3">
        <v>44239</v>
      </c>
      <c r="P5" s="3">
        <v>44240</v>
      </c>
      <c r="Q5" s="4">
        <v>44241</v>
      </c>
    </row>
    <row r="6" spans="1:20" ht="45" customHeight="1" x14ac:dyDescent="0.35">
      <c r="B6" s="5" t="str">
        <f>_xlfn.IFNA(INDEX('Calendario 2021_def'!$J:$J,MATCH(B5,'Calendario 2021_def'!$G:$G,0),1),"")</f>
        <v/>
      </c>
      <c r="C6" s="5" t="str">
        <f>_xlfn.IFNA(INDEX('Calendario 2021_def'!$J:$J,MATCH(C5,'Calendario 2021_def'!$G:$G,0),1),"")</f>
        <v>PMAX--TER NEHUENCO CC1--GNL/Diésel</v>
      </c>
      <c r="D6" s="5" t="str">
        <f>_xlfn.IFNA(INDEX('Calendario 2021_def'!$J:$J,MATCH(D5,'Calendario 2021_def'!$G:$G,0),1),"")</f>
        <v/>
      </c>
      <c r="E6" s="5" t="str">
        <f>_xlfn.IFNA(INDEX('Calendario 2021_def'!$J:$J,MATCH(E5,'Calendario 2021_def'!$G:$G,0),1),"")</f>
        <v/>
      </c>
      <c r="F6" s="5" t="str">
        <f>_xlfn.IFNA(INDEX('Calendario 2021_def'!$J:$J,MATCH(F5,'Calendario 2021_def'!$G:$G,0),1),"")</f>
        <v/>
      </c>
      <c r="G6" s="5" t="str">
        <f>_xlfn.IFNA(INDEX('Calendario 2021_def'!$J:$J,MATCH(G5,'Calendario 2021_def'!$G:$G,0),1),"")</f>
        <v/>
      </c>
      <c r="H6" s="5" t="str">
        <f>_xlfn.IFNA(INDEX('Calendario 2021_def'!$J:$J,MATCH(H5,'Calendario 2021_def'!$G:$G,0),1),"")</f>
        <v/>
      </c>
      <c r="K6" s="5" t="str">
        <f>_xlfn.IFNA(INDEX('Calendario 2021_def'!$J:$J,MATCH(K5,'Calendario 2021_def'!$G:$G,0),1),"")</f>
        <v>PMAX--TER CMPC LAJA U2 (TG4)--Biomasa</v>
      </c>
      <c r="L6" s="5" t="str">
        <f>_xlfn.IFNA(INDEX('Calendario 2021_def'!$J:$J,MATCH(L5,'Calendario 2021_def'!$G:$G,0),1),"")</f>
        <v/>
      </c>
      <c r="M6" s="5" t="str">
        <f>_xlfn.IFNA(INDEX('Calendario 2021_def'!$J:$J,MATCH(M5,'Calendario 2021_def'!$G:$G,0),1),"")</f>
        <v/>
      </c>
      <c r="N6" s="5" t="str">
        <f>_xlfn.IFNA(INDEX('Calendario 2021_def'!$J:$J,MATCH(N5,'Calendario 2021_def'!$G:$G,0),1),"")</f>
        <v/>
      </c>
      <c r="O6" s="5" t="str">
        <f>_xlfn.IFNA(INDEX('Calendario 2021_def'!$J:$J,MATCH(O5,'Calendario 2021_def'!$G:$G,0),1),"")</f>
        <v/>
      </c>
      <c r="P6" s="5" t="str">
        <f>_xlfn.IFNA(INDEX('Calendario 2021_def'!$J:$J,MATCH(P5,'Calendario 2021_def'!$G:$G,0),1),"")</f>
        <v/>
      </c>
      <c r="Q6" s="5" t="str">
        <f>_xlfn.IFNA(INDEX('Calendario 2021_def'!$J:$J,MATCH(Q5,'Calendario 2021_def'!$G:$G,0),1),"")</f>
        <v/>
      </c>
    </row>
    <row r="7" spans="1:20" ht="45" customHeight="1" x14ac:dyDescent="0.35">
      <c r="B7" s="3">
        <f t="array" ref="B7:H7">Días+15+DATE(Calendario1Año,Calendario1MesOpción,1)-WEEKDAY(DATE(Calendario1Año,Calendario1MesOpción,1),DíaDeLaSemanaOpción)</f>
        <v>44207</v>
      </c>
      <c r="C7" s="3">
        <v>44208</v>
      </c>
      <c r="D7" s="3">
        <v>44209</v>
      </c>
      <c r="E7" s="3">
        <v>44210</v>
      </c>
      <c r="F7" s="3">
        <v>44211</v>
      </c>
      <c r="G7" s="3">
        <v>44212</v>
      </c>
      <c r="H7" s="4">
        <v>44213</v>
      </c>
      <c r="K7" s="3">
        <f t="array" ref="K7:Q7">Días+15+DATE(Calendario2Año,Calendario2MesOpción,1)-WEEKDAY(DATE(Calendario2Año,Calendario2MesOpción,1),DíaDeLaSemanaOpción)</f>
        <v>44242</v>
      </c>
      <c r="L7" s="3">
        <v>44243</v>
      </c>
      <c r="M7" s="3">
        <v>44244</v>
      </c>
      <c r="N7" s="3">
        <v>44245</v>
      </c>
      <c r="O7" s="3">
        <v>44246</v>
      </c>
      <c r="P7" s="3">
        <v>44247</v>
      </c>
      <c r="Q7" s="4">
        <v>44248</v>
      </c>
    </row>
    <row r="8" spans="1:20" ht="45" customHeight="1" x14ac:dyDescent="0.35">
      <c r="B8" s="5" t="str">
        <f>_xlfn.IFNA(INDEX('Calendario 2021_def'!$J:$J,MATCH(B7,'Calendario 2021_def'!$G:$G,0),1),"")</f>
        <v/>
      </c>
      <c r="C8" s="5" t="str">
        <f>_xlfn.IFNA(INDEX('Calendario 2021_def'!$J:$J,MATCH(C7,'Calendario 2021_def'!$G:$G,0),1),"")</f>
        <v>PMAX--TER CANDELARIA U1--GNL/Diésel</v>
      </c>
      <c r="D8" s="5" t="str">
        <f>_xlfn.IFNA(INDEX('Calendario 2021_def'!$J:$J,MATCH(D7,'Calendario 2021_def'!$G:$G,0),1),"")</f>
        <v/>
      </c>
      <c r="E8" s="5" t="str">
        <f>_xlfn.IFNA(INDEX('Calendario 2021_def'!$J:$J,MATCH(E7,'Calendario 2021_def'!$G:$G,0),1),"")</f>
        <v/>
      </c>
      <c r="F8" s="5" t="str">
        <f>_xlfn.IFNA(INDEX('Calendario 2021_def'!$J:$J,MATCH(F7,'Calendario 2021_def'!$G:$G,0),1),"")</f>
        <v/>
      </c>
      <c r="G8" s="5" t="str">
        <f>_xlfn.IFNA(INDEX('Calendario 2021_def'!$J:$J,MATCH(G7,'Calendario 2021_def'!$G:$G,0),1),"")</f>
        <v/>
      </c>
      <c r="H8" s="5" t="str">
        <f>_xlfn.IFNA(INDEX('Calendario 2021_def'!$J:$J,MATCH(H7,'Calendario 2021_def'!$G:$G,0),1),"")</f>
        <v/>
      </c>
      <c r="K8" s="41" t="str">
        <f>_xlfn.IFNA(INDEX('Calendario 2021_def'!$J:$J,MATCH(K7,'Calendario 2021_def'!$G:$G,0),1),"")</f>
        <v>CEN--TER BOCAMINA II--Carbón</v>
      </c>
      <c r="L8" s="41" t="str">
        <f>_xlfn.IFNA(INDEX('Calendario 2021_def'!$J:$J,MATCH(L7,'Calendario 2021_def'!$G:$G,0),1),"")</f>
        <v/>
      </c>
      <c r="M8" s="41" t="str">
        <f>_xlfn.IFNA(INDEX('Calendario 2021_def'!$J:$J,MATCH(M7,'Calendario 2021_def'!$G:$G,0),1),"")</f>
        <v/>
      </c>
      <c r="N8" s="41" t="str">
        <f>_xlfn.IFNA(INDEX('Calendario 2021_def'!$J:$J,MATCH(N7,'Calendario 2021_def'!$G:$G,0),1),"")</f>
        <v>PMAX--TER TOCOPILLA U16-TG-TV--GNL/Diésel</v>
      </c>
      <c r="O8" s="41" t="str">
        <f>_xlfn.IFNA(INDEX('Calendario 2021_def'!$J:$J,MATCH(O7,'Calendario 2021_def'!$G:$G,0),1),"")</f>
        <v/>
      </c>
      <c r="P8" s="41" t="str">
        <f>_xlfn.IFNA(INDEX('Calendario 2021_def'!$J:$J,MATCH(P7,'Calendario 2021_def'!$G:$G,0),1),"")</f>
        <v/>
      </c>
      <c r="Q8" s="5" t="str">
        <f>_xlfn.IFNA(INDEX('Calendario 2021_def'!$J:$J,MATCH(Q7,'Calendario 2021_def'!$G:$G,0),1),"")</f>
        <v/>
      </c>
    </row>
    <row r="9" spans="1:20" ht="45" customHeight="1" x14ac:dyDescent="0.35">
      <c r="B9" s="3">
        <f t="array" ref="B9:H9">Días+22+DATE(Calendario1Año,Calendario1MesOpción,1)-WEEKDAY(DATE(Calendario1Año,Calendario1MesOpción,1),DíaDeLaSemanaOpción)</f>
        <v>44214</v>
      </c>
      <c r="C9" s="3">
        <v>44215</v>
      </c>
      <c r="D9" s="3">
        <v>44216</v>
      </c>
      <c r="E9" s="3">
        <v>44217</v>
      </c>
      <c r="F9" s="3">
        <v>44218</v>
      </c>
      <c r="G9" s="3">
        <v>44219</v>
      </c>
      <c r="H9" s="4">
        <v>44220</v>
      </c>
      <c r="K9" s="3">
        <f t="array" ref="K9:Q9">Días+22+DATE(Calendario2Año,Calendario2MesOpción,1)-WEEKDAY(DATE(Calendario2Año,Calendario2MesOpción,1),DíaDeLaSemanaOpción)</f>
        <v>44249</v>
      </c>
      <c r="L9" s="3">
        <v>44250</v>
      </c>
      <c r="M9" s="3">
        <v>44251</v>
      </c>
      <c r="N9" s="3">
        <v>44252</v>
      </c>
      <c r="O9" s="3">
        <v>44253</v>
      </c>
      <c r="P9" s="3">
        <v>44254</v>
      </c>
      <c r="Q9" s="4">
        <v>44255</v>
      </c>
    </row>
    <row r="10" spans="1:20" ht="45" customHeight="1" x14ac:dyDescent="0.35">
      <c r="B10" s="5" t="str">
        <f>_xlfn.IFNA(INDEX('Calendario 2021_def'!$J:$J,MATCH(B9,'Calendario 2021_def'!$G:$G,0),1),"")</f>
        <v/>
      </c>
      <c r="C10" s="5" t="str">
        <f>_xlfn.IFNA(INDEX('Calendario 2021_def'!$J:$J,MATCH(C9,'Calendario 2021_def'!$G:$G,0),1),"")</f>
        <v/>
      </c>
      <c r="D10" s="5" t="str">
        <f>_xlfn.IFNA(INDEX('Calendario 2021_def'!$J:$J,MATCH(D9,'Calendario 2021_def'!$G:$G,0),1),"")</f>
        <v/>
      </c>
      <c r="E10" s="5" t="str">
        <f>_xlfn.IFNA(INDEX('Calendario 2021_def'!$J:$J,MATCH(E9,'Calendario 2021_def'!$G:$G,0),1),"")</f>
        <v/>
      </c>
      <c r="F10" s="5" t="str">
        <f>_xlfn.IFNA(INDEX('Calendario 2021_def'!$J:$J,MATCH(F9,'Calendario 2021_def'!$G:$G,0),1),"")</f>
        <v/>
      </c>
      <c r="G10" s="5" t="str">
        <f>_xlfn.IFNA(INDEX('Calendario 2021_def'!$J:$J,MATCH(G9,'Calendario 2021_def'!$G:$G,0),1),"")</f>
        <v/>
      </c>
      <c r="H10" s="5" t="str">
        <f>_xlfn.IFNA(INDEX('Calendario 2021_def'!$J:$J,MATCH(H9,'Calendario 2021_def'!$G:$G,0),1),"")</f>
        <v/>
      </c>
      <c r="K10" s="5" t="str">
        <f>_xlfn.IFNA(INDEX('Calendario 2021_def'!$J:$J,MATCH(K9,'Calendario 2021_def'!$G:$G,0),1),"")</f>
        <v>PMAX--TER TENO U1-U36--Diésel</v>
      </c>
      <c r="L10" s="5" t="str">
        <f>_xlfn.IFNA(INDEX('Calendario 2021_def'!$J:$J,MATCH(L9,'Calendario 2021_def'!$G:$G,0),1),"")</f>
        <v/>
      </c>
      <c r="M10" s="5" t="str">
        <f>_xlfn.IFNA(INDEX('Calendario 2021_def'!$J:$J,MATCH(M9,'Calendario 2021_def'!$G:$G,0),1),"")</f>
        <v/>
      </c>
      <c r="N10" s="5" t="str">
        <f>_xlfn.IFNA(INDEX('Calendario 2021_def'!$J:$J,MATCH(N9,'Calendario 2021_def'!$G:$G,0),1),"")</f>
        <v/>
      </c>
      <c r="O10" s="5" t="str">
        <f>_xlfn.IFNA(INDEX('Calendario 2021_def'!$J:$J,MATCH(O9,'Calendario 2021_def'!$G:$G,0),1),"")</f>
        <v/>
      </c>
      <c r="P10" s="5" t="str">
        <f>_xlfn.IFNA(INDEX('Calendario 2021_def'!$J:$J,MATCH(P9,'Calendario 2021_def'!$G:$G,0),1),"")</f>
        <v/>
      </c>
      <c r="Q10" s="5" t="str">
        <f>_xlfn.IFNA(INDEX('Calendario 2021_def'!$J:$J,MATCH(Q9,'Calendario 2021_def'!$G:$G,0),1),"")</f>
        <v/>
      </c>
    </row>
    <row r="11" spans="1:20" ht="45" customHeight="1" x14ac:dyDescent="0.35">
      <c r="B11" s="3">
        <f t="array" ref="B11:H11">Días+29+DATE(Calendario1Año,Calendario1MesOpción,1)-WEEKDAY(DATE(Calendario1Año,Calendario1MesOpción,1),DíaDeLaSemanaOpción)</f>
        <v>44221</v>
      </c>
      <c r="C11" s="3">
        <v>44222</v>
      </c>
      <c r="D11" s="3">
        <v>44223</v>
      </c>
      <c r="E11" s="3">
        <v>44224</v>
      </c>
      <c r="F11" s="3">
        <v>44225</v>
      </c>
      <c r="G11" s="3">
        <v>44226</v>
      </c>
      <c r="H11" s="4">
        <v>44227</v>
      </c>
      <c r="K11" s="3">
        <f t="array" ref="K11:Q11">Días+29+DATE(Calendario2Año,Calendario2MesOpción,1)-WEEKDAY(DATE(Calendario2Año,Calendario2MesOpción,1),DíaDeLaSemanaOpción)</f>
        <v>44256</v>
      </c>
      <c r="L11" s="3">
        <v>44257</v>
      </c>
      <c r="M11" s="3">
        <v>44258</v>
      </c>
      <c r="N11" s="3">
        <v>44259</v>
      </c>
      <c r="O11" s="3">
        <v>44260</v>
      </c>
      <c r="P11" s="3">
        <v>44261</v>
      </c>
      <c r="Q11" s="4">
        <v>44262</v>
      </c>
    </row>
    <row r="12" spans="1:20" ht="45" customHeight="1" x14ac:dyDescent="0.35">
      <c r="B12" s="5" t="str">
        <f>_xlfn.IFNA(INDEX('Calendario 2021_def'!$J:$J,MATCH(B11,'Calendario 2021_def'!$G:$G,0),1),"")</f>
        <v/>
      </c>
      <c r="C12" s="5" t="str">
        <f>_xlfn.IFNA(INDEX('Calendario 2021_def'!$J:$J,MATCH(C11,'Calendario 2021_def'!$G:$G,0),1),"")</f>
        <v/>
      </c>
      <c r="D12" s="5" t="str">
        <f>_xlfn.IFNA(INDEX('Calendario 2021_def'!$J:$J,MATCH(D11,'Calendario 2021_def'!$G:$G,0),1),"")</f>
        <v/>
      </c>
      <c r="E12" s="5" t="str">
        <f>_xlfn.IFNA(INDEX('Calendario 2021_def'!$J:$J,MATCH(E11,'Calendario 2021_def'!$G:$G,0),1),"")</f>
        <v/>
      </c>
      <c r="F12" s="5" t="str">
        <f>_xlfn.IFNA(INDEX('Calendario 2021_def'!$J:$J,MATCH(F11,'Calendario 2021_def'!$G:$G,0),1),"")</f>
        <v/>
      </c>
      <c r="G12" s="5" t="str">
        <f>_xlfn.IFNA(INDEX('Calendario 2021_def'!$J:$J,MATCH(G11,'Calendario 2021_def'!$G:$G,0),1),"")</f>
        <v/>
      </c>
      <c r="H12" s="5" t="str">
        <f>_xlfn.IFNA(INDEX('Calendario 2021_def'!$J:$J,MATCH(H11,'Calendario 2021_def'!$G:$G,0),1),"")</f>
        <v/>
      </c>
      <c r="K12" s="5"/>
      <c r="L12" s="5"/>
      <c r="M12" s="5"/>
      <c r="N12" s="5"/>
      <c r="O12" s="5"/>
      <c r="P12" s="5"/>
      <c r="Q12" s="5"/>
    </row>
    <row r="13" spans="1:20" ht="45" customHeight="1" x14ac:dyDescent="0.35">
      <c r="B13" s="3">
        <f t="array" ref="B13:C13">Días+36+DATE(Calendario1Año,Calendario1MesOpción,1)-WEEKDAY(DATE(Calendario1Año,Calendario1MesOpción,1),DíaDeLaSemanaOpción)</f>
        <v>44228</v>
      </c>
      <c r="C13" s="3">
        <v>44229</v>
      </c>
      <c r="D13" s="72" t="s">
        <v>24</v>
      </c>
      <c r="E13" s="73"/>
      <c r="F13" s="73"/>
      <c r="G13" s="73"/>
      <c r="H13" s="73"/>
      <c r="K13" s="3">
        <f t="array" ref="K13:L13">Días+36+DATE(Calendario2Año,Calendario2MesOpción,1)-WEEKDAY(DATE(Calendario2Año,Calendario2MesOpción,1),DíaDeLaSemanaOpción)</f>
        <v>44263</v>
      </c>
      <c r="L13" s="3">
        <v>44264</v>
      </c>
      <c r="M13" s="74" t="s">
        <v>24</v>
      </c>
      <c r="N13" s="71"/>
      <c r="O13" s="71"/>
      <c r="P13" s="71"/>
      <c r="Q13" s="71"/>
    </row>
    <row r="14" spans="1:20" ht="45" customHeight="1" x14ac:dyDescent="0.35">
      <c r="B14" s="5"/>
      <c r="C14" s="5"/>
      <c r="D14" s="68"/>
      <c r="E14" s="69"/>
      <c r="F14" s="69"/>
      <c r="G14" s="69"/>
      <c r="H14" s="69"/>
      <c r="K14" s="5"/>
      <c r="L14" s="5"/>
      <c r="M14" s="68"/>
      <c r="N14" s="69"/>
      <c r="O14" s="69"/>
      <c r="P14" s="69"/>
      <c r="Q14" s="69"/>
    </row>
    <row r="15" spans="1:20" ht="46" x14ac:dyDescent="1">
      <c r="A15" s="9"/>
      <c r="B15" s="12">
        <f>YEAR(DATE(Calendario2Año,Calendario2MesOpción+1,1))</f>
        <v>2021</v>
      </c>
      <c r="C15" s="11" t="str">
        <f>TEXT(DATE(Calendario2Año,Calendario2MesOpción+1,1),"mmmm")</f>
        <v>marzo</v>
      </c>
      <c r="D15" s="10"/>
      <c r="E15" s="10"/>
      <c r="F15" s="10"/>
      <c r="G15" s="10"/>
      <c r="H15" s="9"/>
      <c r="K15" s="12">
        <f>YEAR(DATE(Calendario3Año,Calendario3MesOpción+1,1))</f>
        <v>2021</v>
      </c>
      <c r="L15" s="11" t="str">
        <f>TEXT(DATE(Calendario3Año,Calendario3MesOpción+1,1),"mmmm")</f>
        <v>abril</v>
      </c>
      <c r="M15" s="10"/>
      <c r="N15" s="10"/>
      <c r="O15" s="10"/>
      <c r="P15" s="10"/>
      <c r="Q15" s="9"/>
    </row>
    <row r="16" spans="1:20" x14ac:dyDescent="0.35">
      <c r="A16" s="13"/>
      <c r="B16" s="7" t="str">
        <f t="shared" ref="B16:H16" si="2">UPPER(TEXT(B17,"dddd"))</f>
        <v>LUNES</v>
      </c>
      <c r="C16" s="8" t="str">
        <f t="shared" si="2"/>
        <v>MARTES</v>
      </c>
      <c r="D16" s="7" t="str">
        <f t="shared" si="2"/>
        <v>MIÉRCOLES</v>
      </c>
      <c r="E16" s="8" t="str">
        <f t="shared" si="2"/>
        <v>JUEVES</v>
      </c>
      <c r="F16" s="7" t="str">
        <f t="shared" si="2"/>
        <v>VIERNES</v>
      </c>
      <c r="G16" s="8" t="str">
        <f t="shared" si="2"/>
        <v>SÁBADO</v>
      </c>
      <c r="H16" s="7" t="str">
        <f t="shared" si="2"/>
        <v>DOMINGO</v>
      </c>
      <c r="K16" s="7" t="str">
        <f t="shared" ref="K16:Q16" si="3">UPPER(TEXT(K17,"dddd"))</f>
        <v>LUNES</v>
      </c>
      <c r="L16" s="8" t="str">
        <f t="shared" si="3"/>
        <v>MARTES</v>
      </c>
      <c r="M16" s="7" t="str">
        <f t="shared" si="3"/>
        <v>MIÉRCOLES</v>
      </c>
      <c r="N16" s="8" t="str">
        <f t="shared" si="3"/>
        <v>JUEVES</v>
      </c>
      <c r="O16" s="7" t="str">
        <f t="shared" si="3"/>
        <v>VIERNES</v>
      </c>
      <c r="P16" s="8" t="str">
        <f t="shared" si="3"/>
        <v>SÁBADO</v>
      </c>
      <c r="Q16" s="7" t="str">
        <f t="shared" si="3"/>
        <v>DOMINGO</v>
      </c>
    </row>
    <row r="17" spans="1:17" ht="45" customHeight="1" x14ac:dyDescent="0.35">
      <c r="B17" s="3">
        <f t="array" ref="B17:H17">Días+1+DATE(Calendario3Año,Calendario3MesOpción,1)-WEEKDAY(DATE(Calendario3Año,Calendario3MesOpción,1),DíaDeLaSemanaOpción)</f>
        <v>44256</v>
      </c>
      <c r="C17" s="3">
        <v>44257</v>
      </c>
      <c r="D17" s="3">
        <v>44258</v>
      </c>
      <c r="E17" s="3">
        <v>44259</v>
      </c>
      <c r="F17" s="3">
        <v>44260</v>
      </c>
      <c r="G17" s="3">
        <v>44261</v>
      </c>
      <c r="H17" s="4">
        <v>44262</v>
      </c>
      <c r="K17" s="3">
        <f t="array" ref="K17:Q17">Días+1+DATE(Calendario4Año,Calendario4MesOpción,1)-WEEKDAY(DATE(Calendario4Año,Calendario4MesOpción,1),DíaDeLaSemanaOpción)</f>
        <v>44284</v>
      </c>
      <c r="L17" s="3">
        <v>44285</v>
      </c>
      <c r="M17" s="3">
        <v>44286</v>
      </c>
      <c r="N17" s="3">
        <v>44287</v>
      </c>
      <c r="O17" s="3">
        <v>44288</v>
      </c>
      <c r="P17" s="3">
        <v>44289</v>
      </c>
      <c r="Q17" s="4">
        <v>44290</v>
      </c>
    </row>
    <row r="18" spans="1:17" ht="45" customHeight="1" x14ac:dyDescent="0.35">
      <c r="B18" s="5" t="str">
        <f>_xlfn.IFNA(INDEX('Calendario 2021_def'!$J:$J,MATCH(B17,'Calendario 2021_def'!$G:$G,0),1),"")</f>
        <v>CEN--TER NEHUENCO II CC1--GNL/Diésel</v>
      </c>
      <c r="C18" s="5" t="str">
        <f>_xlfn.IFNA(INDEX('Calendario 2021_def'!$J:$J,MATCH(C17,'Calendario 2021_def'!$G:$G,0),1),"")</f>
        <v/>
      </c>
      <c r="D18" s="5" t="str">
        <f>_xlfn.IFNA(INDEX('Calendario 2021_def'!$J:$J,MATCH(D17,'Calendario 2021_def'!$G:$G,0),1),"")</f>
        <v/>
      </c>
      <c r="E18" s="5" t="str">
        <f>_xlfn.IFNA(INDEX('Calendario 2021_def'!$J:$J,MATCH(E17,'Calendario 2021_def'!$G:$G,0),1),"")</f>
        <v/>
      </c>
      <c r="F18" s="5" t="str">
        <f>_xlfn.IFNA(INDEX('Calendario 2021_def'!$J:$J,MATCH(F17,'Calendario 2021_def'!$G:$G,0),1),"")</f>
        <v/>
      </c>
      <c r="G18" s="5" t="str">
        <f>_xlfn.IFNA(INDEX('Calendario 2021_def'!$J:$J,MATCH(G17,'Calendario 2021_def'!$G:$G,0),1),"")</f>
        <v/>
      </c>
      <c r="H18" s="5" t="str">
        <f>_xlfn.IFNA(INDEX('Calendario 2021_def'!$J:$J,MATCH(H17,'Calendario 2021_def'!$G:$G,0),1),"")</f>
        <v/>
      </c>
      <c r="K18" s="5"/>
      <c r="L18" s="5"/>
      <c r="M18" s="5"/>
      <c r="N18" s="5" t="str">
        <f>_xlfn.IFNA(INDEX('Calendario 2021_def'!$J:$J,MATCH(N17,'Calendario 2021_def'!$G:$G,0),1),"")</f>
        <v/>
      </c>
      <c r="O18" s="5" t="str">
        <f>_xlfn.IFNA(INDEX('Calendario 2021_def'!$J:$J,MATCH(O17,'Calendario 2021_def'!$G:$G,0),1),"")</f>
        <v/>
      </c>
      <c r="P18" s="5" t="str">
        <f>_xlfn.IFNA(INDEX('Calendario 2021_def'!$J:$J,MATCH(P17,'Calendario 2021_def'!$G:$G,0),1),"")</f>
        <v/>
      </c>
      <c r="Q18" s="5" t="str">
        <f>_xlfn.IFNA(INDEX('Calendario 2021_def'!$J:$J,MATCH(Q17,'Calendario 2021_def'!$G:$G,0),1),"")</f>
        <v/>
      </c>
    </row>
    <row r="19" spans="1:17" ht="45" customHeight="1" x14ac:dyDescent="0.35">
      <c r="B19" s="3">
        <f t="array" ref="B19:H19">Días+8+DATE(Calendario3Año,Calendario3MesOpción,1)-WEEKDAY(DATE(Calendario3Año,Calendario3MesOpción,1),DíaDeLaSemanaOpción)</f>
        <v>44263</v>
      </c>
      <c r="C19" s="3">
        <v>44264</v>
      </c>
      <c r="D19" s="3">
        <v>44265</v>
      </c>
      <c r="E19" s="3">
        <v>44266</v>
      </c>
      <c r="F19" s="3">
        <v>44267</v>
      </c>
      <c r="G19" s="3">
        <v>44268</v>
      </c>
      <c r="H19" s="4">
        <v>44269</v>
      </c>
      <c r="K19" s="3">
        <f t="array" ref="K19:Q19">Días+8+DATE(Calendario4Año,Calendario4MesOpción,1)-WEEKDAY(DATE(Calendario4Año,Calendario4MesOpción,1),DíaDeLaSemanaOpción)</f>
        <v>44291</v>
      </c>
      <c r="L19" s="3">
        <v>44292</v>
      </c>
      <c r="M19" s="3">
        <v>44293</v>
      </c>
      <c r="N19" s="3">
        <v>44294</v>
      </c>
      <c r="O19" s="3">
        <v>44295</v>
      </c>
      <c r="P19" s="3">
        <v>44296</v>
      </c>
      <c r="Q19" s="4">
        <v>44297</v>
      </c>
    </row>
    <row r="20" spans="1:17" ht="45" customHeight="1" x14ac:dyDescent="0.35">
      <c r="B20" s="5" t="str">
        <f>_xlfn.IFNA(INDEX('Calendario 2021_def'!$J:$J,MATCH(B19,'Calendario 2021_def'!$G:$G,0),1),"")</f>
        <v/>
      </c>
      <c r="C20" s="5" t="str">
        <f>_xlfn.IFNA(INDEX('Calendario 2021_def'!$J:$J,MATCH(C19,'Calendario 2021_def'!$G:$G,0),1),"")</f>
        <v/>
      </c>
      <c r="D20" s="5" t="str">
        <f>_xlfn.IFNA(INDEX('Calendario 2021_def'!$J:$J,MATCH(D19,'Calendario 2021_def'!$G:$G,0),1),"")</f>
        <v/>
      </c>
      <c r="E20" s="5" t="str">
        <f>_xlfn.IFNA(INDEX('Calendario 2021_def'!$J:$J,MATCH(E19,'Calendario 2021_def'!$G:$G,0),1),"")</f>
        <v/>
      </c>
      <c r="F20" s="5" t="str">
        <f>_xlfn.IFNA(INDEX('Calendario 2021_def'!$J:$J,MATCH(F19,'Calendario 2021_def'!$G:$G,0),1),"")</f>
        <v/>
      </c>
      <c r="G20" s="5" t="str">
        <f>_xlfn.IFNA(INDEX('Calendario 2021_def'!$J:$J,MATCH(G19,'Calendario 2021_def'!$G:$G,0),1),"")</f>
        <v/>
      </c>
      <c r="H20" s="5" t="str">
        <f>_xlfn.IFNA(INDEX('Calendario 2021_def'!$J:$J,MATCH(H19,'Calendario 2021_def'!$G:$G,0),1),"")</f>
        <v/>
      </c>
      <c r="K20" s="5" t="str">
        <f>_xlfn.IFNA(INDEX('Calendario 2021_def'!$J:$J,MATCH(K19,'Calendario 2021_def'!$G:$G,0),1),"")</f>
        <v/>
      </c>
      <c r="L20" s="5" t="str">
        <f>_xlfn.IFNA(INDEX('Calendario 2021_def'!$J:$J,MATCH(L19,'Calendario 2021_def'!$G:$G,0),1),"")</f>
        <v/>
      </c>
      <c r="M20" s="5" t="str">
        <f>_xlfn.IFNA(INDEX('Calendario 2021_def'!$J:$J,MATCH(M19,'Calendario 2021_def'!$G:$G,0),1),"")</f>
        <v/>
      </c>
      <c r="N20" s="5" t="str">
        <f>_xlfn.IFNA(INDEX('Calendario 2021_def'!$J:$J,MATCH(N19,'Calendario 2021_def'!$G:$G,0),1),"")</f>
        <v/>
      </c>
      <c r="O20" s="5" t="str">
        <f>_xlfn.IFNA(INDEX('Calendario 2021_def'!$J:$J,MATCH(O19,'Calendario 2021_def'!$G:$G,0),1),"")</f>
        <v/>
      </c>
      <c r="P20" s="5" t="str">
        <f>_xlfn.IFNA(INDEX('Calendario 2021_def'!$J:$J,MATCH(P19,'Calendario 2021_def'!$G:$G,0),1),"")</f>
        <v/>
      </c>
      <c r="Q20" s="5" t="str">
        <f>_xlfn.IFNA(INDEX('Calendario 2021_def'!$J:$J,MATCH(Q19,'Calendario 2021_def'!$G:$G,0),1),"")</f>
        <v/>
      </c>
    </row>
    <row r="21" spans="1:17" ht="45" customHeight="1" x14ac:dyDescent="0.35">
      <c r="B21" s="3">
        <f t="array" ref="B21:H21">Días+15+DATE(Calendario3Año,Calendario3MesOpción,1)-WEEKDAY(DATE(Calendario3Año,Calendario3MesOpción,1),DíaDeLaSemanaOpción)</f>
        <v>44270</v>
      </c>
      <c r="C21" s="3">
        <v>44271</v>
      </c>
      <c r="D21" s="3">
        <v>44272</v>
      </c>
      <c r="E21" s="3">
        <v>44273</v>
      </c>
      <c r="F21" s="3">
        <v>44274</v>
      </c>
      <c r="G21" s="3">
        <v>44275</v>
      </c>
      <c r="H21" s="4">
        <v>44276</v>
      </c>
      <c r="K21" s="3">
        <f t="array" ref="K21:Q21">Días+15+DATE(Calendario4Año,Calendario4MesOpción,1)-WEEKDAY(DATE(Calendario4Año,Calendario4MesOpción,1),DíaDeLaSemanaOpción)</f>
        <v>44298</v>
      </c>
      <c r="L21" s="3">
        <v>44299</v>
      </c>
      <c r="M21" s="3">
        <v>44300</v>
      </c>
      <c r="N21" s="3">
        <v>44301</v>
      </c>
      <c r="O21" s="3">
        <v>44302</v>
      </c>
      <c r="P21" s="3">
        <v>44303</v>
      </c>
      <c r="Q21" s="4">
        <v>44304</v>
      </c>
    </row>
    <row r="22" spans="1:17" ht="45" customHeight="1" x14ac:dyDescent="0.35">
      <c r="B22" s="5" t="str">
        <f>_xlfn.IFNA(INDEX('Calendario 2021_def'!$J:$J,MATCH(B21,'Calendario 2021_def'!$G:$G,0),1),"")</f>
        <v/>
      </c>
      <c r="C22" s="5" t="str">
        <f>_xlfn.IFNA(INDEX('Calendario 2021_def'!$J:$J,MATCH(C21,'Calendario 2021_def'!$G:$G,0),1),"")</f>
        <v/>
      </c>
      <c r="D22" s="5" t="str">
        <f>_xlfn.IFNA(INDEX('Calendario 2021_def'!$J:$J,MATCH(D21,'Calendario 2021_def'!$G:$G,0),1),"")</f>
        <v/>
      </c>
      <c r="E22" s="5" t="str">
        <f>_xlfn.IFNA(INDEX('Calendario 2021_def'!$J:$J,MATCH(E21,'Calendario 2021_def'!$G:$G,0),1),"")</f>
        <v/>
      </c>
      <c r="F22" s="5" t="str">
        <f>_xlfn.IFNA(INDEX('Calendario 2021_def'!$J:$J,MATCH(F21,'Calendario 2021_def'!$G:$G,0),1),"")</f>
        <v/>
      </c>
      <c r="G22" s="5" t="str">
        <f>_xlfn.IFNA(INDEX('Calendario 2021_def'!$J:$J,MATCH(G21,'Calendario 2021_def'!$G:$G,0),1),"")</f>
        <v/>
      </c>
      <c r="H22" s="5" t="str">
        <f>_xlfn.IFNA(INDEX('Calendario 2021_def'!$J:$J,MATCH(H21,'Calendario 2021_def'!$G:$G,0),1),"")</f>
        <v/>
      </c>
      <c r="K22" s="5" t="str">
        <f>_xlfn.IFNA(INDEX('Calendario 2021_def'!$J:$J,MATCH(K21,'Calendario 2021_def'!$G:$G,0),1),"")</f>
        <v/>
      </c>
      <c r="L22" s="5" t="str">
        <f>_xlfn.IFNA(INDEX('Calendario 2021_def'!$J:$J,MATCH(L21,'Calendario 2021_def'!$G:$G,0),1),"")</f>
        <v>PMAX--TER ATACAMA CC2--GNL/Diésel</v>
      </c>
      <c r="M22" s="5" t="str">
        <f>_xlfn.IFNA(INDEX('Calendario 2021_def'!$J:$J,MATCH(M21,'Calendario 2021_def'!$G:$G,0),1),"")</f>
        <v/>
      </c>
      <c r="N22" s="5" t="str">
        <f>_xlfn.IFNA(INDEX('Calendario 2021_def'!$J:$J,MATCH(N21,'Calendario 2021_def'!$G:$G,0),1),"")</f>
        <v/>
      </c>
      <c r="O22" s="5" t="str">
        <f>_xlfn.IFNA(INDEX('Calendario 2021_def'!$J:$J,MATCH(O21,'Calendario 2021_def'!$G:$G,0),1),"")</f>
        <v/>
      </c>
      <c r="P22" s="5" t="str">
        <f>_xlfn.IFNA(INDEX('Calendario 2021_def'!$J:$J,MATCH(P21,'Calendario 2021_def'!$G:$G,0),1),"")</f>
        <v/>
      </c>
      <c r="Q22" s="5" t="str">
        <f>_xlfn.IFNA(INDEX('Calendario 2021_def'!$J:$J,MATCH(Q21,'Calendario 2021_def'!$G:$G,0),1),"")</f>
        <v/>
      </c>
    </row>
    <row r="23" spans="1:17" ht="45" customHeight="1" x14ac:dyDescent="0.35">
      <c r="B23" s="3">
        <f t="array" ref="B23:H23">Días+22+DATE(Calendario3Año,Calendario3MesOpción,1)-WEEKDAY(DATE(Calendario3Año,Calendario3MesOpción,1),DíaDeLaSemanaOpción)</f>
        <v>44277</v>
      </c>
      <c r="C23" s="3">
        <v>44278</v>
      </c>
      <c r="D23" s="3">
        <v>44279</v>
      </c>
      <c r="E23" s="3">
        <v>44280</v>
      </c>
      <c r="F23" s="3">
        <v>44281</v>
      </c>
      <c r="G23" s="3">
        <v>44282</v>
      </c>
      <c r="H23" s="4">
        <v>44283</v>
      </c>
      <c r="K23" s="3">
        <f t="array" ref="K23:Q23">Días+22+DATE(Calendario4Año,Calendario4MesOpción,1)-WEEKDAY(DATE(Calendario4Año,Calendario4MesOpción,1),DíaDeLaSemanaOpción)</f>
        <v>44305</v>
      </c>
      <c r="L23" s="3">
        <v>44306</v>
      </c>
      <c r="M23" s="3">
        <v>44307</v>
      </c>
      <c r="N23" s="3">
        <v>44308</v>
      </c>
      <c r="O23" s="3">
        <v>44309</v>
      </c>
      <c r="P23" s="3">
        <v>44310</v>
      </c>
      <c r="Q23" s="4">
        <v>44311</v>
      </c>
    </row>
    <row r="24" spans="1:17" ht="45" customHeight="1" x14ac:dyDescent="0.35">
      <c r="B24" s="5" t="str">
        <f>_xlfn.IFNA(INDEX('Calendario 2021_def'!$J:$J,MATCH(B23,'Calendario 2021_def'!$G:$G,0),1),"")</f>
        <v>PMAX--TER CAMPICHE--Carbón</v>
      </c>
      <c r="C24" s="5" t="str">
        <f>_xlfn.IFNA(INDEX('Calendario 2021_def'!$J:$J,MATCH(C23,'Calendario 2021_def'!$G:$G,0),1),"")</f>
        <v/>
      </c>
      <c r="D24" s="5" t="str">
        <f>_xlfn.IFNA(INDEX('Calendario 2021_def'!$J:$J,MATCH(D23,'Calendario 2021_def'!$G:$G,0),1),"")</f>
        <v/>
      </c>
      <c r="E24" s="5" t="str">
        <f>_xlfn.IFNA(INDEX('Calendario 2021_def'!$J:$J,MATCH(E23,'Calendario 2021_def'!$G:$G,0),1),"")</f>
        <v/>
      </c>
      <c r="F24" s="5" t="str">
        <f>_xlfn.IFNA(INDEX('Calendario 2021_def'!$J:$J,MATCH(F23,'Calendario 2021_def'!$G:$G,0),1),"")</f>
        <v/>
      </c>
      <c r="G24" s="5" t="str">
        <f>_xlfn.IFNA(INDEX('Calendario 2021_def'!$J:$J,MATCH(G23,'Calendario 2021_def'!$G:$G,0),1),"")</f>
        <v/>
      </c>
      <c r="H24" s="5" t="str">
        <f>_xlfn.IFNA(INDEX('Calendario 2021_def'!$J:$J,MATCH(H23,'Calendario 2021_def'!$G:$G,0),1),"")</f>
        <v/>
      </c>
      <c r="K24" s="5" t="str">
        <f>_xlfn.IFNA(INDEX('Calendario 2021_def'!$J:$J,MATCH(K23,'Calendario 2021_def'!$G:$G,0),1),"")</f>
        <v>CEN--TER INACAL U1-U4--Fuel Oil N°6/Diésel</v>
      </c>
      <c r="L24" s="5" t="str">
        <f>_xlfn.IFNA(INDEX('Calendario 2021_def'!$J:$J,MATCH(L23,'Calendario 2021_def'!$G:$G,0),1),"")</f>
        <v>PMAX--TER PLACILLA U1-U3--Diésel</v>
      </c>
      <c r="M24" s="5" t="str">
        <f>_xlfn.IFNA(INDEX('Calendario 2021_def'!$J:$J,MATCH(M23,'Calendario 2021_def'!$G:$G,0),1),"")</f>
        <v/>
      </c>
      <c r="N24" s="5" t="str">
        <f>_xlfn.IFNA(INDEX('Calendario 2021_def'!$J:$J,MATCH(N23,'Calendario 2021_def'!$G:$G,0),1),"")</f>
        <v>PMAX--TER SANTA MARTA U1-U10--Biogás</v>
      </c>
      <c r="O24" s="5" t="str">
        <f>_xlfn.IFNA(INDEX('Calendario 2021_def'!$J:$J,MATCH(O23,'Calendario 2021_def'!$G:$G,0),1),"")</f>
        <v/>
      </c>
      <c r="P24" s="5" t="str">
        <f>_xlfn.IFNA(INDEX('Calendario 2021_def'!$J:$J,MATCH(P23,'Calendario 2021_def'!$G:$G,0),1),"")</f>
        <v/>
      </c>
      <c r="Q24" s="5" t="str">
        <f>_xlfn.IFNA(INDEX('Calendario 2021_def'!$J:$J,MATCH(Q23,'Calendario 2021_def'!$G:$G,0),1),"")</f>
        <v/>
      </c>
    </row>
    <row r="25" spans="1:17" ht="45" customHeight="1" x14ac:dyDescent="0.35">
      <c r="B25" s="3">
        <f t="array" ref="B25:H25">Días+29+DATE(Calendario3Año,Calendario3MesOpción,1)-WEEKDAY(DATE(Calendario3Año,Calendario3MesOpción,1),DíaDeLaSemanaOpción)</f>
        <v>44284</v>
      </c>
      <c r="C25" s="3">
        <v>44285</v>
      </c>
      <c r="D25" s="3">
        <v>44286</v>
      </c>
      <c r="E25" s="3">
        <v>44287</v>
      </c>
      <c r="F25" s="3">
        <v>44288</v>
      </c>
      <c r="G25" s="3">
        <v>44289</v>
      </c>
      <c r="H25" s="4">
        <v>44290</v>
      </c>
      <c r="K25" s="3">
        <f t="array" ref="K25:Q25">Días+29+DATE(Calendario4Año,Calendario4MesOpción,1)-WEEKDAY(DATE(Calendario4Año,Calendario4MesOpción,1),DíaDeLaSemanaOpción)</f>
        <v>44312</v>
      </c>
      <c r="L25" s="3">
        <v>44313</v>
      </c>
      <c r="M25" s="3">
        <v>44314</v>
      </c>
      <c r="N25" s="3">
        <v>44315</v>
      </c>
      <c r="O25" s="3">
        <v>44316</v>
      </c>
      <c r="P25" s="3">
        <v>44317</v>
      </c>
      <c r="Q25" s="4">
        <v>44318</v>
      </c>
    </row>
    <row r="26" spans="1:17" ht="45" customHeight="1" x14ac:dyDescent="0.35">
      <c r="B26" s="5" t="str">
        <f>_xlfn.IFNA(INDEX('Calendario 2021_def'!$J:$J,MATCH(B25,'Calendario 2021_def'!$G:$G,0),1),"")</f>
        <v>PMAX--TER ANDES GENERACIÓN U1-U4--Diésel</v>
      </c>
      <c r="C26" s="5" t="str">
        <f>_xlfn.IFNA(INDEX('Calendario 2021_def'!$J:$J,MATCH(C25,'Calendario 2021_def'!$G:$G,0),1),"")</f>
        <v/>
      </c>
      <c r="D26" s="5" t="str">
        <f>_xlfn.IFNA(INDEX('Calendario 2021_def'!$J:$J,MATCH(D25,'Calendario 2021_def'!$G:$G,0),1),"")</f>
        <v/>
      </c>
      <c r="E26" s="5"/>
      <c r="F26" s="5"/>
      <c r="G26" s="5"/>
      <c r="H26" s="5"/>
      <c r="K26" s="5" t="str">
        <f>_xlfn.IFNA(INDEX('Calendario 2021_def'!$J:$J,MATCH(K25,'Calendario 2021_def'!$G:$G,0),1),"")</f>
        <v>CEN--TER LAGUNA VERDE TG-TV--Diésel</v>
      </c>
      <c r="L26" s="5" t="str">
        <f>_xlfn.IFNA(INDEX('Calendario 2021_def'!$J:$J,MATCH(L25,'Calendario 2021_def'!$G:$G,0),1),"")</f>
        <v/>
      </c>
      <c r="M26" s="5" t="str">
        <f>_xlfn.IFNA(INDEX('Calendario 2021_def'!$J:$J,MATCH(M25,'Calendario 2021_def'!$G:$G,0),1),"")</f>
        <v/>
      </c>
      <c r="N26" s="5" t="str">
        <f>_xlfn.IFNA(INDEX('Calendario 2021_def'!$J:$J,MATCH(N25,'Calendario 2021_def'!$G:$G,0),1),"")</f>
        <v/>
      </c>
      <c r="O26" s="5" t="str">
        <f>_xlfn.IFNA(INDEX('Calendario 2021_def'!$J:$J,MATCH(O25,'Calendario 2021_def'!$G:$G,0),1),"")</f>
        <v/>
      </c>
      <c r="P26" s="5"/>
      <c r="Q26" s="5"/>
    </row>
    <row r="27" spans="1:17" ht="45" customHeight="1" x14ac:dyDescent="0.35">
      <c r="B27" s="3">
        <f t="array" ref="B27:C27">Días+36+DATE(Calendario3Año,Calendario3MesOpción,1)-WEEKDAY(DATE(Calendario3Año,Calendario3MesOpción,1),DíaDeLaSemanaOpción)</f>
        <v>44291</v>
      </c>
      <c r="C27" s="3">
        <v>44292</v>
      </c>
      <c r="D27" s="74" t="s">
        <v>24</v>
      </c>
      <c r="E27" s="71"/>
      <c r="F27" s="71"/>
      <c r="G27" s="71"/>
      <c r="H27" s="71"/>
      <c r="K27" s="3">
        <f t="array" ref="K27:L27">Días+36+DATE(Calendario4Año,Calendario4MesOpción,1)-WEEKDAY(DATE(Calendario4Año,Calendario4MesOpción,1),DíaDeLaSemanaOpción)</f>
        <v>44319</v>
      </c>
      <c r="L27" s="3">
        <v>44320</v>
      </c>
      <c r="M27" s="70" t="s">
        <v>24</v>
      </c>
      <c r="N27" s="71"/>
      <c r="O27" s="71"/>
      <c r="P27" s="71"/>
      <c r="Q27" s="71"/>
    </row>
    <row r="28" spans="1:17" ht="45" customHeight="1" x14ac:dyDescent="0.35">
      <c r="B28" s="5"/>
      <c r="C28" s="5"/>
      <c r="D28" s="68"/>
      <c r="E28" s="69"/>
      <c r="F28" s="69"/>
      <c r="G28" s="69"/>
      <c r="H28" s="69"/>
      <c r="K28" s="5"/>
      <c r="L28" s="5"/>
      <c r="M28" s="68"/>
      <c r="N28" s="69" t="e">
        <f>_xlfn.IFNA(INDEX(#REF!,MATCH(N27,#REF!,0),1),"")</f>
        <v>#REF!</v>
      </c>
      <c r="O28" s="69" t="e">
        <f>_xlfn.IFNA(INDEX(#REF!,MATCH(O27,#REF!,0),1),"")</f>
        <v>#REF!</v>
      </c>
      <c r="P28" s="69" t="e">
        <f>_xlfn.IFNA(INDEX(#REF!,MATCH(P27,#REF!,0),1),"")</f>
        <v>#REF!</v>
      </c>
      <c r="Q28" s="69" t="e">
        <f>_xlfn.IFNA(INDEX(#REF!,MATCH(Q27,#REF!,0),1),"")</f>
        <v>#REF!</v>
      </c>
    </row>
    <row r="29" spans="1:17" ht="46" x14ac:dyDescent="1">
      <c r="A29" s="9"/>
      <c r="B29" s="12">
        <f>YEAR(DATE(Calendario4Año,Calendario4MesOpción+1,1))</f>
        <v>2021</v>
      </c>
      <c r="C29" s="11" t="str">
        <f>TEXT(DATE(Calendario4Año,Calendario4MesOpción+1,1),"mmmm")</f>
        <v>mayo</v>
      </c>
      <c r="D29" s="10"/>
      <c r="E29" s="10"/>
      <c r="F29" s="10"/>
      <c r="G29" s="10"/>
      <c r="H29" s="9"/>
      <c r="K29" s="12">
        <f>YEAR(DATE(Calendario5Año,Calendario5MesOpción+1,1))</f>
        <v>2021</v>
      </c>
      <c r="L29" s="11" t="str">
        <f>TEXT(DATE(Calendario5Año,Calendario5MesOpción+1,1),"mmmm")</f>
        <v>junio</v>
      </c>
      <c r="M29" s="10"/>
      <c r="N29" s="10"/>
      <c r="O29" s="10"/>
      <c r="P29" s="10"/>
      <c r="Q29" s="9"/>
    </row>
    <row r="30" spans="1:17" x14ac:dyDescent="0.35">
      <c r="A30" s="13"/>
      <c r="B30" s="7" t="str">
        <f t="shared" ref="B30:H30" si="4">UPPER(TEXT(B31,"dddd"))</f>
        <v>LUNES</v>
      </c>
      <c r="C30" s="8" t="str">
        <f t="shared" si="4"/>
        <v>MARTES</v>
      </c>
      <c r="D30" s="7" t="str">
        <f t="shared" si="4"/>
        <v>MIÉRCOLES</v>
      </c>
      <c r="E30" s="8" t="str">
        <f t="shared" si="4"/>
        <v>JUEVES</v>
      </c>
      <c r="F30" s="7" t="str">
        <f t="shared" si="4"/>
        <v>VIERNES</v>
      </c>
      <c r="G30" s="8" t="str">
        <f t="shared" si="4"/>
        <v>SÁBADO</v>
      </c>
      <c r="H30" s="7" t="str">
        <f t="shared" si="4"/>
        <v>DOMINGO</v>
      </c>
      <c r="K30" s="7" t="str">
        <f t="shared" ref="K30:Q30" si="5">UPPER(TEXT(K31,"dddd"))</f>
        <v>LUNES</v>
      </c>
      <c r="L30" s="8" t="str">
        <f t="shared" si="5"/>
        <v>MARTES</v>
      </c>
      <c r="M30" s="7" t="str">
        <f t="shared" si="5"/>
        <v>MIÉRCOLES</v>
      </c>
      <c r="N30" s="8" t="str">
        <f t="shared" si="5"/>
        <v>JUEVES</v>
      </c>
      <c r="O30" s="7" t="str">
        <f t="shared" si="5"/>
        <v>VIERNES</v>
      </c>
      <c r="P30" s="8" t="str">
        <f t="shared" si="5"/>
        <v>SÁBADO</v>
      </c>
      <c r="Q30" s="7" t="str">
        <f t="shared" si="5"/>
        <v>DOMINGO</v>
      </c>
    </row>
    <row r="31" spans="1:17" ht="45" customHeight="1" x14ac:dyDescent="0.35">
      <c r="B31" s="3">
        <f t="array" ref="B31:H31">Días+1+DATE(Calendario5Año,Calendario5MesOpción,1)-WEEKDAY(DATE(Calendario5Año,Calendario5MesOpción,1),DíaDeLaSemanaOpción)</f>
        <v>44312</v>
      </c>
      <c r="C31" s="3">
        <v>44313</v>
      </c>
      <c r="D31" s="17">
        <v>44314</v>
      </c>
      <c r="E31" s="3">
        <v>44315</v>
      </c>
      <c r="F31" s="3">
        <v>44316</v>
      </c>
      <c r="G31" s="3">
        <v>44317</v>
      </c>
      <c r="H31" s="4">
        <v>44318</v>
      </c>
      <c r="K31" s="3">
        <f t="array" ref="K31:Q31">Días+1+DATE(Calendario6Año,Calendario6MesOpción,1)-WEEKDAY(DATE(Calendario6Año,Calendario6MesOpción,1),DíaDeLaSemanaOpción)</f>
        <v>44347</v>
      </c>
      <c r="L31" s="3">
        <v>44348</v>
      </c>
      <c r="M31" s="3">
        <v>44349</v>
      </c>
      <c r="N31" s="3">
        <v>44350</v>
      </c>
      <c r="O31" s="3">
        <v>44351</v>
      </c>
      <c r="P31" s="3">
        <v>44352</v>
      </c>
      <c r="Q31" s="4">
        <v>44353</v>
      </c>
    </row>
    <row r="32" spans="1:17" ht="45" customHeight="1" x14ac:dyDescent="0.35">
      <c r="B32" s="5"/>
      <c r="C32" s="5"/>
      <c r="D32" s="5"/>
      <c r="E32" s="5"/>
      <c r="F32" s="5"/>
      <c r="G32" s="5" t="str">
        <f>_xlfn.IFNA(INDEX('Calendario 2021_def'!$J:$J,MATCH(G31,'Calendario 2021_def'!$G:$G,0),1),"")</f>
        <v/>
      </c>
      <c r="H32" s="5" t="str">
        <f>_xlfn.IFNA(INDEX('Calendario 2021_def'!$J:$J,MATCH(H31,'Calendario 2021_def'!$G:$G,0),1),"")</f>
        <v/>
      </c>
      <c r="K32" s="5" t="str">
        <f>_xlfn.IFNA(INDEX('Calendario 2021_def'!$J:$J,MATCH(K31,'Calendario 2021_def'!$G:$G,0),1),"")</f>
        <v/>
      </c>
      <c r="L32" s="5" t="str">
        <f>_xlfn.IFNA(INDEX('Calendario 2021_def'!$J:$J,MATCH(L31,'Calendario 2021_def'!$G:$G,0),1),"")</f>
        <v/>
      </c>
      <c r="M32" s="5" t="str">
        <f>_xlfn.IFNA(INDEX('Calendario 2021_def'!$J:$J,MATCH(M31,'Calendario 2021_def'!$G:$G,0),1),"")</f>
        <v>CEN--TER TOCOPILLA TG1--Diésel</v>
      </c>
      <c r="N32" s="5" t="str">
        <f>_xlfn.IFNA(INDEX('Calendario 2021_def'!$J:$J,MATCH(N31,'Calendario 2021_def'!$G:$G,0),1),"")</f>
        <v/>
      </c>
      <c r="O32" s="5" t="str">
        <f>_xlfn.IFNA(INDEX('Calendario 2021_def'!$J:$J,MATCH(O31,'Calendario 2021_def'!$G:$G,0),1),"")</f>
        <v/>
      </c>
      <c r="P32" s="5" t="str">
        <f>_xlfn.IFNA(INDEX('Calendario 2021_def'!$J:$J,MATCH(P31,'Calendario 2021_def'!$G:$G,0),1),"")</f>
        <v/>
      </c>
      <c r="Q32" s="5" t="str">
        <f>_xlfn.IFNA(INDEX('Calendario 2021_def'!$J:$J,MATCH(Q31,'Calendario 2021_def'!$G:$G,0),1),"")</f>
        <v/>
      </c>
    </row>
    <row r="33" spans="1:17" ht="45" customHeight="1" x14ac:dyDescent="0.35">
      <c r="B33" s="3">
        <f t="array" ref="B33:H33">Días+8+DATE(Calendario5Año,Calendario5MesOpción,1)-WEEKDAY(DATE(Calendario5Año,Calendario5MesOpción,1),DíaDeLaSemanaOpción)</f>
        <v>44319</v>
      </c>
      <c r="C33" s="3">
        <v>44320</v>
      </c>
      <c r="D33" s="3">
        <v>44321</v>
      </c>
      <c r="E33" s="3">
        <v>44322</v>
      </c>
      <c r="F33" s="3">
        <v>44323</v>
      </c>
      <c r="G33" s="3">
        <v>44324</v>
      </c>
      <c r="H33" s="4">
        <v>44325</v>
      </c>
      <c r="K33" s="3">
        <f t="array" ref="K33:Q33">Días+8+DATE(Calendario6Año,Calendario6MesOpción,1)-WEEKDAY(DATE(Calendario6Año,Calendario6MesOpción,1),DíaDeLaSemanaOpción)</f>
        <v>44354</v>
      </c>
      <c r="L33" s="3">
        <v>44355</v>
      </c>
      <c r="M33" s="3">
        <v>44356</v>
      </c>
      <c r="N33" s="3">
        <v>44357</v>
      </c>
      <c r="O33" s="3">
        <v>44358</v>
      </c>
      <c r="P33" s="3">
        <v>44359</v>
      </c>
      <c r="Q33" s="4">
        <v>44360</v>
      </c>
    </row>
    <row r="34" spans="1:17" ht="45" customHeight="1" x14ac:dyDescent="0.35">
      <c r="B34" s="5" t="str">
        <f>_xlfn.IFNA(INDEX('Calendario 2021_def'!$J:$J,MATCH(B33,'Calendario 2021_def'!$G:$G,0),1),"")</f>
        <v/>
      </c>
      <c r="C34" s="5" t="str">
        <f>_xlfn.IFNA(INDEX('Calendario 2021_def'!$J:$J,MATCH(C33,'Calendario 2021_def'!$G:$G,0),1),"")</f>
        <v>CEN--TER TARAPACÁ TGTAR--Diésel</v>
      </c>
      <c r="D34" s="5" t="str">
        <f>_xlfn.IFNA(INDEX('Calendario 2021_def'!$J:$J,MATCH(D33,'Calendario 2021_def'!$G:$G,0),1),"")</f>
        <v/>
      </c>
      <c r="E34" s="5" t="str">
        <f>_xlfn.IFNA(INDEX('Calendario 2021_def'!$J:$J,MATCH(E33,'Calendario 2021_def'!$G:$G,0),1),"")</f>
        <v/>
      </c>
      <c r="F34" s="5" t="str">
        <f>_xlfn.IFNA(INDEX('Calendario 2021_def'!$J:$J,MATCH(F33,'Calendario 2021_def'!$G:$G,0),1),"")</f>
        <v/>
      </c>
      <c r="G34" s="5" t="str">
        <f>_xlfn.IFNA(INDEX('Calendario 2021_def'!$J:$J,MATCH(G33,'Calendario 2021_def'!$G:$G,0),1),"")</f>
        <v/>
      </c>
      <c r="H34" s="5" t="str">
        <f>_xlfn.IFNA(INDEX('Calendario 2021_def'!$J:$J,MATCH(H33,'Calendario 2021_def'!$G:$G,0),1),"")</f>
        <v/>
      </c>
      <c r="K34" s="5" t="str">
        <f>_xlfn.IFNA(INDEX('Calendario 2021_def'!$J:$J,MATCH(K33,'Calendario 2021_def'!$G:$G,0),1),"")</f>
        <v>CEN--TER NORGENER U1 (NTO1)--Carbón</v>
      </c>
      <c r="L34" s="5" t="str">
        <f>_xlfn.IFNA(INDEX('Calendario 2021_def'!$J:$J,MATCH(L33,'Calendario 2021_def'!$G:$G,0),1),"")</f>
        <v/>
      </c>
      <c r="M34" s="5" t="str">
        <f>_xlfn.IFNA(INDEX('Calendario 2021_def'!$J:$J,MATCH(M33,'Calendario 2021_def'!$G:$G,0),1),"")</f>
        <v/>
      </c>
      <c r="N34" s="5" t="str">
        <f>_xlfn.IFNA(INDEX('Calendario 2021_def'!$J:$J,MATCH(N33,'Calendario 2021_def'!$G:$G,0),1),"")</f>
        <v/>
      </c>
      <c r="O34" s="5" t="str">
        <f>_xlfn.IFNA(INDEX('Calendario 2021_def'!$J:$J,MATCH(O33,'Calendario 2021_def'!$G:$G,0),1),"")</f>
        <v/>
      </c>
      <c r="P34" s="5" t="str">
        <f>_xlfn.IFNA(INDEX('Calendario 2021_def'!$J:$J,MATCH(P33,'Calendario 2021_def'!$G:$G,0),1),"")</f>
        <v/>
      </c>
      <c r="Q34" s="5" t="str">
        <f>_xlfn.IFNA(INDEX('Calendario 2021_def'!$J:$J,MATCH(Q33,'Calendario 2021_def'!$G:$G,0),1),"")</f>
        <v/>
      </c>
    </row>
    <row r="35" spans="1:17" ht="45" customHeight="1" x14ac:dyDescent="0.35">
      <c r="B35" s="3">
        <f t="array" ref="B35:H35">Días+15+DATE(Calendario5Año,Calendario5MesOpción,1)-WEEKDAY(DATE(Calendario5Año,Calendario5MesOpción,1),DíaDeLaSemanaOpción)</f>
        <v>44326</v>
      </c>
      <c r="C35" s="3">
        <v>44327</v>
      </c>
      <c r="D35" s="3">
        <v>44328</v>
      </c>
      <c r="E35" s="3">
        <v>44329</v>
      </c>
      <c r="F35" s="3">
        <v>44330</v>
      </c>
      <c r="G35" s="3">
        <v>44331</v>
      </c>
      <c r="H35" s="4">
        <v>44332</v>
      </c>
      <c r="K35" s="3">
        <f t="array" ref="K35:Q35">Días+15+DATE(Calendario6Año,Calendario6MesOpción,1)-WEEKDAY(DATE(Calendario6Año,Calendario6MesOpción,1),DíaDeLaSemanaOpción)</f>
        <v>44361</v>
      </c>
      <c r="L35" s="3">
        <v>44362</v>
      </c>
      <c r="M35" s="3">
        <v>44363</v>
      </c>
      <c r="N35" s="3">
        <v>44364</v>
      </c>
      <c r="O35" s="3">
        <v>44365</v>
      </c>
      <c r="P35" s="3">
        <v>44366</v>
      </c>
      <c r="Q35" s="4">
        <v>44367</v>
      </c>
    </row>
    <row r="36" spans="1:17" ht="45" customHeight="1" x14ac:dyDescent="0.35">
      <c r="B36" s="5" t="str">
        <f>_xlfn.IFNA(INDEX('Calendario 2021_def'!$J:$J,MATCH(B35,'Calendario 2021_def'!$G:$G,0),1),"")</f>
        <v>PMAX--TER PUNTA COLORADA U1--Diésel /IFO</v>
      </c>
      <c r="C36" s="5" t="str">
        <f>_xlfn.IFNA(INDEX('Calendario 2021_def'!$J:$J,MATCH(C35,'Calendario 2021_def'!$G:$G,0),1),"")</f>
        <v/>
      </c>
      <c r="D36" s="5" t="str">
        <f>_xlfn.IFNA(INDEX('Calendario 2021_def'!$J:$J,MATCH(D35,'Calendario 2021_def'!$G:$G,0),1),"")</f>
        <v/>
      </c>
      <c r="E36" s="5" t="str">
        <f>_xlfn.IFNA(INDEX('Calendario 2021_def'!$J:$J,MATCH(E35,'Calendario 2021_def'!$G:$G,0),1),"")</f>
        <v>CEN--TER LA PORTADA U1-U3--Diésel</v>
      </c>
      <c r="F36" s="5" t="str">
        <f>_xlfn.IFNA(INDEX('Calendario 2021_def'!$J:$J,MATCH(F35,'Calendario 2021_def'!$G:$G,0),1),"")</f>
        <v/>
      </c>
      <c r="G36" s="5" t="str">
        <f>_xlfn.IFNA(INDEX('Calendario 2021_def'!$J:$J,MATCH(G35,'Calendario 2021_def'!$G:$G,0),1),"")</f>
        <v/>
      </c>
      <c r="H36" s="5" t="str">
        <f>_xlfn.IFNA(INDEX('Calendario 2021_def'!$J:$J,MATCH(H35,'Calendario 2021_def'!$G:$G,0),1),"")</f>
        <v/>
      </c>
      <c r="K36" s="5" t="str">
        <f>_xlfn.IFNA(INDEX('Calendario 2021_def'!$J:$J,MATCH(K35,'Calendario 2021_def'!$G:$G,0),1),"")</f>
        <v>PMAX--TER CHILOÉ U1-U9--Diésel</v>
      </c>
      <c r="L36" s="5" t="str">
        <f>_xlfn.IFNA(INDEX('Calendario 2021_def'!$J:$J,MATCH(L35,'Calendario 2021_def'!$G:$G,0),1),"")</f>
        <v/>
      </c>
      <c r="M36" s="5" t="str">
        <f>_xlfn.IFNA(INDEX('Calendario 2021_def'!$J:$J,MATCH(M35,'Calendario 2021_def'!$G:$G,0),1),"")</f>
        <v/>
      </c>
      <c r="N36" s="5" t="str">
        <f>_xlfn.IFNA(INDEX('Calendario 2021_def'!$J:$J,MATCH(N35,'Calendario 2021_def'!$G:$G,0),1),"")</f>
        <v>PMAX--TER CEMENTOS BIO BIO CENTRO U1-U8--Fuel Oil N°6/ Diésel</v>
      </c>
      <c r="O36" s="5" t="str">
        <f>_xlfn.IFNA(INDEX('Calendario 2021_def'!$J:$J,MATCH(O35,'Calendario 2021_def'!$G:$G,0),1),"")</f>
        <v/>
      </c>
      <c r="P36" s="5" t="str">
        <f>_xlfn.IFNA(INDEX('Calendario 2021_def'!$J:$J,MATCH(P35,'Calendario 2021_def'!$G:$G,0),1),"")</f>
        <v/>
      </c>
      <c r="Q36" s="5" t="str">
        <f>_xlfn.IFNA(INDEX('Calendario 2021_def'!$J:$J,MATCH(Q35,'Calendario 2021_def'!$G:$G,0),1),"")</f>
        <v/>
      </c>
    </row>
    <row r="37" spans="1:17" ht="45" customHeight="1" x14ac:dyDescent="0.35">
      <c r="B37" s="3">
        <f t="array" ref="B37:H37">Días+22+DATE(Calendario5Año,Calendario5MesOpción,1)-WEEKDAY(DATE(Calendario5Año,Calendario5MesOpción,1),DíaDeLaSemanaOpción)</f>
        <v>44333</v>
      </c>
      <c r="C37" s="3">
        <v>44334</v>
      </c>
      <c r="D37" s="3">
        <v>44335</v>
      </c>
      <c r="E37" s="3">
        <v>44336</v>
      </c>
      <c r="F37" s="3">
        <v>44337</v>
      </c>
      <c r="G37" s="3">
        <v>44338</v>
      </c>
      <c r="H37" s="4">
        <v>44339</v>
      </c>
      <c r="K37" s="3">
        <f t="array" ref="K37:Q37">Días+22+DATE(Calendario6Año,Calendario6MesOpción,1)-WEEKDAY(DATE(Calendario6Año,Calendario6MesOpción,1),DíaDeLaSemanaOpción)</f>
        <v>44368</v>
      </c>
      <c r="L37" s="3">
        <v>44369</v>
      </c>
      <c r="M37" s="3">
        <v>44370</v>
      </c>
      <c r="N37" s="3">
        <v>44371</v>
      </c>
      <c r="O37" s="3">
        <v>44372</v>
      </c>
      <c r="P37" s="3">
        <v>44373</v>
      </c>
      <c r="Q37" s="4">
        <v>44374</v>
      </c>
    </row>
    <row r="38" spans="1:17" ht="45" customHeight="1" x14ac:dyDescent="0.35">
      <c r="B38" s="5" t="str">
        <f>_xlfn.IFNA(INDEX('Calendario 2021_def'!$J:$J,MATCH(B37,'Calendario 2021_def'!$G:$G,0),1),"")</f>
        <v>PMAX--TER ANTILHUE--Diésel</v>
      </c>
      <c r="C38" s="5" t="str">
        <f>_xlfn.IFNA(INDEX('Calendario 2021_def'!$J:$J,MATCH(C37,'Calendario 2021_def'!$G:$G,0),1),"")</f>
        <v/>
      </c>
      <c r="D38" s="5" t="str">
        <f>_xlfn.IFNA(INDEX('Calendario 2021_def'!$J:$J,MATCH(D37,'Calendario 2021_def'!$G:$G,0),1),"")</f>
        <v/>
      </c>
      <c r="E38" s="5" t="str">
        <f>_xlfn.IFNA(INDEX('Calendario 2021_def'!$J:$J,MATCH(E37,'Calendario 2021_def'!$G:$G,0),1),"")</f>
        <v/>
      </c>
      <c r="F38" s="5" t="str">
        <f>_xlfn.IFNA(INDEX('Calendario 2021_def'!$J:$J,MATCH(F37,'Calendario 2021_def'!$G:$G,0),1),"")</f>
        <v/>
      </c>
      <c r="G38" s="5" t="str">
        <f>_xlfn.IFNA(INDEX('Calendario 2021_def'!$J:$J,MATCH(G37,'Calendario 2021_def'!$G:$G,0),1),"")</f>
        <v/>
      </c>
      <c r="H38" s="5" t="str">
        <f>_xlfn.IFNA(INDEX('Calendario 2021_def'!$J:$J,MATCH(H37,'Calendario 2021_def'!$G:$G,0),1),"")</f>
        <v/>
      </c>
      <c r="K38" s="5" t="str">
        <f>_xlfn.IFNA(INDEX('Calendario 2021_def'!$J:$J,MATCH(K37,'Calendario 2021_def'!$G:$G,0),1),"")</f>
        <v>PMAX--TER COLIHUES U1-U2--Diésel /HFO</v>
      </c>
      <c r="L38" s="5" t="str">
        <f>_xlfn.IFNA(INDEX('Calendario 2021_def'!$J:$J,MATCH(L37,'Calendario 2021_def'!$G:$G,0),1),"")</f>
        <v>PMAX--TER CONCÓN U1_U3--Diésel</v>
      </c>
      <c r="M38" s="5" t="str">
        <f>_xlfn.IFNA(INDEX('Calendario 2021_def'!$J:$J,MATCH(M37,'Calendario 2021_def'!$G:$G,0),1),"")</f>
        <v/>
      </c>
      <c r="N38" s="5" t="str">
        <f>_xlfn.IFNA(INDEX('Calendario 2021_def'!$J:$J,MATCH(N37,'Calendario 2021_def'!$G:$G,0),1),"")</f>
        <v/>
      </c>
      <c r="O38" s="5" t="str">
        <f>_xlfn.IFNA(INDEX('Calendario 2021_def'!$J:$J,MATCH(O37,'Calendario 2021_def'!$G:$G,0),1),"")</f>
        <v/>
      </c>
      <c r="P38" s="5" t="str">
        <f>_xlfn.IFNA(INDEX('Calendario 2021_def'!$J:$J,MATCH(P37,'Calendario 2021_def'!$G:$G,0),1),"")</f>
        <v/>
      </c>
      <c r="Q38" s="5" t="str">
        <f>_xlfn.IFNA(INDEX('Calendario 2021_def'!$J:$J,MATCH(Q37,'Calendario 2021_def'!$G:$G,0),1),"")</f>
        <v/>
      </c>
    </row>
    <row r="39" spans="1:17" ht="45" customHeight="1" x14ac:dyDescent="0.35">
      <c r="B39" s="3">
        <f t="array" ref="B39:H39">Días+29+DATE(Calendario5Año,Calendario5MesOpción,1)-WEEKDAY(DATE(Calendario5Año,Calendario5MesOpción,1),DíaDeLaSemanaOpción)</f>
        <v>44340</v>
      </c>
      <c r="C39" s="3">
        <v>44341</v>
      </c>
      <c r="D39" s="3">
        <v>44342</v>
      </c>
      <c r="E39" s="3">
        <v>44343</v>
      </c>
      <c r="F39" s="3">
        <v>44344</v>
      </c>
      <c r="G39" s="3">
        <v>44345</v>
      </c>
      <c r="H39" s="4">
        <v>44346</v>
      </c>
      <c r="K39" s="3">
        <f t="array" ref="K39:Q39">Días+29+DATE(Calendario6Año,Calendario6MesOpción,1)-WEEKDAY(DATE(Calendario6Año,Calendario6MesOpción,1),DíaDeLaSemanaOpción)</f>
        <v>44375</v>
      </c>
      <c r="L39" s="3">
        <v>44376</v>
      </c>
      <c r="M39" s="3">
        <v>44377</v>
      </c>
      <c r="N39" s="3">
        <v>44378</v>
      </c>
      <c r="O39" s="3">
        <v>44379</v>
      </c>
      <c r="P39" s="3">
        <v>44380</v>
      </c>
      <c r="Q39" s="4">
        <v>44381</v>
      </c>
    </row>
    <row r="40" spans="1:17" ht="45" customHeight="1" x14ac:dyDescent="0.35">
      <c r="B40" s="5" t="str">
        <f>_xlfn.IFNA(INDEX('Calendario 2021_def'!$J:$J,MATCH(B39,'Calendario 2021_def'!$G:$G,0),1),"")</f>
        <v/>
      </c>
      <c r="C40" s="5" t="str">
        <f>_xlfn.IFNA(INDEX('Calendario 2021_def'!$J:$J,MATCH(C39,'Calendario 2021_def'!$G:$G,0),1),"")</f>
        <v>PMAX--TER LAS VEGAS U1-U2--Diésel</v>
      </c>
      <c r="D40" s="5" t="str">
        <f>_xlfn.IFNA(INDEX('Calendario 2021_def'!$J:$J,MATCH(D39,'Calendario 2021_def'!$G:$G,0),1),"")</f>
        <v>PMAX--TER HORNITOS U1--Carbón</v>
      </c>
      <c r="E40" s="5" t="str">
        <f>_xlfn.IFNA(INDEX('Calendario 2021_def'!$J:$J,MATCH(E39,'Calendario 2021_def'!$G:$G,0),1),"")</f>
        <v/>
      </c>
      <c r="F40" s="5" t="str">
        <f>_xlfn.IFNA(INDEX('Calendario 2021_def'!$J:$J,MATCH(F39,'Calendario 2021_def'!$G:$G,0),1),"")</f>
        <v/>
      </c>
      <c r="G40" s="5" t="str">
        <f>_xlfn.IFNA(INDEX('Calendario 2021_def'!$J:$J,MATCH(G39,'Calendario 2021_def'!$G:$G,0),1),"")</f>
        <v/>
      </c>
      <c r="H40" s="5" t="str">
        <f>_xlfn.IFNA(INDEX('Calendario 2021_def'!$J:$J,MATCH(H39,'Calendario 2021_def'!$G:$G,0),1),"")</f>
        <v/>
      </c>
      <c r="K40" s="5" t="str">
        <f>_xlfn.IFNA(INDEX('Calendario 2021_def'!$J:$J,MATCH(K39,'Calendario 2021_def'!$G:$G,0),1),"")</f>
        <v>CEN--TER ANGAMOS U2 (ANG2)--GNL/Diésel</v>
      </c>
      <c r="L40" s="5" t="str">
        <f>_xlfn.IFNA(INDEX('Calendario 2021_def'!$J:$J,MATCH(L39,'Calendario 2021_def'!$G:$G,0),1),"")</f>
        <v/>
      </c>
      <c r="M40" s="5" t="str">
        <f>_xlfn.IFNA(INDEX('Calendario 2021_def'!$J:$J,MATCH(M39,'Calendario 2021_def'!$G:$G,0),1),"")</f>
        <v/>
      </c>
      <c r="N40" s="5" t="str">
        <f>_xlfn.IFNA(INDEX('Calendario 2021_def'!$J:$J,MATCH(N39,'Calendario 2021_def'!$G:$G,0),1),"")</f>
        <v/>
      </c>
      <c r="O40" s="5" t="str">
        <f>_xlfn.IFNA(INDEX('Calendario 2021_def'!$J:$J,MATCH(O39,'Calendario 2021_def'!$G:$G,0),1),"")</f>
        <v/>
      </c>
      <c r="P40" s="5" t="str">
        <f>_xlfn.IFNA(INDEX('Calendario 2021_def'!$J:$J,MATCH(P39,'Calendario 2021_def'!$G:$G,0),1),"")</f>
        <v/>
      </c>
      <c r="Q40" s="5" t="str">
        <f>_xlfn.IFNA(INDEX('Calendario 2021_def'!$J:$J,MATCH(Q39,'Calendario 2021_def'!$G:$G,0),1),"")</f>
        <v/>
      </c>
    </row>
    <row r="41" spans="1:17" ht="45" customHeight="1" x14ac:dyDescent="0.35">
      <c r="B41" s="3">
        <f t="array" ref="B41:C41">Días+36+DATE(Calendario5Año,Calendario5MesOpción,1)-WEEKDAY(DATE(Calendario5Año,Calendario5MesOpción,1),DíaDeLaSemanaOpción)</f>
        <v>44347</v>
      </c>
      <c r="C41" s="3">
        <v>44348</v>
      </c>
      <c r="D41" s="70" t="s">
        <v>24</v>
      </c>
      <c r="E41" s="71"/>
      <c r="F41" s="71"/>
      <c r="G41" s="71"/>
      <c r="H41" s="71"/>
      <c r="K41" s="3">
        <f t="array" ref="K41:L41">Días+36+DATE(Calendario6Año,Calendario6MesOpción,1)-WEEKDAY(DATE(Calendario6Año,Calendario6MesOpción,1),DíaDeLaSemanaOpción)</f>
        <v>44382</v>
      </c>
      <c r="L41" s="3">
        <v>44383</v>
      </c>
      <c r="M41" s="70" t="s">
        <v>24</v>
      </c>
      <c r="N41" s="71"/>
      <c r="O41" s="71"/>
      <c r="P41" s="71"/>
      <c r="Q41" s="71"/>
    </row>
    <row r="42" spans="1:17" ht="45" customHeight="1" x14ac:dyDescent="0.35">
      <c r="B42" s="5" t="str">
        <f>_xlfn.IFNA(INDEX('Calendario 2021_def'!$J:$J,MATCH(B41,'Calendario 2021_def'!$G:$G,0),1),"")</f>
        <v/>
      </c>
      <c r="C42" s="5"/>
      <c r="D42" s="68"/>
      <c r="E42" s="69"/>
      <c r="F42" s="69"/>
      <c r="G42" s="69"/>
      <c r="H42" s="69"/>
      <c r="K42" s="5" t="str">
        <f>_xlfn.IFNA(INDEX('Calendario 2021_def'!$J:$J,MATCH(K41,'Calendario 2021_def'!$G:$G,0),1),"")</f>
        <v/>
      </c>
      <c r="L42" s="5" t="str">
        <f>_xlfn.IFNA(INDEX('Calendario 2021_def'!$J:$J,MATCH(L41,'Calendario 2021_def'!$G:$G,0),1),"")</f>
        <v/>
      </c>
      <c r="M42" s="68"/>
      <c r="N42" s="69"/>
      <c r="O42" s="69"/>
      <c r="P42" s="69"/>
      <c r="Q42" s="69"/>
    </row>
    <row r="43" spans="1:17" ht="46" x14ac:dyDescent="1">
      <c r="A43" s="9"/>
      <c r="B43" s="12">
        <f>YEAR(DATE(Calendario6Año,Calendario6MesOpción+1,1))</f>
        <v>2021</v>
      </c>
      <c r="C43" s="11" t="str">
        <f>TEXT(DATE(Calendario6Año,Calendario6MesOpción+1,1),"mmmm")</f>
        <v>julio</v>
      </c>
      <c r="D43" s="10"/>
      <c r="E43" s="10"/>
      <c r="F43" s="10"/>
      <c r="G43" s="10"/>
      <c r="H43" s="9"/>
      <c r="K43" s="12">
        <f>YEAR(DATE(Calendario7Año,Calendario7MesOpción+1,1))</f>
        <v>2021</v>
      </c>
      <c r="L43" s="11" t="str">
        <f>TEXT(DATE(Calendario7Año,Calendario7MesOpción+1,1),"mmmm")</f>
        <v>agosto</v>
      </c>
      <c r="M43" s="10"/>
      <c r="N43" s="10"/>
      <c r="O43" s="10"/>
      <c r="P43" s="10"/>
      <c r="Q43" s="9"/>
    </row>
    <row r="44" spans="1:17" x14ac:dyDescent="0.35">
      <c r="A44" s="13"/>
      <c r="B44" s="7" t="str">
        <f t="shared" ref="B44:H44" si="6">UPPER(TEXT(B45,"dddd"))</f>
        <v>LUNES</v>
      </c>
      <c r="C44" s="8" t="str">
        <f t="shared" si="6"/>
        <v>MARTES</v>
      </c>
      <c r="D44" s="7" t="str">
        <f t="shared" si="6"/>
        <v>MIÉRCOLES</v>
      </c>
      <c r="E44" s="8" t="str">
        <f t="shared" si="6"/>
        <v>JUEVES</v>
      </c>
      <c r="F44" s="7" t="str">
        <f t="shared" si="6"/>
        <v>VIERNES</v>
      </c>
      <c r="G44" s="8" t="str">
        <f t="shared" si="6"/>
        <v>SÁBADO</v>
      </c>
      <c r="H44" s="7" t="str">
        <f t="shared" si="6"/>
        <v>DOMINGO</v>
      </c>
      <c r="K44" s="7" t="str">
        <f t="shared" ref="K44:Q44" si="7">UPPER(TEXT(K45,"dddd"))</f>
        <v>LUNES</v>
      </c>
      <c r="L44" s="8" t="str">
        <f t="shared" si="7"/>
        <v>MARTES</v>
      </c>
      <c r="M44" s="7" t="str">
        <f t="shared" si="7"/>
        <v>MIÉRCOLES</v>
      </c>
      <c r="N44" s="8" t="str">
        <f t="shared" si="7"/>
        <v>JUEVES</v>
      </c>
      <c r="O44" s="7" t="str">
        <f t="shared" si="7"/>
        <v>VIERNES</v>
      </c>
      <c r="P44" s="8" t="str">
        <f t="shared" si="7"/>
        <v>SÁBADO</v>
      </c>
      <c r="Q44" s="7" t="str">
        <f t="shared" si="7"/>
        <v>DOMINGO</v>
      </c>
    </row>
    <row r="45" spans="1:17" ht="45" customHeight="1" x14ac:dyDescent="0.35">
      <c r="B45" s="3">
        <f t="array" ref="B45:H45">Días+1+DATE(Calendario7Año,Calendario7MesOpción,1)-WEEKDAY(DATE(Calendario7Año,Calendario7MesOpción,1),DíaDeLaSemanaOpción)</f>
        <v>44375</v>
      </c>
      <c r="C45" s="3">
        <v>44376</v>
      </c>
      <c r="D45" s="3">
        <v>44377</v>
      </c>
      <c r="E45" s="3">
        <v>44378</v>
      </c>
      <c r="F45" s="3">
        <v>44379</v>
      </c>
      <c r="G45" s="3">
        <v>44380</v>
      </c>
      <c r="H45" s="4">
        <v>44381</v>
      </c>
      <c r="K45" s="3">
        <f t="array" ref="K45:Q45">Días+1+DATE(Calendario8Año,Calendario8MesOpción,1)-WEEKDAY(DATE(Calendario8Año,Calendario8MesOpción,1),DíaDeLaSemanaOpción)</f>
        <v>44403</v>
      </c>
      <c r="L45" s="3">
        <v>44404</v>
      </c>
      <c r="M45" s="3">
        <v>44405</v>
      </c>
      <c r="N45" s="3">
        <v>44406</v>
      </c>
      <c r="O45" s="3">
        <v>44407</v>
      </c>
      <c r="P45" s="3">
        <v>44408</v>
      </c>
      <c r="Q45" s="4">
        <v>44409</v>
      </c>
    </row>
    <row r="46" spans="1:17" ht="45" customHeight="1" x14ac:dyDescent="0.35">
      <c r="B46" s="5"/>
      <c r="C46" s="5"/>
      <c r="D46" s="5"/>
      <c r="E46" s="5" t="str">
        <f>_xlfn.IFNA(INDEX('Calendario 2021_def'!$J:$J,MATCH(E45,'Calendario 2021_def'!$G:$G,0),1),"")</f>
        <v/>
      </c>
      <c r="F46" s="5" t="str">
        <f>_xlfn.IFNA(INDEX('Calendario 2021_def'!$J:$J,MATCH(F45,'Calendario 2021_def'!$G:$G,0),1),"")</f>
        <v/>
      </c>
      <c r="G46" s="5" t="str">
        <f>_xlfn.IFNA(INDEX('Calendario 2021_def'!$J:$J,MATCH(G45,'Calendario 2021_def'!$G:$G,0),1),"")</f>
        <v/>
      </c>
      <c r="H46" s="5" t="str">
        <f>_xlfn.IFNA(INDEX('Calendario 2021_def'!$J:$J,MATCH(H45,'Calendario 2021_def'!$G:$G,0),1),"")</f>
        <v/>
      </c>
      <c r="K46" s="5"/>
      <c r="L46" s="5"/>
      <c r="M46" s="5"/>
      <c r="N46" s="5"/>
      <c r="O46" s="5"/>
      <c r="P46" s="5"/>
      <c r="Q46" s="5" t="str">
        <f>_xlfn.IFNA(INDEX('Calendario 2021_def'!$J:$J,MATCH(Q45,'Calendario 2021_def'!$G:$G,0),1),"")</f>
        <v/>
      </c>
    </row>
    <row r="47" spans="1:17" ht="45" customHeight="1" x14ac:dyDescent="0.35">
      <c r="B47" s="3">
        <f t="array" ref="B47:H47">Días+8+DATE(Calendario7Año,Calendario7MesOpción,1)-WEEKDAY(DATE(Calendario7Año,Calendario7MesOpción,1),DíaDeLaSemanaOpción)</f>
        <v>44382</v>
      </c>
      <c r="C47" s="3">
        <v>44383</v>
      </c>
      <c r="D47" s="3">
        <v>44384</v>
      </c>
      <c r="E47" s="3">
        <v>44385</v>
      </c>
      <c r="F47" s="3">
        <v>44386</v>
      </c>
      <c r="G47" s="3">
        <v>44387</v>
      </c>
      <c r="H47" s="4">
        <v>44388</v>
      </c>
      <c r="K47" s="3">
        <f t="array" ref="K47:Q47">Días+8+DATE(Calendario8Año,Calendario8MesOpción,1)-WEEKDAY(DATE(Calendario8Año,Calendario8MesOpción,1),DíaDeLaSemanaOpción)</f>
        <v>44410</v>
      </c>
      <c r="L47" s="3">
        <v>44411</v>
      </c>
      <c r="M47" s="3">
        <v>44412</v>
      </c>
      <c r="N47" s="3">
        <v>44413</v>
      </c>
      <c r="O47" s="3">
        <v>44414</v>
      </c>
      <c r="P47" s="3">
        <v>44415</v>
      </c>
      <c r="Q47" s="4">
        <v>44416</v>
      </c>
    </row>
    <row r="48" spans="1:17" ht="45" customHeight="1" x14ac:dyDescent="0.35">
      <c r="B48" s="5" t="str">
        <f>_xlfn.IFNA(INDEX('Calendario 2021_def'!$J:$J,MATCH(B47,'Calendario 2021_def'!$G:$G,0),1),"")</f>
        <v/>
      </c>
      <c r="C48" s="5" t="str">
        <f>_xlfn.IFNA(INDEX('Calendario 2021_def'!$J:$J,MATCH(C47,'Calendario 2021_def'!$G:$G,0),1),"")</f>
        <v/>
      </c>
      <c r="D48" s="5" t="str">
        <f>_xlfn.IFNA(INDEX('Calendario 2021_def'!$J:$J,MATCH(D47,'Calendario 2021_def'!$G:$G,0),1),"")</f>
        <v>PMAX--TER SANTA FÉ U1--Biomasa</v>
      </c>
      <c r="E48" s="5" t="str">
        <f>_xlfn.IFNA(INDEX('Calendario 2021_def'!$J:$J,MATCH(E47,'Calendario 2021_def'!$G:$G,0),1),"")</f>
        <v/>
      </c>
      <c r="F48" s="5" t="str">
        <f>_xlfn.IFNA(INDEX('Calendario 2021_def'!$J:$J,MATCH(F47,'Calendario 2021_def'!$G:$G,0),1),"")</f>
        <v/>
      </c>
      <c r="G48" s="5" t="str">
        <f>_xlfn.IFNA(INDEX('Calendario 2021_def'!$J:$J,MATCH(G47,'Calendario 2021_def'!$G:$G,0),1),"")</f>
        <v/>
      </c>
      <c r="H48" s="5" t="str">
        <f>_xlfn.IFNA(INDEX('Calendario 2021_def'!$J:$J,MATCH(H47,'Calendario 2021_def'!$G:$G,0),1),"")</f>
        <v/>
      </c>
      <c r="K48" s="5" t="str">
        <f>_xlfn.IFNA(INDEX('Calendario 2021_def'!$J:$J,MATCH(K47,'Calendario 2021_def'!$G:$G,0),1),"")</f>
        <v>PMAX--TER LOS ESPINOS U1-U80--Diésel</v>
      </c>
      <c r="L48" s="5" t="str">
        <f>_xlfn.IFNA(INDEX('Calendario 2021_def'!$J:$J,MATCH(L47,'Calendario 2021_def'!$G:$G,0),1),"")</f>
        <v/>
      </c>
      <c r="M48" s="5" t="str">
        <f>_xlfn.IFNA(INDEX('Calendario 2021_def'!$J:$J,MATCH(M47,'Calendario 2021_def'!$G:$G,0),1),"")</f>
        <v/>
      </c>
      <c r="N48" s="5" t="str">
        <f>_xlfn.IFNA(INDEX('Calendario 2021_def'!$J:$J,MATCH(N47,'Calendario 2021_def'!$G:$G,0),1),"")</f>
        <v/>
      </c>
      <c r="O48" s="5" t="str">
        <f>_xlfn.IFNA(INDEX('Calendario 2021_def'!$J:$J,MATCH(O47,'Calendario 2021_def'!$G:$G,0),1),"")</f>
        <v/>
      </c>
      <c r="P48" s="5" t="str">
        <f>_xlfn.IFNA(INDEX('Calendario 2021_def'!$J:$J,MATCH(P47,'Calendario 2021_def'!$G:$G,0),1),"")</f>
        <v/>
      </c>
      <c r="Q48" s="5" t="str">
        <f>_xlfn.IFNA(INDEX('Calendario 2021_def'!$J:$J,MATCH(Q47,'Calendario 2021_def'!$G:$G,0),1),"")</f>
        <v/>
      </c>
    </row>
    <row r="49" spans="1:17" ht="45" customHeight="1" x14ac:dyDescent="0.35">
      <c r="B49" s="3">
        <f t="array" ref="B49:H49">Días+15+DATE(Calendario7Año,Calendario7MesOpción,1)-WEEKDAY(DATE(Calendario7Año,Calendario7MesOpción,1),DíaDeLaSemanaOpción)</f>
        <v>44389</v>
      </c>
      <c r="C49" s="3">
        <v>44390</v>
      </c>
      <c r="D49" s="3">
        <v>44391</v>
      </c>
      <c r="E49" s="3">
        <v>44392</v>
      </c>
      <c r="F49" s="3">
        <v>44393</v>
      </c>
      <c r="G49" s="3">
        <v>44394</v>
      </c>
      <c r="H49" s="4">
        <v>44395</v>
      </c>
      <c r="K49" s="3">
        <f t="array" ref="K49:Q49">Días+15+DATE(Calendario8Año,Calendario8MesOpción,1)-WEEKDAY(DATE(Calendario8Año,Calendario8MesOpción,1),DíaDeLaSemanaOpción)</f>
        <v>44417</v>
      </c>
      <c r="L49" s="3">
        <v>44418</v>
      </c>
      <c r="M49" s="3">
        <v>44419</v>
      </c>
      <c r="N49" s="3">
        <v>44420</v>
      </c>
      <c r="O49" s="3">
        <v>44421</v>
      </c>
      <c r="P49" s="3">
        <v>44422</v>
      </c>
      <c r="Q49" s="4">
        <v>44423</v>
      </c>
    </row>
    <row r="50" spans="1:17" ht="45" customHeight="1" x14ac:dyDescent="0.35">
      <c r="B50" s="5" t="str">
        <f>_xlfn.IFNA(INDEX('Calendario 2021_def'!$J:$J,MATCH(B49,'Calendario 2021_def'!$G:$G,0),1),"")</f>
        <v>PMAX--TER ENAEX U1-U4--Diésel</v>
      </c>
      <c r="C50" s="5" t="str">
        <f>_xlfn.IFNA(INDEX('Calendario 2021_def'!$J:$J,MATCH(C49,'Calendario 2021_def'!$G:$G,0),1),"")</f>
        <v/>
      </c>
      <c r="D50" s="5" t="str">
        <f>_xlfn.IFNA(INDEX('Calendario 2021_def'!$J:$J,MATCH(D49,'Calendario 2021_def'!$G:$G,0),1),"")</f>
        <v/>
      </c>
      <c r="E50" s="5" t="str">
        <f>_xlfn.IFNA(INDEX('Calendario 2021_def'!$J:$J,MATCH(E49,'Calendario 2021_def'!$G:$G,0),1),"")</f>
        <v/>
      </c>
      <c r="F50" s="5" t="str">
        <f>_xlfn.IFNA(INDEX('Calendario 2021_def'!$J:$J,MATCH(F49,'Calendario 2021_def'!$G:$G,0),1),"")</f>
        <v/>
      </c>
      <c r="G50" s="5" t="str">
        <f>_xlfn.IFNA(INDEX('Calendario 2021_def'!$J:$J,MATCH(G49,'Calendario 2021_def'!$G:$G,0),1),"")</f>
        <v/>
      </c>
      <c r="H50" s="5" t="str">
        <f>_xlfn.IFNA(INDEX('Calendario 2021_def'!$J:$J,MATCH(H49,'Calendario 2021_def'!$G:$G,0),1),"")</f>
        <v/>
      </c>
      <c r="K50" s="5" t="str">
        <f>_xlfn.IFNA(INDEX('Calendario 2021_def'!$J:$J,MATCH(K49,'Calendario 2021_def'!$G:$G,0),1),"")</f>
        <v/>
      </c>
      <c r="L50" s="5" t="str">
        <f>_xlfn.IFNA(INDEX('Calendario 2021_def'!$J:$J,MATCH(L49,'Calendario 2021_def'!$G:$G,0),1),"")</f>
        <v/>
      </c>
      <c r="M50" s="5" t="str">
        <f>_xlfn.IFNA(INDEX('Calendario 2021_def'!$J:$J,MATCH(M49,'Calendario 2021_def'!$G:$G,0),1),"")</f>
        <v>PMAX--TER MANTOS BLANCOS U1-U10--Diésel/FO</v>
      </c>
      <c r="N50" s="5" t="str">
        <f>_xlfn.IFNA(INDEX('Calendario 2021_def'!$J:$J,MATCH(N49,'Calendario 2021_def'!$G:$G,0),1),"")</f>
        <v/>
      </c>
      <c r="O50" s="5" t="str">
        <f>_xlfn.IFNA(INDEX('Calendario 2021_def'!$J:$J,MATCH(O49,'Calendario 2021_def'!$G:$G,0),1),"")</f>
        <v/>
      </c>
      <c r="P50" s="5" t="str">
        <f>_xlfn.IFNA(INDEX('Calendario 2021_def'!$J:$J,MATCH(P49,'Calendario 2021_def'!$G:$G,0),1),"")</f>
        <v/>
      </c>
      <c r="Q50" s="5" t="str">
        <f>_xlfn.IFNA(INDEX('Calendario 2021_def'!$J:$J,MATCH(Q49,'Calendario 2021_def'!$G:$G,0),1),"")</f>
        <v/>
      </c>
    </row>
    <row r="51" spans="1:17" ht="45" customHeight="1" x14ac:dyDescent="0.35">
      <c r="B51" s="3">
        <f t="array" ref="B51:H51">Días+22+DATE(Calendario7Año,Calendario7MesOpción,1)-WEEKDAY(DATE(Calendario7Año,Calendario7MesOpción,1),DíaDeLaSemanaOpción)</f>
        <v>44396</v>
      </c>
      <c r="C51" s="3">
        <v>44397</v>
      </c>
      <c r="D51" s="3">
        <v>44398</v>
      </c>
      <c r="E51" s="3">
        <v>44399</v>
      </c>
      <c r="F51" s="3">
        <v>44400</v>
      </c>
      <c r="G51" s="3">
        <v>44401</v>
      </c>
      <c r="H51" s="4">
        <v>44402</v>
      </c>
      <c r="K51" s="3">
        <f t="array" ref="K51:Q51">Días+22+DATE(Calendario8Año,Calendario8MesOpción,1)-WEEKDAY(DATE(Calendario8Año,Calendario8MesOpción,1),DíaDeLaSemanaOpción)</f>
        <v>44424</v>
      </c>
      <c r="L51" s="3">
        <v>44425</v>
      </c>
      <c r="M51" s="3">
        <v>44426</v>
      </c>
      <c r="N51" s="3">
        <v>44427</v>
      </c>
      <c r="O51" s="3">
        <v>44428</v>
      </c>
      <c r="P51" s="3">
        <v>44429</v>
      </c>
      <c r="Q51" s="4">
        <v>44430</v>
      </c>
    </row>
    <row r="52" spans="1:17" ht="45" customHeight="1" x14ac:dyDescent="0.35">
      <c r="B52" s="5" t="str">
        <f>_xlfn.IFNA(INDEX('Calendario 2021_def'!$J:$J,MATCH(B51,'Calendario 2021_def'!$G:$G,0),1),"")</f>
        <v>PMAX--TER TALTAL U1--GNL/Diésel</v>
      </c>
      <c r="C52" s="5" t="str">
        <f>_xlfn.IFNA(INDEX('Calendario 2021_def'!$J:$J,MATCH(C51,'Calendario 2021_def'!$G:$G,0),1),"")</f>
        <v/>
      </c>
      <c r="D52" s="5" t="str">
        <f>_xlfn.IFNA(INDEX('Calendario 2021_def'!$J:$J,MATCH(D51,'Calendario 2021_def'!$G:$G,0),1),"")</f>
        <v>CEN--TER TALTAL U1 y U2--GNL/Diésel</v>
      </c>
      <c r="E52" s="5" t="str">
        <f>_xlfn.IFNA(INDEX('Calendario 2021_def'!$J:$J,MATCH(E51,'Calendario 2021_def'!$G:$G,0),1),"")</f>
        <v/>
      </c>
      <c r="F52" s="5" t="str">
        <f>_xlfn.IFNA(INDEX('Calendario 2021_def'!$J:$J,MATCH(F51,'Calendario 2021_def'!$G:$G,0),1),"")</f>
        <v/>
      </c>
      <c r="G52" s="5" t="str">
        <f>_xlfn.IFNA(INDEX('Calendario 2021_def'!$J:$J,MATCH(G51,'Calendario 2021_def'!$G:$G,0),1),"")</f>
        <v/>
      </c>
      <c r="H52" s="5" t="str">
        <f>_xlfn.IFNA(INDEX('Calendario 2021_def'!$J:$J,MATCH(H51,'Calendario 2021_def'!$G:$G,0),1),"")</f>
        <v/>
      </c>
      <c r="K52" s="5" t="str">
        <f>_xlfn.IFNA(INDEX('Calendario 2021_def'!$J:$J,MATCH(K51,'Calendario 2021_def'!$G:$G,0),1),"")</f>
        <v>PMAX--TER CARDONES--Diésel</v>
      </c>
      <c r="L52" s="5" t="str">
        <f>_xlfn.IFNA(INDEX('Calendario 2021_def'!$J:$J,MATCH(L51,'Calendario 2021_def'!$G:$G,0),1),"")</f>
        <v/>
      </c>
      <c r="M52" s="5" t="str">
        <f>_xlfn.IFNA(INDEX('Calendario 2021_def'!$J:$J,MATCH(M51,'Calendario 2021_def'!$G:$G,0),1),"")</f>
        <v/>
      </c>
      <c r="N52" s="5" t="str">
        <f>_xlfn.IFNA(INDEX('Calendario 2021_def'!$J:$J,MATCH(N51,'Calendario 2021_def'!$G:$G,0),1),"")</f>
        <v/>
      </c>
      <c r="O52" s="5" t="str">
        <f>_xlfn.IFNA(INDEX('Calendario 2021_def'!$J:$J,MATCH(O51,'Calendario 2021_def'!$G:$G,0),1),"")</f>
        <v/>
      </c>
      <c r="P52" s="5" t="str">
        <f>_xlfn.IFNA(INDEX('Calendario 2021_def'!$J:$J,MATCH(P51,'Calendario 2021_def'!$G:$G,0),1),"")</f>
        <v/>
      </c>
      <c r="Q52" s="5" t="str">
        <f>_xlfn.IFNA(INDEX('Calendario 2021_def'!$J:$J,MATCH(Q51,'Calendario 2021_def'!$G:$G,0),1),"")</f>
        <v/>
      </c>
    </row>
    <row r="53" spans="1:17" ht="45" customHeight="1" x14ac:dyDescent="0.35">
      <c r="B53" s="3">
        <f t="array" ref="B53:H53">Días+29+DATE(Calendario7Año,Calendario7MesOpción,1)-WEEKDAY(DATE(Calendario7Año,Calendario7MesOpción,1),DíaDeLaSemanaOpción)</f>
        <v>44403</v>
      </c>
      <c r="C53" s="3">
        <v>44404</v>
      </c>
      <c r="D53" s="3">
        <v>44405</v>
      </c>
      <c r="E53" s="3">
        <v>44406</v>
      </c>
      <c r="F53" s="3">
        <v>44407</v>
      </c>
      <c r="G53" s="3">
        <v>44408</v>
      </c>
      <c r="H53" s="4">
        <v>44409</v>
      </c>
      <c r="K53" s="3">
        <f t="array" ref="K53:Q53">Días+29+DATE(Calendario8Año,Calendario8MesOpción,1)-WEEKDAY(DATE(Calendario8Año,Calendario8MesOpción,1),DíaDeLaSemanaOpción)</f>
        <v>44431</v>
      </c>
      <c r="L53" s="3">
        <v>44432</v>
      </c>
      <c r="M53" s="3">
        <v>44433</v>
      </c>
      <c r="N53" s="3">
        <v>44434</v>
      </c>
      <c r="O53" s="3">
        <v>44435</v>
      </c>
      <c r="P53" s="3">
        <v>44436</v>
      </c>
      <c r="Q53" s="4">
        <v>44437</v>
      </c>
    </row>
    <row r="54" spans="1:17" ht="45" customHeight="1" x14ac:dyDescent="0.35">
      <c r="B54" s="5" t="str">
        <f>_xlfn.IFNA(INDEX('Calendario 2021_def'!$J:$J,MATCH(B53,'Calendario 2021_def'!$G:$G,0),1),"")</f>
        <v>PMAX--TER ESPERANZA U1-U3--Diésel</v>
      </c>
      <c r="C54" s="5" t="str">
        <f>_xlfn.IFNA(INDEX('Calendario 2021_def'!$J:$J,MATCH(C53,'Calendario 2021_def'!$G:$G,0),1),"")</f>
        <v>PMAX--TER EL TOTORAL U1-U3--Diésel</v>
      </c>
      <c r="D54" s="5" t="str">
        <f>_xlfn.IFNA(INDEX('Calendario 2021_def'!$J:$J,MATCH(D53,'Calendario 2021_def'!$G:$G,0),1),"")</f>
        <v/>
      </c>
      <c r="E54" s="5" t="str">
        <f>_xlfn.IFNA(INDEX('Calendario 2021_def'!$J:$J,MATCH(E53,'Calendario 2021_def'!$G:$G,0),1),"")</f>
        <v/>
      </c>
      <c r="F54" s="5" t="str">
        <f>_xlfn.IFNA(INDEX('Calendario 2021_def'!$J:$J,MATCH(F53,'Calendario 2021_def'!$G:$G,0),1),"")</f>
        <v/>
      </c>
      <c r="G54" s="5" t="str">
        <f>_xlfn.IFNA(INDEX('Calendario 2021_def'!$J:$J,MATCH(G53,'Calendario 2021_def'!$G:$G,0),1),"")</f>
        <v/>
      </c>
      <c r="H54" s="5"/>
      <c r="K54" s="5" t="str">
        <f>_xlfn.IFNA(INDEX('Calendario 2021_def'!$J:$J,MATCH(K53,'Calendario 2021_def'!$G:$G,0),1),"")</f>
        <v/>
      </c>
      <c r="L54" s="5" t="str">
        <f>_xlfn.IFNA(INDEX('Calendario 2021_def'!$J:$J,MATCH(L53,'Calendario 2021_def'!$G:$G,0),1),"")</f>
        <v>PMAX--TER QUINTAY U1-U3--Diésel</v>
      </c>
      <c r="M54" s="5" t="str">
        <f>_xlfn.IFNA(INDEX('Calendario 2021_def'!$J:$J,MATCH(M53,'Calendario 2021_def'!$G:$G,0),1),"")</f>
        <v/>
      </c>
      <c r="N54" s="5" t="str">
        <f>_xlfn.IFNA(INDEX('Calendario 2021_def'!$J:$J,MATCH(N53,'Calendario 2021_def'!$G:$G,0),1),"")</f>
        <v/>
      </c>
      <c r="O54" s="5" t="str">
        <f>_xlfn.IFNA(INDEX('Calendario 2021_def'!$J:$J,MATCH(O53,'Calendario 2021_def'!$G:$G,0),1),"")</f>
        <v/>
      </c>
      <c r="P54" s="5" t="str">
        <f>_xlfn.IFNA(INDEX('Calendario 2021_def'!$J:$J,MATCH(P53,'Calendario 2021_def'!$G:$G,0),1),"")</f>
        <v/>
      </c>
      <c r="Q54" s="5" t="str">
        <f>_xlfn.IFNA(INDEX('Calendario 2021_def'!$J:$J,MATCH(Q53,'Calendario 2021_def'!$G:$G,0),1),"")</f>
        <v/>
      </c>
    </row>
    <row r="55" spans="1:17" ht="45" customHeight="1" x14ac:dyDescent="0.35">
      <c r="B55" s="3">
        <f t="array" ref="B55:C55">Días+36+DATE(Calendario7Año,Calendario7MesOpción,1)-WEEKDAY(DATE(Calendario7Año,Calendario7MesOpción,1),DíaDeLaSemanaOpción)</f>
        <v>44410</v>
      </c>
      <c r="C55" s="3">
        <v>44411</v>
      </c>
      <c r="D55" s="70" t="s">
        <v>24</v>
      </c>
      <c r="E55" s="71"/>
      <c r="F55" s="71"/>
      <c r="G55" s="71"/>
      <c r="H55" s="71"/>
      <c r="K55" s="3">
        <f t="array" ref="K55:L55">Días+36+DATE(Calendario8Año,Calendario8MesOpción,1)-WEEKDAY(DATE(Calendario8Año,Calendario8MesOpción,1),DíaDeLaSemanaOpción)</f>
        <v>44438</v>
      </c>
      <c r="L55" s="3">
        <v>44439</v>
      </c>
      <c r="M55" s="70" t="s">
        <v>24</v>
      </c>
      <c r="N55" s="71"/>
      <c r="O55" s="71"/>
      <c r="P55" s="71"/>
      <c r="Q55" s="71"/>
    </row>
    <row r="56" spans="1:17" ht="45" customHeight="1" x14ac:dyDescent="0.35">
      <c r="B56" s="5"/>
      <c r="C56" s="5"/>
      <c r="D56" s="68"/>
      <c r="E56" s="69"/>
      <c r="F56" s="69"/>
      <c r="G56" s="69"/>
      <c r="H56" s="69"/>
      <c r="K56" s="5" t="str">
        <f>_xlfn.IFNA(INDEX('Calendario 2021_def'!$J:$J,MATCH(K55,'Calendario 2021_def'!$G:$G,0),1),"")</f>
        <v>PMAX--TER MAULE 11, 12 y 15 a 18--Diésel</v>
      </c>
      <c r="L56" s="5" t="str">
        <f>_xlfn.IFNA(INDEX('Calendario 2021_def'!$J:$J,MATCH(L55,'Calendario 2021_def'!$G:$G,0),1),"")</f>
        <v/>
      </c>
      <c r="M56" s="68"/>
      <c r="N56" s="69"/>
      <c r="O56" s="69"/>
      <c r="P56" s="69"/>
      <c r="Q56" s="69"/>
    </row>
    <row r="57" spans="1:17" ht="46" x14ac:dyDescent="1">
      <c r="A57" s="9"/>
      <c r="B57" s="12">
        <f>YEAR(DATE(Calendario8Año,Calendario8MesOpción+1,1))</f>
        <v>2021</v>
      </c>
      <c r="C57" s="11" t="str">
        <f>TEXT(DATE(Calendario8Año,Calendario8MesOpción+1,1),"mmmm")</f>
        <v>septiembre</v>
      </c>
      <c r="D57" s="10"/>
      <c r="E57" s="10"/>
      <c r="F57" s="10"/>
      <c r="G57" s="10"/>
      <c r="H57" s="9"/>
      <c r="K57" s="12">
        <f>YEAR(DATE(Calendario9Año,Calendario9MesOpción+1,1))</f>
        <v>2021</v>
      </c>
      <c r="L57" s="11" t="str">
        <f>TEXT(DATE(Calendario9Año,Calendario9MesOpción+1,1),"mmmm")</f>
        <v>octubre</v>
      </c>
      <c r="M57" s="10"/>
      <c r="N57" s="10"/>
      <c r="O57" s="10"/>
      <c r="P57" s="10"/>
      <c r="Q57" s="9"/>
    </row>
    <row r="58" spans="1:17" x14ac:dyDescent="0.35">
      <c r="A58" s="13"/>
      <c r="B58" s="7" t="str">
        <f t="shared" ref="B58:H58" si="8">UPPER(TEXT(B59,"dddd"))</f>
        <v>LUNES</v>
      </c>
      <c r="C58" s="8" t="str">
        <f t="shared" si="8"/>
        <v>MARTES</v>
      </c>
      <c r="D58" s="7" t="str">
        <f t="shared" si="8"/>
        <v>MIÉRCOLES</v>
      </c>
      <c r="E58" s="8" t="str">
        <f t="shared" si="8"/>
        <v>JUEVES</v>
      </c>
      <c r="F58" s="7" t="str">
        <f t="shared" si="8"/>
        <v>VIERNES</v>
      </c>
      <c r="G58" s="8" t="str">
        <f t="shared" si="8"/>
        <v>SÁBADO</v>
      </c>
      <c r="H58" s="7" t="str">
        <f t="shared" si="8"/>
        <v>DOMINGO</v>
      </c>
      <c r="K58" s="7" t="str">
        <f t="shared" ref="K58:Q58" si="9">UPPER(TEXT(K59,"dddd"))</f>
        <v>LUNES</v>
      </c>
      <c r="L58" s="8" t="str">
        <f t="shared" si="9"/>
        <v>MARTES</v>
      </c>
      <c r="M58" s="7" t="str">
        <f t="shared" si="9"/>
        <v>MIÉRCOLES</v>
      </c>
      <c r="N58" s="8" t="str">
        <f t="shared" si="9"/>
        <v>JUEVES</v>
      </c>
      <c r="O58" s="7" t="str">
        <f t="shared" si="9"/>
        <v>VIERNES</v>
      </c>
      <c r="P58" s="8" t="str">
        <f t="shared" si="9"/>
        <v>SÁBADO</v>
      </c>
      <c r="Q58" s="7" t="str">
        <f t="shared" si="9"/>
        <v>DOMINGO</v>
      </c>
    </row>
    <row r="59" spans="1:17" ht="45" customHeight="1" x14ac:dyDescent="0.35">
      <c r="B59" s="3">
        <f t="array" ref="B59:H59">Días+1+DATE(Calendario9Año,Calendario9MesOpción,1)-WEEKDAY(DATE(Calendario9Año,Calendario9MesOpción,1),DíaDeLaSemanaOpción)</f>
        <v>44438</v>
      </c>
      <c r="C59" s="3">
        <v>44439</v>
      </c>
      <c r="D59" s="3">
        <v>44440</v>
      </c>
      <c r="E59" s="3">
        <v>44441</v>
      </c>
      <c r="F59" s="3">
        <v>44442</v>
      </c>
      <c r="G59" s="3">
        <v>44443</v>
      </c>
      <c r="H59" s="4">
        <v>44444</v>
      </c>
      <c r="K59" s="3">
        <f t="array" ref="K59:Q59">Días+1+DATE(Calendario10Año,Calendario10MesOpción,1)-WEEKDAY(DATE(Calendario10Año,Calendario10MesOpción,1),DíaDeLaSemanaOpción)</f>
        <v>44466</v>
      </c>
      <c r="L59" s="3">
        <v>44467</v>
      </c>
      <c r="M59" s="3">
        <v>44468</v>
      </c>
      <c r="N59" s="3">
        <v>44469</v>
      </c>
      <c r="O59" s="3">
        <v>44470</v>
      </c>
      <c r="P59" s="3">
        <v>44471</v>
      </c>
      <c r="Q59" s="4">
        <v>44472</v>
      </c>
    </row>
    <row r="60" spans="1:17" ht="45" customHeight="1" x14ac:dyDescent="0.35">
      <c r="B60" s="5" t="str">
        <f>_xlfn.IFNA(INDEX('Calendario 2021_def'!$J:$J,MATCH(B59,'Calendario 2021_def'!$G:$G,0),1),"")</f>
        <v>PMAX--TER MAULE 11, 12 y 15 a 18--Diésel</v>
      </c>
      <c r="C60" s="5" t="str">
        <f>_xlfn.IFNA(INDEX('Calendario 2021_def'!$J:$J,MATCH(C59,'Calendario 2021_def'!$G:$G,0),1),"")</f>
        <v/>
      </c>
      <c r="D60" s="5" t="str">
        <f>_xlfn.IFNA(INDEX('Calendario 2021_def'!$J:$J,MATCH(D59,'Calendario 2021_def'!$G:$G,0),1),"")</f>
        <v>PMAX--TER CONSTITUCIÓN U1-U6--Diésel</v>
      </c>
      <c r="E60" s="5" t="str">
        <f>_xlfn.IFNA(INDEX('Calendario 2021_def'!$J:$J,MATCH(E59,'Calendario 2021_def'!$G:$G,0),1),"")</f>
        <v/>
      </c>
      <c r="F60" s="5" t="str">
        <f>_xlfn.IFNA(INDEX('Calendario 2021_def'!$J:$J,MATCH(F59,'Calendario 2021_def'!$G:$G,0),1),"")</f>
        <v/>
      </c>
      <c r="G60" s="5" t="str">
        <f>_xlfn.IFNA(INDEX('Calendario 2021_def'!$J:$J,MATCH(G59,'Calendario 2021_def'!$G:$G,0),1),"")</f>
        <v/>
      </c>
      <c r="H60" s="5" t="str">
        <f>_xlfn.IFNA(INDEX('Calendario 2021_def'!$J:$J,MATCH(H59,'Calendario 2021_def'!$G:$G,0),1),"")</f>
        <v/>
      </c>
      <c r="K60" s="5"/>
      <c r="L60" s="5"/>
      <c r="M60" s="5"/>
      <c r="N60" s="5"/>
      <c r="O60" s="5" t="str">
        <f>_xlfn.IFNA(INDEX('Calendario 2021_def'!$J:$J,MATCH(O59,'Calendario 2021_def'!$G:$G,0),1),"")</f>
        <v/>
      </c>
      <c r="P60" s="5" t="str">
        <f>_xlfn.IFNA(INDEX('Calendario 2021_def'!$J:$J,MATCH(P59,'Calendario 2021_def'!$G:$G,0),1),"")</f>
        <v/>
      </c>
      <c r="Q60" s="5" t="str">
        <f>_xlfn.IFNA(INDEX('Calendario 2021_def'!$J:$J,MATCH(Q59,'Calendario 2021_def'!$G:$G,0),1),"")</f>
        <v/>
      </c>
    </row>
    <row r="61" spans="1:17" ht="45" customHeight="1" x14ac:dyDescent="0.35">
      <c r="B61" s="3">
        <f t="array" ref="B61:H61">Días+8+DATE(Calendario9Año,Calendario9MesOpción,1)-WEEKDAY(DATE(Calendario9Año,Calendario9MesOpción,1),DíaDeLaSemanaOpción)</f>
        <v>44445</v>
      </c>
      <c r="C61" s="3">
        <v>44446</v>
      </c>
      <c r="D61" s="3">
        <v>44447</v>
      </c>
      <c r="E61" s="3">
        <v>44448</v>
      </c>
      <c r="F61" s="3">
        <v>44449</v>
      </c>
      <c r="G61" s="3">
        <v>44450</v>
      </c>
      <c r="H61" s="4">
        <v>44451</v>
      </c>
      <c r="K61" s="3">
        <f t="array" ref="K61:Q61">Días+8+DATE(Calendario10Año,Calendario10MesOpción,1)-WEEKDAY(DATE(Calendario10Año,Calendario10MesOpción,1),DíaDeLaSemanaOpción)</f>
        <v>44473</v>
      </c>
      <c r="L61" s="3">
        <v>44474</v>
      </c>
      <c r="M61" s="3">
        <v>44475</v>
      </c>
      <c r="N61" s="3">
        <v>44476</v>
      </c>
      <c r="O61" s="3">
        <v>44477</v>
      </c>
      <c r="P61" s="3">
        <v>44478</v>
      </c>
      <c r="Q61" s="4">
        <v>44479</v>
      </c>
    </row>
    <row r="62" spans="1:17" ht="45" customHeight="1" x14ac:dyDescent="0.35">
      <c r="B62" s="5" t="str">
        <f>_xlfn.IFNA(INDEX('Calendario 2021_def'!$J:$J,MATCH(B61,'Calendario 2021_def'!$G:$G,0),1),"")</f>
        <v/>
      </c>
      <c r="C62" s="5" t="str">
        <f>_xlfn.IFNA(INDEX('Calendario 2021_def'!$J:$J,MATCH(C61,'Calendario 2021_def'!$G:$G,0),1),"")</f>
        <v/>
      </c>
      <c r="D62" s="5" t="str">
        <f>_xlfn.IFNA(INDEX('Calendario 2021_def'!$J:$J,MATCH(D61,'Calendario 2021_def'!$G:$G,0),1),"")</f>
        <v/>
      </c>
      <c r="E62" s="5" t="str">
        <f>_xlfn.IFNA(INDEX('Calendario 2021_def'!$J:$J,MATCH(E61,'Calendario 2021_def'!$G:$G,0),1),"")</f>
        <v/>
      </c>
      <c r="F62" s="5" t="str">
        <f>_xlfn.IFNA(INDEX('Calendario 2021_def'!$J:$J,MATCH(F61,'Calendario 2021_def'!$G:$G,0),1),"")</f>
        <v/>
      </c>
      <c r="G62" s="5" t="str">
        <f>_xlfn.IFNA(INDEX('Calendario 2021_def'!$J:$J,MATCH(G61,'Calendario 2021_def'!$G:$G,0),1),"")</f>
        <v/>
      </c>
      <c r="H62" s="5" t="str">
        <f>_xlfn.IFNA(INDEX('Calendario 2021_def'!$J:$J,MATCH(H61,'Calendario 2021_def'!$G:$G,0),1),"")</f>
        <v/>
      </c>
      <c r="K62" s="5" t="str">
        <f>_xlfn.IFNA(INDEX('Calendario 2021_def'!$J:$J,MATCH(K61,'Calendario 2021_def'!$G:$G,0),1),"")</f>
        <v/>
      </c>
      <c r="L62" s="5" t="str">
        <f>_xlfn.IFNA(INDEX('Calendario 2021_def'!$J:$J,MATCH(L61,'Calendario 2021_def'!$G:$G,0),1),"")</f>
        <v>PMAX--HE RAPEL U1--Hidro Embalse</v>
      </c>
      <c r="M62" s="5" t="str">
        <f>_xlfn.IFNA(INDEX('Calendario 2021_def'!$J:$J,MATCH(M61,'Calendario 2021_def'!$G:$G,0),1),"")</f>
        <v/>
      </c>
      <c r="N62" s="5" t="str">
        <f>_xlfn.IFNA(INDEX('Calendario 2021_def'!$J:$J,MATCH(N61,'Calendario 2021_def'!$G:$G,0),1),"")</f>
        <v/>
      </c>
      <c r="O62" s="5" t="str">
        <f>_xlfn.IFNA(INDEX('Calendario 2021_def'!$J:$J,MATCH(O61,'Calendario 2021_def'!$G:$G,0),1),"")</f>
        <v/>
      </c>
      <c r="P62" s="5" t="str">
        <f>_xlfn.IFNA(INDEX('Calendario 2021_def'!$J:$J,MATCH(P61,'Calendario 2021_def'!$G:$G,0),1),"")</f>
        <v/>
      </c>
      <c r="Q62" s="5" t="str">
        <f>_xlfn.IFNA(INDEX('Calendario 2021_def'!$J:$J,MATCH(Q61,'Calendario 2021_def'!$G:$G,0),1),"")</f>
        <v/>
      </c>
    </row>
    <row r="63" spans="1:17" ht="45" customHeight="1" x14ac:dyDescent="0.35">
      <c r="B63" s="3">
        <f t="array" ref="B63:H63">Días+15+DATE(Calendario9Año,Calendario9MesOpción,1)-WEEKDAY(DATE(Calendario9Año,Calendario9MesOpción,1),DíaDeLaSemanaOpción)</f>
        <v>44452</v>
      </c>
      <c r="C63" s="3">
        <v>44453</v>
      </c>
      <c r="D63" s="3">
        <v>44454</v>
      </c>
      <c r="E63" s="3">
        <v>44455</v>
      </c>
      <c r="F63" s="3">
        <v>44456</v>
      </c>
      <c r="G63" s="3">
        <v>44457</v>
      </c>
      <c r="H63" s="4">
        <v>44458</v>
      </c>
      <c r="K63" s="3">
        <f t="array" ref="K63:Q63">Días+15+DATE(Calendario10Año,Calendario10MesOpción,1)-WEEKDAY(DATE(Calendario10Año,Calendario10MesOpción,1),DíaDeLaSemanaOpción)</f>
        <v>44480</v>
      </c>
      <c r="L63" s="3">
        <v>44481</v>
      </c>
      <c r="M63" s="3">
        <v>44482</v>
      </c>
      <c r="N63" s="3">
        <v>44483</v>
      </c>
      <c r="O63" s="3">
        <v>44484</v>
      </c>
      <c r="P63" s="3">
        <v>44485</v>
      </c>
      <c r="Q63" s="4">
        <v>44486</v>
      </c>
    </row>
    <row r="64" spans="1:17" ht="45" customHeight="1" x14ac:dyDescent="0.35">
      <c r="B64" s="5" t="str">
        <f>_xlfn.IFNA(INDEX('Calendario 2021_def'!$J:$J,MATCH(B63,'Calendario 2021_def'!$G:$G,0),1),"")</f>
        <v>PMAX--TER OLIVOS U1-U72--Diésel</v>
      </c>
      <c r="C64" s="5" t="str">
        <f>_xlfn.IFNA(INDEX('Calendario 2021_def'!$J:$J,MATCH(C63,'Calendario 2021_def'!$G:$G,0),1),"")</f>
        <v/>
      </c>
      <c r="D64" s="5" t="str">
        <f>_xlfn.IFNA(INDEX('Calendario 2021_def'!$J:$J,MATCH(D63,'Calendario 2021_def'!$G:$G,0),1),"")</f>
        <v/>
      </c>
      <c r="E64" s="5" t="str">
        <f>_xlfn.IFNA(INDEX('Calendario 2021_def'!$J:$J,MATCH(E63,'Calendario 2021_def'!$G:$G,0),1),"")</f>
        <v/>
      </c>
      <c r="F64" s="5" t="str">
        <f>_xlfn.IFNA(INDEX('Calendario 2021_def'!$J:$J,MATCH(F63,'Calendario 2021_def'!$G:$G,0),1),"")</f>
        <v/>
      </c>
      <c r="G64" s="5" t="str">
        <f>_xlfn.IFNA(INDEX('Calendario 2021_def'!$J:$J,MATCH(G63,'Calendario 2021_def'!$G:$G,0),1),"")</f>
        <v/>
      </c>
      <c r="H64" s="5" t="str">
        <f>_xlfn.IFNA(INDEX('Calendario 2021_def'!$J:$J,MATCH(H63,'Calendario 2021_def'!$G:$G,0),1),"")</f>
        <v/>
      </c>
      <c r="K64" s="5" t="str">
        <f>_xlfn.IFNA(INDEX('Calendario 2021_def'!$J:$J,MATCH(K63,'Calendario 2021_def'!$G:$G,0),1),"")</f>
        <v>PMAX--TER NUEVA ALDEA II--Diésel</v>
      </c>
      <c r="L64" s="5" t="str">
        <f>_xlfn.IFNA(INDEX('Calendario 2021_def'!$J:$J,MATCH(L63,'Calendario 2021_def'!$G:$G,0),1),"")</f>
        <v/>
      </c>
      <c r="M64" s="5" t="str">
        <f>_xlfn.IFNA(INDEX('Calendario 2021_def'!$J:$J,MATCH(M63,'Calendario 2021_def'!$G:$G,0),1),"")</f>
        <v/>
      </c>
      <c r="N64" s="5" t="str">
        <f>_xlfn.IFNA(INDEX('Calendario 2021_def'!$J:$J,MATCH(N63,'Calendario 2021_def'!$G:$G,0),1),"")</f>
        <v/>
      </c>
      <c r="O64" s="5" t="str">
        <f>_xlfn.IFNA(INDEX('Calendario 2021_def'!$J:$J,MATCH(O63,'Calendario 2021_def'!$G:$G,0),1),"")</f>
        <v/>
      </c>
      <c r="P64" s="5" t="str">
        <f>_xlfn.IFNA(INDEX('Calendario 2021_def'!$J:$J,MATCH(P63,'Calendario 2021_def'!$G:$G,0),1),"")</f>
        <v/>
      </c>
      <c r="Q64" s="5" t="str">
        <f>_xlfn.IFNA(INDEX('Calendario 2021_def'!$J:$J,MATCH(Q63,'Calendario 2021_def'!$G:$G,0),1),"")</f>
        <v/>
      </c>
    </row>
    <row r="65" spans="2:17" ht="45" customHeight="1" x14ac:dyDescent="0.35">
      <c r="B65" s="3">
        <f t="array" ref="B65:H65">Días+22+DATE(Calendario9Año,Calendario9MesOpción,1)-WEEKDAY(DATE(Calendario9Año,Calendario9MesOpción,1),DíaDeLaSemanaOpción)</f>
        <v>44459</v>
      </c>
      <c r="C65" s="3">
        <v>44460</v>
      </c>
      <c r="D65" s="3">
        <v>44461</v>
      </c>
      <c r="E65" s="3">
        <v>44462</v>
      </c>
      <c r="F65" s="3">
        <v>44463</v>
      </c>
      <c r="G65" s="3">
        <v>44464</v>
      </c>
      <c r="H65" s="4">
        <v>44465</v>
      </c>
      <c r="K65" s="3">
        <f t="array" ref="K65:Q65">Días+22+DATE(Calendario10Año,Calendario10MesOpción,1)-WEEKDAY(DATE(Calendario10Año,Calendario10MesOpción,1),DíaDeLaSemanaOpción)</f>
        <v>44487</v>
      </c>
      <c r="L65" s="3">
        <v>44488</v>
      </c>
      <c r="M65" s="3">
        <v>44489</v>
      </c>
      <c r="N65" s="3">
        <v>44490</v>
      </c>
      <c r="O65" s="3">
        <v>44491</v>
      </c>
      <c r="P65" s="3">
        <v>44492</v>
      </c>
      <c r="Q65" s="4">
        <v>44493</v>
      </c>
    </row>
    <row r="66" spans="2:17" ht="45" customHeight="1" x14ac:dyDescent="0.35">
      <c r="B66" s="5" t="str">
        <f>_xlfn.IFNA(INDEX('Calendario 2021_def'!$J:$J,MATCH(B65,'Calendario 2021_def'!$G:$G,0),1),"")</f>
        <v>CEN--TER UJINA U5-U6--Fuel Oil N°6/Diésel</v>
      </c>
      <c r="C66" s="5" t="str">
        <f>_xlfn.IFNA(INDEX('Calendario 2021_def'!$J:$J,MATCH(C65,'Calendario 2021_def'!$G:$G,0),1),"")</f>
        <v/>
      </c>
      <c r="D66" s="5" t="str">
        <f>_xlfn.IFNA(INDEX('Calendario 2021_def'!$J:$J,MATCH(D65,'Calendario 2021_def'!$G:$G,0),1),"")</f>
        <v/>
      </c>
      <c r="E66" s="5" t="str">
        <f>_xlfn.IFNA(INDEX('Calendario 2021_def'!$J:$J,MATCH(E65,'Calendario 2021_def'!$G:$G,0),1),"")</f>
        <v>PMAX--TER TRAPÉN U1-U50--Diésel</v>
      </c>
      <c r="F66" s="5" t="str">
        <f>_xlfn.IFNA(INDEX('Calendario 2021_def'!$J:$J,MATCH(F65,'Calendario 2021_def'!$G:$G,0),1),"")</f>
        <v/>
      </c>
      <c r="G66" s="5" t="str">
        <f>_xlfn.IFNA(INDEX('Calendario 2021_def'!$J:$J,MATCH(G65,'Calendario 2021_def'!$G:$G,0),1),"")</f>
        <v/>
      </c>
      <c r="H66" s="5" t="str">
        <f>_xlfn.IFNA(INDEX('Calendario 2021_def'!$J:$J,MATCH(H65,'Calendario 2021_def'!$G:$G,0),1),"")</f>
        <v/>
      </c>
      <c r="K66" s="5" t="str">
        <f>_xlfn.IFNA(INDEX('Calendario 2021_def'!$J:$J,MATCH(K65,'Calendario 2021_def'!$G:$G,0),1),"")</f>
        <v/>
      </c>
      <c r="L66" s="5" t="str">
        <f>_xlfn.IFNA(INDEX('Calendario 2021_def'!$J:$J,MATCH(L65,'Calendario 2021_def'!$G:$G,0),1),"")</f>
        <v>PMAX--TER LINARES NORTE U1--Diésel</v>
      </c>
      <c r="M66" s="5" t="str">
        <f>_xlfn.IFNA(INDEX('Calendario 2021_def'!$J:$J,MATCH(M65,'Calendario 2021_def'!$G:$G,0),1),"")</f>
        <v>PMAX--TER SAN GREGORIO U1--Diésel</v>
      </c>
      <c r="N66" s="5" t="str">
        <f>_xlfn.IFNA(INDEX('Calendario 2021_def'!$J:$J,MATCH(N65,'Calendario 2021_def'!$G:$G,0),1),"")</f>
        <v/>
      </c>
      <c r="O66" s="5" t="str">
        <f>_xlfn.IFNA(INDEX('Calendario 2021_def'!$J:$J,MATCH(O65,'Calendario 2021_def'!$G:$G,0),1),"")</f>
        <v/>
      </c>
      <c r="P66" s="5" t="str">
        <f>_xlfn.IFNA(INDEX('Calendario 2021_def'!$J:$J,MATCH(P65,'Calendario 2021_def'!$G:$G,0),1),"")</f>
        <v/>
      </c>
      <c r="Q66" s="5" t="str">
        <f>_xlfn.IFNA(INDEX('Calendario 2021_def'!$J:$J,MATCH(Q65,'Calendario 2021_def'!$G:$G,0),1),"")</f>
        <v/>
      </c>
    </row>
    <row r="67" spans="2:17" ht="45" customHeight="1" x14ac:dyDescent="0.35">
      <c r="B67" s="3">
        <f t="array" ref="B67:H67">Días+29+DATE(Calendario9Año,Calendario9MesOpción,1)-WEEKDAY(DATE(Calendario9Año,Calendario9MesOpción,1),DíaDeLaSemanaOpción)</f>
        <v>44466</v>
      </c>
      <c r="C67" s="3">
        <v>44467</v>
      </c>
      <c r="D67" s="3">
        <v>44468</v>
      </c>
      <c r="E67" s="3">
        <v>44469</v>
      </c>
      <c r="F67" s="3">
        <v>44470</v>
      </c>
      <c r="G67" s="3">
        <v>44471</v>
      </c>
      <c r="H67" s="4">
        <v>44472</v>
      </c>
      <c r="K67" s="3">
        <f t="array" ref="K67:Q67">Días+29+DATE(Calendario10Año,Calendario10MesOpción,1)-WEEKDAY(DATE(Calendario10Año,Calendario10MesOpción,1),DíaDeLaSemanaOpción)</f>
        <v>44494</v>
      </c>
      <c r="L67" s="3">
        <v>44495</v>
      </c>
      <c r="M67" s="3">
        <v>44496</v>
      </c>
      <c r="N67" s="3">
        <v>44497</v>
      </c>
      <c r="O67" s="3">
        <v>44498</v>
      </c>
      <c r="P67" s="3">
        <v>44499</v>
      </c>
      <c r="Q67" s="4">
        <v>44500</v>
      </c>
    </row>
    <row r="68" spans="2:17" ht="45" customHeight="1" x14ac:dyDescent="0.35">
      <c r="B68" s="5" t="str">
        <f>_xlfn.IFNA(INDEX('Calendario 2021_def'!$J:$J,MATCH(B67,'Calendario 2021_def'!$G:$G,0),1),"")</f>
        <v>PMAX--HE SAUZAL U1--Hidro Embalse</v>
      </c>
      <c r="C68" s="5" t="str">
        <f>_xlfn.IFNA(INDEX('Calendario 2021_def'!$J:$J,MATCH(C67,'Calendario 2021_def'!$G:$G,0),1),"")</f>
        <v/>
      </c>
      <c r="D68" s="5" t="str">
        <f>_xlfn.IFNA(INDEX('Calendario 2021_def'!$J:$J,MATCH(D67,'Calendario 2021_def'!$G:$G,0),1),"")</f>
        <v/>
      </c>
      <c r="E68" s="5" t="str">
        <f>_xlfn.IFNA(INDEX('Calendario 2021_def'!$J:$J,MATCH(E67,'Calendario 2021_def'!$G:$G,0),1),"")</f>
        <v/>
      </c>
      <c r="F68" s="5"/>
      <c r="G68" s="5"/>
      <c r="H68" s="5"/>
      <c r="K68" s="5" t="str">
        <f>_xlfn.IFNA(INDEX('Calendario 2021_def'!$J:$J,MATCH(K67,'Calendario 2021_def'!$G:$G,0),1),"")</f>
        <v>PMAX--HE EL TORO U1--Hidro Embalse</v>
      </c>
      <c r="L68" s="5" t="str">
        <f>_xlfn.IFNA(INDEX('Calendario 2021_def'!$J:$J,MATCH(L67,'Calendario 2021_def'!$G:$G,0),1),"")</f>
        <v/>
      </c>
      <c r="M68" s="5" t="str">
        <f>_xlfn.IFNA(INDEX('Calendario 2021_def'!$J:$J,MATCH(M67,'Calendario 2021_def'!$G:$G,0),1),"")</f>
        <v/>
      </c>
      <c r="N68" s="5" t="str">
        <f>_xlfn.IFNA(INDEX('Calendario 2021_def'!$J:$J,MATCH(N67,'Calendario 2021_def'!$G:$G,0),1),"")</f>
        <v>PMAX--TER DEGAÑ I--Diésel</v>
      </c>
      <c r="O68" s="5" t="str">
        <f>_xlfn.IFNA(INDEX('Calendario 2021_def'!$J:$J,MATCH(O67,'Calendario 2021_def'!$G:$G,0),1),"")</f>
        <v/>
      </c>
      <c r="P68" s="5" t="str">
        <f>_xlfn.IFNA(INDEX('Calendario 2021_def'!$J:$J,MATCH(P67,'Calendario 2021_def'!$G:$G,0),1),"")</f>
        <v/>
      </c>
      <c r="Q68" s="5" t="str">
        <f>_xlfn.IFNA(INDEX('Calendario 2021_def'!$J:$J,MATCH(Q67,'Calendario 2021_def'!$G:$G,0),1),"")</f>
        <v/>
      </c>
    </row>
    <row r="69" spans="2:17" ht="45" customHeight="1" x14ac:dyDescent="0.35">
      <c r="B69" s="3">
        <f t="array" ref="B69:C69">Días+36+DATE(Calendario9Año,Calendario9MesOpción,1)-WEEKDAY(DATE(Calendario9Año,Calendario9MesOpción,1),DíaDeLaSemanaOpción)</f>
        <v>44473</v>
      </c>
      <c r="C69" s="3">
        <v>44474</v>
      </c>
      <c r="D69" s="70" t="s">
        <v>24</v>
      </c>
      <c r="E69" s="71"/>
      <c r="F69" s="71"/>
      <c r="G69" s="71"/>
      <c r="H69" s="71"/>
      <c r="K69" s="3">
        <f t="array" ref="K69:L69">Días+36+DATE(Calendario10Año,Calendario10MesOpción,1)-WEEKDAY(DATE(Calendario10Año,Calendario10MesOpción,1),DíaDeLaSemanaOpción)</f>
        <v>44501</v>
      </c>
      <c r="L69" s="3">
        <v>44502</v>
      </c>
      <c r="M69" s="70" t="s">
        <v>24</v>
      </c>
      <c r="N69" s="71"/>
      <c r="O69" s="71"/>
      <c r="P69" s="71"/>
      <c r="Q69" s="71"/>
    </row>
    <row r="70" spans="2:17" ht="45" customHeight="1" x14ac:dyDescent="0.35">
      <c r="B70" s="5"/>
      <c r="C70" s="5"/>
      <c r="D70" s="68"/>
      <c r="E70" s="69"/>
      <c r="F70" s="69"/>
      <c r="G70" s="69"/>
      <c r="H70" s="69"/>
      <c r="K70" s="5" t="str">
        <f>_xlfn.IFNA(INDEX('Calendario 2021_def'!$J:$J,MATCH(K69,'Calendario 2021_def'!$G:$G,0),1),"")</f>
        <v/>
      </c>
      <c r="L70" s="5" t="str">
        <f>_xlfn.IFNA(INDEX('Calendario 2021_def'!$J:$J,MATCH(L69,'Calendario 2021_def'!$G:$G,0),1),"")</f>
        <v/>
      </c>
      <c r="M70" s="68"/>
      <c r="N70" s="69"/>
      <c r="O70" s="69"/>
      <c r="P70" s="69"/>
      <c r="Q70" s="69"/>
    </row>
    <row r="71" spans="2:17" ht="46" x14ac:dyDescent="1">
      <c r="B71" s="12">
        <f>YEAR(DATE(Calendario10Año,Calendario10MesOpción+1,1))</f>
        <v>2021</v>
      </c>
      <c r="C71" s="11" t="str">
        <f>TEXT(DATE(Calendario10Año,Calendario10MesOpción+1,1),"mmmm")</f>
        <v>noviembre</v>
      </c>
      <c r="D71" s="10"/>
      <c r="E71" s="10"/>
      <c r="F71" s="10"/>
      <c r="G71" s="10"/>
      <c r="H71" s="9"/>
      <c r="K71" s="12">
        <f>YEAR(DATE(Calendario11Año,Calendario11MesOpción+1,1))</f>
        <v>2021</v>
      </c>
      <c r="L71" s="11" t="str">
        <f>TEXT(DATE(Calendario11Año,Calendario11MesOpción+1,1),"mmmm")</f>
        <v>diciembre</v>
      </c>
      <c r="M71" s="10"/>
      <c r="N71" s="10"/>
      <c r="O71" s="10"/>
      <c r="P71" s="10"/>
      <c r="Q71" s="9"/>
    </row>
    <row r="72" spans="2:17" x14ac:dyDescent="0.35">
      <c r="B72" s="7" t="str">
        <f t="shared" ref="B72:H72" si="10">UPPER(TEXT(B73,"dddd"))</f>
        <v>LUNES</v>
      </c>
      <c r="C72" s="8" t="str">
        <f t="shared" si="10"/>
        <v>MARTES</v>
      </c>
      <c r="D72" s="7" t="str">
        <f t="shared" si="10"/>
        <v>MIÉRCOLES</v>
      </c>
      <c r="E72" s="8" t="str">
        <f t="shared" si="10"/>
        <v>JUEVES</v>
      </c>
      <c r="F72" s="7" t="str">
        <f t="shared" si="10"/>
        <v>VIERNES</v>
      </c>
      <c r="G72" s="8" t="str">
        <f t="shared" si="10"/>
        <v>SÁBADO</v>
      </c>
      <c r="H72" s="7" t="str">
        <f t="shared" si="10"/>
        <v>DOMINGO</v>
      </c>
      <c r="K72" s="7" t="str">
        <f t="shared" ref="K72:Q72" si="11">UPPER(TEXT(K73,"dddd"))</f>
        <v>LUNES</v>
      </c>
      <c r="L72" s="8" t="str">
        <f t="shared" si="11"/>
        <v>MARTES</v>
      </c>
      <c r="M72" s="7" t="str">
        <f t="shared" si="11"/>
        <v>MIÉRCOLES</v>
      </c>
      <c r="N72" s="8" t="str">
        <f t="shared" si="11"/>
        <v>JUEVES</v>
      </c>
      <c r="O72" s="7" t="str">
        <f t="shared" si="11"/>
        <v>VIERNES</v>
      </c>
      <c r="P72" s="8" t="str">
        <f t="shared" si="11"/>
        <v>SÁBADO</v>
      </c>
      <c r="Q72" s="7" t="str">
        <f t="shared" si="11"/>
        <v>DOMINGO</v>
      </c>
    </row>
    <row r="73" spans="2:17" ht="45" customHeight="1" x14ac:dyDescent="0.35">
      <c r="B73" s="3">
        <f t="array" ref="B73:H73">Días+1+DATE(Calendario11Año,Calendario11MesOpción,1)-WEEKDAY(DATE(Calendario11Año,Calendario11MesOpción,1),DíaDeLaSemanaOpción)</f>
        <v>44501</v>
      </c>
      <c r="C73" s="3">
        <v>44502</v>
      </c>
      <c r="D73" s="3">
        <v>44503</v>
      </c>
      <c r="E73" s="3">
        <v>44504</v>
      </c>
      <c r="F73" s="3">
        <v>44505</v>
      </c>
      <c r="G73" s="3">
        <v>44506</v>
      </c>
      <c r="H73" s="4">
        <v>44507</v>
      </c>
      <c r="K73" s="3">
        <f t="array" ref="K73:Q73">Días+1+DATE(Calendario12Año,Calendario12MesOpción,1)-WEEKDAY(DATE(Calendario12Año,Calendario12MesOpción,1),DíaDeLaSemanaOpción)</f>
        <v>44529</v>
      </c>
      <c r="L73" s="3">
        <v>44530</v>
      </c>
      <c r="M73" s="3">
        <v>44531</v>
      </c>
      <c r="N73" s="3">
        <v>44532</v>
      </c>
      <c r="O73" s="3">
        <v>44533</v>
      </c>
      <c r="P73" s="3">
        <v>44534</v>
      </c>
      <c r="Q73" s="4">
        <v>44535</v>
      </c>
    </row>
    <row r="74" spans="2:17" ht="45" customHeight="1" x14ac:dyDescent="0.35">
      <c r="B74" s="5" t="str">
        <f>_xlfn.IFNA(INDEX('Calendario 2021_def'!$J:$J,MATCH(B73,'Calendario 2021_def'!$G:$G,0),1),"")</f>
        <v/>
      </c>
      <c r="C74" s="5" t="str">
        <f>_xlfn.IFNA(INDEX('Calendario 2021_def'!$J:$J,MATCH(C73,'Calendario 2021_def'!$G:$G,0),1),"")</f>
        <v/>
      </c>
      <c r="D74" s="5" t="str">
        <f>_xlfn.IFNA(INDEX('Calendario 2021_def'!$J:$J,MATCH(D73,'Calendario 2021_def'!$G:$G,0),1),"")</f>
        <v>CEN--TER AGUAS BLANCAS U1-U2--Diésel</v>
      </c>
      <c r="E74" s="5" t="str">
        <f>_xlfn.IFNA(INDEX('Calendario 2021_def'!$J:$J,MATCH(E73,'Calendario 2021_def'!$G:$G,0),1),"")</f>
        <v/>
      </c>
      <c r="F74" s="5" t="str">
        <f>_xlfn.IFNA(INDEX('Calendario 2021_def'!$J:$J,MATCH(F73,'Calendario 2021_def'!$G:$G,0),1),"")</f>
        <v/>
      </c>
      <c r="G74" s="5" t="str">
        <f>_xlfn.IFNA(INDEX('Calendario 2021_def'!$J:$J,MATCH(G73,'Calendario 2021_def'!$G:$G,0),1),"")</f>
        <v/>
      </c>
      <c r="H74" s="5" t="str">
        <f>_xlfn.IFNA(INDEX('Calendario 2021_def'!$J:$J,MATCH(H73,'Calendario 2021_def'!$G:$G,0),1),"")</f>
        <v/>
      </c>
      <c r="K74" s="5"/>
      <c r="L74" s="5"/>
      <c r="M74" s="5" t="str">
        <f>_xlfn.IFNA(INDEX('Calendario 2021_def'!$J:$J,MATCH(M73,'Calendario 2021_def'!$G:$G,0),1),"")</f>
        <v>PMAX--HE PEHUENCHE U1--Hidro Embalse</v>
      </c>
      <c r="N74" s="5" t="str">
        <f>_xlfn.IFNA(INDEX('Calendario 2021_def'!$J:$J,MATCH(N73,'Calendario 2021_def'!$G:$G,0),1),"")</f>
        <v/>
      </c>
      <c r="O74" s="5" t="str">
        <f>_xlfn.IFNA(INDEX('Calendario 2021_def'!$J:$J,MATCH(O73,'Calendario 2021_def'!$G:$G,0),1),"")</f>
        <v/>
      </c>
      <c r="P74" s="5" t="str">
        <f>_xlfn.IFNA(INDEX('Calendario 2021_def'!$J:$J,MATCH(P73,'Calendario 2021_def'!$G:$G,0),1),"")</f>
        <v/>
      </c>
      <c r="Q74" s="5" t="str">
        <f>_xlfn.IFNA(INDEX('Calendario 2021_def'!$J:$J,MATCH(Q73,'Calendario 2021_def'!$G:$G,0),1),"")</f>
        <v/>
      </c>
    </row>
    <row r="75" spans="2:17" ht="45" customHeight="1" x14ac:dyDescent="0.35">
      <c r="B75" s="3">
        <f t="array" ref="B75:H75">Días+8+DATE(Calendario11Año,Calendario11MesOpción,1)-WEEKDAY(DATE(Calendario11Año,Calendario11MesOpción,1),DíaDeLaSemanaOpción)</f>
        <v>44508</v>
      </c>
      <c r="C75" s="3">
        <v>44509</v>
      </c>
      <c r="D75" s="3">
        <v>44510</v>
      </c>
      <c r="E75" s="3">
        <v>44511</v>
      </c>
      <c r="F75" s="3">
        <v>44512</v>
      </c>
      <c r="G75" s="3">
        <v>44513</v>
      </c>
      <c r="H75" s="4">
        <v>44514</v>
      </c>
      <c r="K75" s="3">
        <f t="array" ref="K75:Q75">Días+8+DATE(Calendario12Año,Calendario12MesOpción,1)-WEEKDAY(DATE(Calendario12Año,Calendario12MesOpción,1),DíaDeLaSemanaOpción)</f>
        <v>44536</v>
      </c>
      <c r="L75" s="3">
        <v>44537</v>
      </c>
      <c r="M75" s="3">
        <v>44538</v>
      </c>
      <c r="N75" s="3">
        <v>44539</v>
      </c>
      <c r="O75" s="3">
        <v>44540</v>
      </c>
      <c r="P75" s="3">
        <v>44541</v>
      </c>
      <c r="Q75" s="4">
        <v>44542</v>
      </c>
    </row>
    <row r="76" spans="2:17" ht="45" customHeight="1" x14ac:dyDescent="0.35">
      <c r="B76" s="5" t="str">
        <f>_xlfn.IFNA(INDEX('Calendario 2021_def'!$J:$J,MATCH(B75,'Calendario 2021_def'!$G:$G,0),1),"")</f>
        <v/>
      </c>
      <c r="C76" s="5" t="str">
        <f>_xlfn.IFNA(INDEX('Calendario 2021_def'!$J:$J,MATCH(C75,'Calendario 2021_def'!$G:$G,0),1),"")</f>
        <v/>
      </c>
      <c r="D76" s="5" t="str">
        <f>_xlfn.IFNA(INDEX('Calendario 2021_def'!$J:$J,MATCH(D75,'Calendario 2021_def'!$G:$G,0),1),"")</f>
        <v>PMAX--HE ANTUCO U1--Hidro Embalse</v>
      </c>
      <c r="E76" s="5" t="str">
        <f>_xlfn.IFNA(INDEX('Calendario 2021_def'!$J:$J,MATCH(E75,'Calendario 2021_def'!$G:$G,0),1),"")</f>
        <v/>
      </c>
      <c r="F76" s="5" t="str">
        <f>_xlfn.IFNA(INDEX('Calendario 2021_def'!$J:$J,MATCH(F75,'Calendario 2021_def'!$G:$G,0),1),"")</f>
        <v/>
      </c>
      <c r="G76" s="5" t="str">
        <f>_xlfn.IFNA(INDEX('Calendario 2021_def'!$J:$J,MATCH(G75,'Calendario 2021_def'!$G:$G,0),1),"")</f>
        <v/>
      </c>
      <c r="H76" s="5" t="str">
        <f>_xlfn.IFNA(INDEX('Calendario 2021_def'!$J:$J,MATCH(H75,'Calendario 2021_def'!$G:$G,0),1),"")</f>
        <v/>
      </c>
      <c r="K76" s="5" t="str">
        <f>_xlfn.IFNA(INDEX('Calendario 2021_def'!$J:$J,MATCH(K75,'Calendario 2021_def'!$G:$G,0),1),"")</f>
        <v>PMAX--TER EL PEÑON U1-U50--Diésel</v>
      </c>
      <c r="L76" s="5" t="str">
        <f>_xlfn.IFNA(INDEX('Calendario 2021_def'!$J:$J,MATCH(L75,'Calendario 2021_def'!$G:$G,0),1),"")</f>
        <v/>
      </c>
      <c r="M76" s="5" t="str">
        <f>_xlfn.IFNA(INDEX('Calendario 2021_def'!$J:$J,MATCH(M75,'Calendario 2021_def'!$G:$G,0),1),"")</f>
        <v/>
      </c>
      <c r="N76" s="5" t="str">
        <f>_xlfn.IFNA(INDEX('Calendario 2021_def'!$J:$J,MATCH(N75,'Calendario 2021_def'!$G:$G,0),1),"")</f>
        <v/>
      </c>
      <c r="O76" s="5" t="str">
        <f>_xlfn.IFNA(INDEX('Calendario 2021_def'!$J:$J,MATCH(O75,'Calendario 2021_def'!$G:$G,0),1),"")</f>
        <v/>
      </c>
      <c r="P76" s="5" t="str">
        <f>_xlfn.IFNA(INDEX('Calendario 2021_def'!$J:$J,MATCH(P75,'Calendario 2021_def'!$G:$G,0),1),"")</f>
        <v/>
      </c>
      <c r="Q76" s="5" t="str">
        <f>_xlfn.IFNA(INDEX('Calendario 2021_def'!$J:$J,MATCH(Q75,'Calendario 2021_def'!$G:$G,0),1),"")</f>
        <v/>
      </c>
    </row>
    <row r="77" spans="2:17" ht="45" customHeight="1" x14ac:dyDescent="0.35">
      <c r="B77" s="3">
        <f t="array" ref="B77:H77">Días+15+DATE(Calendario11Año,Calendario11MesOpción,1)-WEEKDAY(DATE(Calendario11Año,Calendario11MesOpción,1),DíaDeLaSemanaOpción)</f>
        <v>44515</v>
      </c>
      <c r="C77" s="3">
        <v>44516</v>
      </c>
      <c r="D77" s="3">
        <v>44517</v>
      </c>
      <c r="E77" s="3">
        <v>44518</v>
      </c>
      <c r="F77" s="3">
        <v>44519</v>
      </c>
      <c r="G77" s="3">
        <v>44520</v>
      </c>
      <c r="H77" s="4">
        <v>44521</v>
      </c>
      <c r="K77" s="3">
        <f t="array" ref="K77:Q77">Días+15+DATE(Calendario12Año,Calendario12MesOpción,1)-WEEKDAY(DATE(Calendario12Año,Calendario12MesOpción,1),DíaDeLaSemanaOpción)</f>
        <v>44543</v>
      </c>
      <c r="L77" s="3">
        <v>44544</v>
      </c>
      <c r="M77" s="3">
        <v>44545</v>
      </c>
      <c r="N77" s="3">
        <v>44546</v>
      </c>
      <c r="O77" s="3">
        <v>44547</v>
      </c>
      <c r="P77" s="3">
        <v>44548</v>
      </c>
      <c r="Q77" s="4">
        <v>44549</v>
      </c>
    </row>
    <row r="78" spans="2:17" ht="45" customHeight="1" x14ac:dyDescent="0.35">
      <c r="B78" s="5" t="str">
        <f>_xlfn.IFNA(INDEX('Calendario 2021_def'!$J:$J,MATCH(B77,'Calendario 2021_def'!$G:$G,0),1),"")</f>
        <v>PMAX--HE CIPRESES U1--Hidro Embalse</v>
      </c>
      <c r="C78" s="5" t="str">
        <f>_xlfn.IFNA(INDEX('Calendario 2021_def'!$J:$J,MATCH(C77,'Calendario 2021_def'!$G:$G,0),1),"")</f>
        <v/>
      </c>
      <c r="D78" s="5" t="str">
        <f>_xlfn.IFNA(INDEX('Calendario 2021_def'!$J:$J,MATCH(D77,'Calendario 2021_def'!$G:$G,0),1),"")</f>
        <v/>
      </c>
      <c r="E78" s="5" t="str">
        <f>_xlfn.IFNA(INDEX('Calendario 2021_def'!$J:$J,MATCH(E77,'Calendario 2021_def'!$G:$G,0),1),"")</f>
        <v/>
      </c>
      <c r="F78" s="5" t="str">
        <f>_xlfn.IFNA(INDEX('Calendario 2021_def'!$J:$J,MATCH(F77,'Calendario 2021_def'!$G:$G,0),1),"")</f>
        <v/>
      </c>
      <c r="G78" s="5" t="str">
        <f>_xlfn.IFNA(INDEX('Calendario 2021_def'!$J:$J,MATCH(G77,'Calendario 2021_def'!$G:$G,0),1),"")</f>
        <v/>
      </c>
      <c r="H78" s="5" t="str">
        <f>_xlfn.IFNA(INDEX('Calendario 2021_def'!$J:$J,MATCH(H77,'Calendario 2021_def'!$G:$G,0),1),"")</f>
        <v/>
      </c>
      <c r="K78" s="5" t="str">
        <f>_xlfn.IFNA(INDEX('Calendario 2021_def'!$J:$J,MATCH(K77,'Calendario 2021_def'!$G:$G,0),1),"")</f>
        <v>PMAX--TER SAN LORENZO DE D. DE ALMAGRO--Diésel</v>
      </c>
      <c r="L78" s="5" t="str">
        <f>_xlfn.IFNA(INDEX('Calendario 2021_def'!$J:$J,MATCH(L77,'Calendario 2021_def'!$G:$G,0),1),"")</f>
        <v/>
      </c>
      <c r="M78" s="5" t="str">
        <f>_xlfn.IFNA(INDEX('Calendario 2021_def'!$J:$J,MATCH(M77,'Calendario 2021_def'!$G:$G,0),1),"")</f>
        <v/>
      </c>
      <c r="N78" s="5" t="str">
        <f>_xlfn.IFNA(INDEX('Calendario 2021_def'!$J:$J,MATCH(N77,'Calendario 2021_def'!$G:$G,0),1),"")</f>
        <v/>
      </c>
      <c r="O78" s="5" t="str">
        <f>_xlfn.IFNA(INDEX('Calendario 2021_def'!$J:$J,MATCH(O77,'Calendario 2021_def'!$G:$G,0),1),"")</f>
        <v/>
      </c>
      <c r="P78" s="5" t="str">
        <f>_xlfn.IFNA(INDEX('Calendario 2021_def'!$J:$J,MATCH(P77,'Calendario 2021_def'!$G:$G,0),1),"")</f>
        <v/>
      </c>
      <c r="Q78" s="5" t="str">
        <f>_xlfn.IFNA(INDEX('Calendario 2021_def'!$J:$J,MATCH(Q77,'Calendario 2021_def'!$G:$G,0),1),"")</f>
        <v/>
      </c>
    </row>
    <row r="79" spans="2:17" ht="45" customHeight="1" x14ac:dyDescent="0.35">
      <c r="B79" s="3">
        <f t="array" ref="B79:H79">Días+22+DATE(Calendario11Año,Calendario11MesOpción,1)-WEEKDAY(DATE(Calendario11Año,Calendario11MesOpción,1),DíaDeLaSemanaOpción)</f>
        <v>44522</v>
      </c>
      <c r="C79" s="3">
        <v>44523</v>
      </c>
      <c r="D79" s="3">
        <v>44524</v>
      </c>
      <c r="E79" s="3">
        <v>44525</v>
      </c>
      <c r="F79" s="3">
        <v>44526</v>
      </c>
      <c r="G79" s="3">
        <v>44527</v>
      </c>
      <c r="H79" s="4">
        <v>44528</v>
      </c>
      <c r="K79" s="3">
        <f t="array" ref="K79:Q79">Días+22+DATE(Calendario12Año,Calendario12MesOpción,1)-WEEKDAY(DATE(Calendario12Año,Calendario12MesOpción,1),DíaDeLaSemanaOpción)</f>
        <v>44550</v>
      </c>
      <c r="L79" s="3">
        <v>44551</v>
      </c>
      <c r="M79" s="3">
        <v>44552</v>
      </c>
      <c r="N79" s="3">
        <v>44553</v>
      </c>
      <c r="O79" s="3">
        <v>44554</v>
      </c>
      <c r="P79" s="3">
        <v>44555</v>
      </c>
      <c r="Q79" s="4">
        <v>44556</v>
      </c>
    </row>
    <row r="80" spans="2:17" ht="45" customHeight="1" x14ac:dyDescent="0.35">
      <c r="B80" s="5" t="str">
        <f>_xlfn.IFNA(INDEX('Calendario 2021_def'!$J:$J,MATCH(B79,'Calendario 2021_def'!$G:$G,0),1),"")</f>
        <v>PMAX--HE RALCO U1--Hidro Embalse</v>
      </c>
      <c r="C80" s="5" t="str">
        <f>_xlfn.IFNA(INDEX('Calendario 2021_def'!$J:$J,MATCH(C79,'Calendario 2021_def'!$G:$G,0),1),"")</f>
        <v/>
      </c>
      <c r="D80" s="5" t="str">
        <f>_xlfn.IFNA(INDEX('Calendario 2021_def'!$J:$J,MATCH(D79,'Calendario 2021_def'!$G:$G,0),1),"")</f>
        <v/>
      </c>
      <c r="E80" s="5" t="str">
        <f>_xlfn.IFNA(INDEX('Calendario 2021_def'!$J:$J,MATCH(E79,'Calendario 2021_def'!$G:$G,0),1),"")</f>
        <v/>
      </c>
      <c r="F80" s="5" t="str">
        <f>_xlfn.IFNA(INDEX('Calendario 2021_def'!$J:$J,MATCH(F79,'Calendario 2021_def'!$G:$G,0),1),"")</f>
        <v/>
      </c>
      <c r="G80" s="5" t="str">
        <f>_xlfn.IFNA(INDEX('Calendario 2021_def'!$J:$J,MATCH(G79,'Calendario 2021_def'!$G:$G,0),1),"")</f>
        <v/>
      </c>
      <c r="H80" s="5" t="str">
        <f>_xlfn.IFNA(INDEX('Calendario 2021_def'!$J:$J,MATCH(H79,'Calendario 2021_def'!$G:$G,0),1),"")</f>
        <v/>
      </c>
      <c r="K80" s="5" t="str">
        <f>_xlfn.IFNA(INDEX('Calendario 2021_def'!$J:$J,MATCH(K79,'Calendario 2021_def'!$G:$G,0),1),"")</f>
        <v>PMAX--TER MEJILLONES CTM3--GNL/Diésel</v>
      </c>
      <c r="L80" s="5" t="str">
        <f>_xlfn.IFNA(INDEX('Calendario 2021_def'!$J:$J,MATCH(L79,'Calendario 2021_def'!$G:$G,0),1),"")</f>
        <v/>
      </c>
      <c r="M80" s="5" t="str">
        <f>_xlfn.IFNA(INDEX('Calendario 2021_def'!$J:$J,MATCH(M79,'Calendario 2021_def'!$G:$G,0),1),"")</f>
        <v/>
      </c>
      <c r="N80" s="5" t="str">
        <f>_xlfn.IFNA(INDEX('Calendario 2021_def'!$J:$J,MATCH(N79,'Calendario 2021_def'!$G:$G,0),1),"")</f>
        <v/>
      </c>
      <c r="O80" s="5" t="str">
        <f>_xlfn.IFNA(INDEX('Calendario 2021_def'!$J:$J,MATCH(O79,'Calendario 2021_def'!$G:$G,0),1),"")</f>
        <v/>
      </c>
      <c r="P80" s="5" t="str">
        <f>_xlfn.IFNA(INDEX('Calendario 2021_def'!$J:$J,MATCH(P79,'Calendario 2021_def'!$G:$G,0),1),"")</f>
        <v/>
      </c>
      <c r="Q80" s="5" t="str">
        <f>_xlfn.IFNA(INDEX('Calendario 2021_def'!$J:$J,MATCH(Q79,'Calendario 2021_def'!$G:$G,0),1),"")</f>
        <v/>
      </c>
    </row>
    <row r="81" spans="2:17" ht="45" customHeight="1" x14ac:dyDescent="0.35">
      <c r="B81" s="3">
        <f t="array" ref="B81:H81">Días+29+DATE(Calendario11Año,Calendario11MesOpción,1)-WEEKDAY(DATE(Calendario11Año,Calendario11MesOpción,1),DíaDeLaSemanaOpción)</f>
        <v>44529</v>
      </c>
      <c r="C81" s="3">
        <v>44530</v>
      </c>
      <c r="D81" s="3">
        <v>44531</v>
      </c>
      <c r="E81" s="3">
        <v>44532</v>
      </c>
      <c r="F81" s="3">
        <v>44533</v>
      </c>
      <c r="G81" s="3">
        <v>44534</v>
      </c>
      <c r="H81" s="4">
        <v>44535</v>
      </c>
      <c r="K81" s="3">
        <f t="array" ref="K81:Q81">Días+29+DATE(Calendario12Año,Calendario12MesOpción,1)-WEEKDAY(DATE(Calendario12Año,Calendario12MesOpción,1),DíaDeLaSemanaOpción)</f>
        <v>44557</v>
      </c>
      <c r="L81" s="3">
        <v>44558</v>
      </c>
      <c r="M81" s="3">
        <v>44559</v>
      </c>
      <c r="N81" s="3">
        <v>44560</v>
      </c>
      <c r="O81" s="3">
        <v>44561</v>
      </c>
      <c r="P81" s="3">
        <v>44562</v>
      </c>
      <c r="Q81" s="4">
        <v>44563</v>
      </c>
    </row>
    <row r="82" spans="2:17" ht="45" customHeight="1" x14ac:dyDescent="0.35">
      <c r="B82" s="5" t="str">
        <f>_xlfn.IFNA(INDEX('Calendario 2021_def'!$J:$J,MATCH(B81,'Calendario 2021_def'!$G:$G,0),1),"")</f>
        <v>CEN--TER TERMOPACÍFICO U1-U60--Diésel</v>
      </c>
      <c r="C82" s="5" t="str">
        <f>_xlfn.IFNA(INDEX('Calendario 2021_def'!$J:$J,MATCH(C81,'Calendario 2021_def'!$G:$G,0),1),"")</f>
        <v>CEN--TER TOCOPILLA U14--Carbón</v>
      </c>
      <c r="D82" s="5"/>
      <c r="E82" s="5"/>
      <c r="F82" s="5"/>
      <c r="G82" s="5"/>
      <c r="H82" s="5"/>
      <c r="K82" s="5" t="str">
        <f>_xlfn.IFNA(INDEX('Calendario 2021_def'!$J:$J,MATCH(K81,'Calendario 2021_def'!$G:$G,0),1),"")</f>
        <v>PMAX--TER YUNGAY--Diésel</v>
      </c>
      <c r="L82" s="5" t="str">
        <f>_xlfn.IFNA(INDEX('Calendario 2021_def'!$J:$J,MATCH(L81,'Calendario 2021_def'!$G:$G,0),1),"")</f>
        <v/>
      </c>
      <c r="M82" s="5" t="str">
        <f>_xlfn.IFNA(INDEX('Calendario 2021_def'!$J:$J,MATCH(M81,'Calendario 2021_def'!$G:$G,0),1),"")</f>
        <v/>
      </c>
      <c r="N82" s="5" t="str">
        <f>_xlfn.IFNA(INDEX('Calendario 2021_def'!$J:$J,MATCH(N81,'Calendario 2021_def'!$G:$G,0),1),"")</f>
        <v/>
      </c>
      <c r="O82" s="5" t="str">
        <f>_xlfn.IFNA(INDEX('Calendario 2021_def'!$J:$J,MATCH(O81,'Calendario 2021_def'!$G:$G,0),1),"")</f>
        <v/>
      </c>
      <c r="P82" s="5"/>
      <c r="Q82" s="5"/>
    </row>
    <row r="83" spans="2:17" ht="45" customHeight="1" x14ac:dyDescent="0.35">
      <c r="B83" s="3">
        <f t="array" ref="B83:C83">Días+36+DATE(Calendario11Año,Calendario11MesOpción,1)-WEEKDAY(DATE(Calendario11Año,Calendario11MesOpción,1),DíaDeLaSemanaOpción)</f>
        <v>44536</v>
      </c>
      <c r="C83" s="3">
        <v>44537</v>
      </c>
      <c r="D83" s="70" t="s">
        <v>24</v>
      </c>
      <c r="E83" s="71"/>
      <c r="F83" s="71"/>
      <c r="G83" s="71"/>
      <c r="H83" s="71"/>
      <c r="K83" s="3">
        <f t="array" ref="K83:L83">Días+36+DATE(Calendario12Año,Calendario12MesOpción,1)-WEEKDAY(DATE(Calendario12Año,Calendario12MesOpción,1),DíaDeLaSemanaOpción)</f>
        <v>44564</v>
      </c>
      <c r="L83" s="3">
        <v>44565</v>
      </c>
      <c r="M83" s="70" t="s">
        <v>24</v>
      </c>
      <c r="N83" s="71"/>
      <c r="O83" s="71"/>
      <c r="P83" s="71"/>
      <c r="Q83" s="71"/>
    </row>
    <row r="84" spans="2:17" ht="45" customHeight="1" x14ac:dyDescent="0.35">
      <c r="B84" s="5"/>
      <c r="C84" s="5"/>
      <c r="D84" s="68"/>
      <c r="E84" s="69"/>
      <c r="F84" s="69"/>
      <c r="G84" s="69"/>
      <c r="H84" s="69"/>
      <c r="K84" s="5"/>
      <c r="L84" s="5"/>
      <c r="M84" s="68"/>
      <c r="N84" s="69"/>
      <c r="O84" s="69"/>
      <c r="P84" s="69"/>
      <c r="Q84" s="69"/>
    </row>
  </sheetData>
  <mergeCells count="24">
    <mergeCell ref="D13:H13"/>
    <mergeCell ref="M13:Q13"/>
    <mergeCell ref="D14:H14"/>
    <mergeCell ref="M14:Q14"/>
    <mergeCell ref="D27:H27"/>
    <mergeCell ref="M27:Q27"/>
    <mergeCell ref="D28:H28"/>
    <mergeCell ref="M28:Q28"/>
    <mergeCell ref="D41:H41"/>
    <mergeCell ref="M41:Q41"/>
    <mergeCell ref="D42:H42"/>
    <mergeCell ref="M42:Q42"/>
    <mergeCell ref="D55:H55"/>
    <mergeCell ref="M55:Q55"/>
    <mergeCell ref="D56:H56"/>
    <mergeCell ref="M56:Q56"/>
    <mergeCell ref="D69:H69"/>
    <mergeCell ref="M69:Q69"/>
    <mergeCell ref="D70:H70"/>
    <mergeCell ref="M70:Q70"/>
    <mergeCell ref="D83:H83"/>
    <mergeCell ref="M83:Q83"/>
    <mergeCell ref="D84:H84"/>
    <mergeCell ref="M84:Q84"/>
  </mergeCells>
  <conditionalFormatting sqref="B3:H3 B5:H5 B7:H7 B9:H9 B11:H11 B13:C13">
    <cfRule type="expression" dxfId="18" priority="12">
      <formula>MONTH(B3)&lt;&gt;Calendario1MesOpción</formula>
    </cfRule>
  </conditionalFormatting>
  <conditionalFormatting sqref="K3:Q3 K5:Q5 K7:Q7 K9:Q9 K11:Q11 K13:L13">
    <cfRule type="expression" dxfId="17" priority="11">
      <formula>MONTH(K3)&lt;&gt;Calendario2MesOpción</formula>
    </cfRule>
  </conditionalFormatting>
  <conditionalFormatting sqref="B17:H17 B19:H19 B21:H21 B23:H23 B25:H25 B27:C27">
    <cfRule type="expression" dxfId="16" priority="10">
      <formula>MONTH(B17)&lt;&gt;Calendario3MesOpción</formula>
    </cfRule>
  </conditionalFormatting>
  <conditionalFormatting sqref="K17:Q17 K19:Q19 K21:Q21 K23:Q23 K25:Q25 K27:L27">
    <cfRule type="expression" dxfId="15" priority="9">
      <formula>MONTH(K17)&lt;&gt;Calendario4MesOpción</formula>
    </cfRule>
  </conditionalFormatting>
  <conditionalFormatting sqref="B31:H31 B33:H33 B35:H35 B37:H37 B39:H39 B41:C41">
    <cfRule type="expression" dxfId="14" priority="8">
      <formula>MONTH(B31)&lt;&gt;Calendario5MesOpción</formula>
    </cfRule>
  </conditionalFormatting>
  <conditionalFormatting sqref="K31:Q31 K33:Q33 K35:Q35 K37:Q37 K39:Q39 K41:L41">
    <cfRule type="expression" dxfId="13" priority="7">
      <formula>MONTH(K31)&lt;&gt;Calendario6MesOpción</formula>
    </cfRule>
  </conditionalFormatting>
  <conditionalFormatting sqref="B45:H45 B47:H47 B49:H49 B51:H51 B53:H53 B55:C55">
    <cfRule type="expression" dxfId="12" priority="6">
      <formula>MONTH(B45)&lt;&gt;Calendario7MesOpción</formula>
    </cfRule>
  </conditionalFormatting>
  <conditionalFormatting sqref="K45:Q45 K47:Q47 K49:Q49 K51:Q51 K53:Q53 K55:L55">
    <cfRule type="expression" dxfId="11" priority="5">
      <formula>MONTH(K45)&lt;&gt;Calendario8MesOpción</formula>
    </cfRule>
  </conditionalFormatting>
  <conditionalFormatting sqref="B59:H59 B61:H61 B63:H63 B65:H65 B67:H67 B69:C69">
    <cfRule type="expression" dxfId="10" priority="4">
      <formula>MONTH(B59)&lt;&gt;Calendario9MesOpción</formula>
    </cfRule>
  </conditionalFormatting>
  <conditionalFormatting sqref="K59:Q59 K61:Q61 K63:Q63 K65:Q65 K67:Q67 K69:L69">
    <cfRule type="expression" dxfId="9" priority="3">
      <formula>MONTH(K59)&lt;&gt;Calendario10MesOpción</formula>
    </cfRule>
  </conditionalFormatting>
  <conditionalFormatting sqref="B73:H73 B75:H75 B77:H77 B79:H79 B81:H81 B83:C83">
    <cfRule type="expression" dxfId="8" priority="2">
      <formula>MONTH(B73)&lt;&gt;Calendario11MesOpción</formula>
    </cfRule>
  </conditionalFormatting>
  <conditionalFormatting sqref="K73:Q73 K75:Q75 K77:Q77 K79:Q79 K81:Q81 K83:L83">
    <cfRule type="expression" dxfId="7" priority="1">
      <formula>MONTH(K73)&lt;&gt;Calendario12MesOpción</formula>
    </cfRule>
  </conditionalFormatting>
  <dataValidations count="10">
    <dataValidation allowBlank="1" showInputMessage="1" prompt="Fecha" sqref="B3" xr:uid="{15D03C9B-520C-4A79-97D0-C177B89B409D}"/>
    <dataValidation type="list" allowBlank="1" showInputMessage="1" showErrorMessage="1" error="Solo los días de la lista desplegable se pueden usar para los encabezados de día de la semana. Para seleccionar un día de la semana distinto, seleccione CANCELAR y, después, ALT+FLECHA ABAJO para elegirlo en la lista desplegable." prompt="Seleccione el día de la semana de inicio en la lista desplegable. Presione ALT+FLECHA ABAJO para abrir la lista desplegable y, después, presione ENTRAR para seleccionar un día. El calendario se actualizará automáticamente." sqref="B2" xr:uid="{2220DB40-1EE4-4DB1-812F-16140973EF8F}">
      <formula1>"DOMINGO, LUNES, MARTES, MIÉRCOLES, JUEVES, VIERNES, SÁBADO"</formula1>
    </dataValidation>
    <dataValidation type="list" allowBlank="1" showInputMessage="1" showErrorMessage="1" error="Seleccione un mes de las entradas de la lista. Seleccione CANCELAR y, después, ALT+FLECHA ABAJO para elegirlo en la lista desplegable." prompt="Seleccione el mes de inicio del calendario de la lista desplegable. Presione ALT+FLECHA ABAJO para abrir la lista desplegable y, después, presione ENTRAR para elegir uno de los elementos." sqref="C1" xr:uid="{6F3DA169-A769-4B90-8015-63ED8CB5969D}">
      <formula1>"enero, febrero, marzo, abril, mayo, junio, julio, agosto, septiembre, octubre, noviembre, diciembre"</formula1>
    </dataValidation>
    <dataValidation allowBlank="1" showInputMessage="1" prompt="Este libro es un calendario de 12 meses. Escriba el año de inicio en la celda B1 y, después, seleccione el mes de inicio en la celda C1. El calendario se actualizará automáticamente para los meses posteriores." sqref="A1" xr:uid="{6FC34CA5-C033-4AC1-B341-FF07D5E80701}"/>
    <dataValidation allowBlank="1" showInputMessage="1" showErrorMessage="1" prompt="Escriba el año para este calendario." sqref="B1" xr:uid="{C28C0E83-D221-4A3B-9314-AB305DF8E44F}"/>
    <dataValidation allowBlank="1" showInputMessage="1" prompt="Título de notas del mes" sqref="D13" xr:uid="{EC3B60F1-9CE8-4948-8B27-F0C5A1763989}"/>
    <dataValidation allowBlank="1" showInputMessage="1" prompt="Escriba aquí las notas del día." sqref="B4" xr:uid="{535031D4-BD44-41D4-A10E-0A6B44C92A77}"/>
    <dataValidation allowBlank="1" showInputMessage="1" prompt="El año natural se determina automáticamente por el año especificado en la celda B1" sqref="K1" xr:uid="{E712E591-E9ED-48E7-AF53-A8DC62B5B044}"/>
    <dataValidation allowBlank="1" showInputMessage="1" prompt="Desplazamiento de mes natural según el mes seleccionado en la celda C1" sqref="L1" xr:uid="{BF250052-F8B0-4E49-ACDE-557D9E2138AB}"/>
    <dataValidation allowBlank="1" showInputMessage="1" prompt="El día de la semana se determinará automáticamente. Para cambiar los días de la semana, seleccione un nuevo día de la semana de inicio en la celda B2." sqref="C2:H2 K2" xr:uid="{7539C7AC-74A1-4EA3-A1A5-8756A13E3D06}"/>
  </dataValidations>
  <printOptions horizontalCentered="1" verticalCentered="1"/>
  <pageMargins left="0.25" right="0.25" top="0.45" bottom="0.45" header="0.5" footer="0.5"/>
  <pageSetup paperSize="9" fitToHeight="0" orientation="landscape" r:id="rId1"/>
  <headerFooter alignWithMargins="0"/>
  <rowBreaks count="4" manualBreakCount="4">
    <brk id="42" min="1" max="8" man="1"/>
    <brk id="56" min="1" max="8" man="1"/>
    <brk id="70" min="1" max="8" man="1"/>
    <brk id="84"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5BFBA-16C5-446A-9E76-3C1DDB08FCD9}">
  <sheetPr codeName="Hoja4"/>
  <dimension ref="A1:F61"/>
  <sheetViews>
    <sheetView tabSelected="1" zoomScale="70" zoomScaleNormal="70" workbookViewId="0">
      <pane ySplit="1" topLeftCell="A2" activePane="bottomLeft" state="frozen"/>
      <selection pane="bottomLeft"/>
    </sheetView>
  </sheetViews>
  <sheetFormatPr baseColWidth="10" defaultRowHeight="14.5" x14ac:dyDescent="0.35"/>
  <cols>
    <col min="1" max="1" width="2.7265625" style="28" bestFit="1" customWidth="1"/>
    <col min="2" max="2" width="35" style="65" bestFit="1" customWidth="1"/>
    <col min="3" max="3" width="33.90625" style="38" bestFit="1" customWidth="1"/>
    <col min="4" max="4" width="21.26953125" style="28" bestFit="1" customWidth="1"/>
    <col min="5" max="5" width="12.6328125" style="28" customWidth="1"/>
    <col min="6" max="6" width="46" style="28" customWidth="1"/>
    <col min="7" max="16384" width="10.90625" style="28"/>
  </cols>
  <sheetData>
    <row r="1" spans="1:6" x14ac:dyDescent="0.35">
      <c r="A1" s="66" t="s">
        <v>119</v>
      </c>
      <c r="B1" s="67" t="s">
        <v>13</v>
      </c>
      <c r="C1" s="61" t="s">
        <v>1</v>
      </c>
      <c r="D1" s="62" t="s">
        <v>173</v>
      </c>
      <c r="E1" s="63" t="s">
        <v>21</v>
      </c>
      <c r="F1" s="64" t="s">
        <v>3</v>
      </c>
    </row>
    <row r="2" spans="1:6" x14ac:dyDescent="0.35">
      <c r="A2" s="35">
        <v>1</v>
      </c>
      <c r="B2" s="56" t="s">
        <v>196</v>
      </c>
      <c r="C2" s="56" t="s">
        <v>71</v>
      </c>
      <c r="D2" s="39" t="s">
        <v>6</v>
      </c>
      <c r="E2" s="40">
        <v>44277</v>
      </c>
      <c r="F2" s="57" t="s">
        <v>194</v>
      </c>
    </row>
    <row r="3" spans="1:6" x14ac:dyDescent="0.35">
      <c r="A3" s="35">
        <v>2</v>
      </c>
      <c r="B3" s="58" t="s">
        <v>176</v>
      </c>
      <c r="C3" s="56" t="s">
        <v>122</v>
      </c>
      <c r="D3" s="39" t="s">
        <v>5</v>
      </c>
      <c r="E3" s="40">
        <v>44284</v>
      </c>
      <c r="F3" s="57" t="s">
        <v>206</v>
      </c>
    </row>
    <row r="4" spans="1:6" x14ac:dyDescent="0.35">
      <c r="A4" s="35">
        <v>3</v>
      </c>
      <c r="B4" s="58" t="s">
        <v>178</v>
      </c>
      <c r="C4" s="56" t="s">
        <v>52</v>
      </c>
      <c r="D4" s="39" t="s">
        <v>76</v>
      </c>
      <c r="E4" s="40">
        <v>44384</v>
      </c>
      <c r="F4" s="57" t="s">
        <v>206</v>
      </c>
    </row>
    <row r="5" spans="1:6" x14ac:dyDescent="0.35">
      <c r="A5" s="35">
        <v>4</v>
      </c>
      <c r="B5" s="58" t="s">
        <v>178</v>
      </c>
      <c r="C5" s="56" t="s">
        <v>95</v>
      </c>
      <c r="D5" s="39" t="s">
        <v>76</v>
      </c>
      <c r="E5" s="40">
        <v>44235</v>
      </c>
      <c r="F5" s="57" t="s">
        <v>194</v>
      </c>
    </row>
    <row r="6" spans="1:6" ht="14.5" customHeight="1" x14ac:dyDescent="0.35">
      <c r="A6" s="35">
        <v>5</v>
      </c>
      <c r="B6" s="58" t="s">
        <v>25</v>
      </c>
      <c r="C6" s="56" t="s">
        <v>42</v>
      </c>
      <c r="D6" s="39" t="s">
        <v>184</v>
      </c>
      <c r="E6" s="40">
        <v>44208</v>
      </c>
      <c r="F6" s="57" t="s">
        <v>194</v>
      </c>
    </row>
    <row r="7" spans="1:6" ht="14.5" customHeight="1" x14ac:dyDescent="0.35">
      <c r="A7" s="35">
        <v>6</v>
      </c>
      <c r="B7" s="58" t="s">
        <v>25</v>
      </c>
      <c r="C7" s="56" t="s">
        <v>92</v>
      </c>
      <c r="D7" s="39" t="s">
        <v>184</v>
      </c>
      <c r="E7" s="40">
        <v>44201</v>
      </c>
      <c r="F7" s="57" t="s">
        <v>194</v>
      </c>
    </row>
    <row r="8" spans="1:6" ht="14.5" customHeight="1" x14ac:dyDescent="0.35">
      <c r="A8" s="35">
        <v>7</v>
      </c>
      <c r="B8" s="58" t="s">
        <v>177</v>
      </c>
      <c r="C8" s="56" t="s">
        <v>62</v>
      </c>
      <c r="D8" s="39" t="s">
        <v>185</v>
      </c>
      <c r="E8" s="40">
        <v>44326</v>
      </c>
      <c r="F8" s="57" t="s">
        <v>206</v>
      </c>
    </row>
    <row r="9" spans="1:6" ht="14.5" customHeight="1" x14ac:dyDescent="0.35">
      <c r="A9" s="35">
        <v>8</v>
      </c>
      <c r="B9" s="58" t="s">
        <v>191</v>
      </c>
      <c r="C9" s="56" t="s">
        <v>127</v>
      </c>
      <c r="D9" s="39" t="s">
        <v>201</v>
      </c>
      <c r="E9" s="40">
        <v>44308</v>
      </c>
      <c r="F9" s="57" t="s">
        <v>206</v>
      </c>
    </row>
    <row r="10" spans="1:6" ht="14.5" customHeight="1" x14ac:dyDescent="0.35">
      <c r="A10" s="35">
        <v>9</v>
      </c>
      <c r="B10" s="58" t="s">
        <v>179</v>
      </c>
      <c r="C10" s="56" t="s">
        <v>141</v>
      </c>
      <c r="D10" s="39" t="s">
        <v>5</v>
      </c>
      <c r="E10" s="40">
        <v>44361</v>
      </c>
      <c r="F10" s="57" t="s">
        <v>206</v>
      </c>
    </row>
    <row r="11" spans="1:6" ht="14.5" customHeight="1" x14ac:dyDescent="0.35">
      <c r="A11" s="35">
        <v>10</v>
      </c>
      <c r="B11" s="58" t="s">
        <v>179</v>
      </c>
      <c r="C11" s="56" t="s">
        <v>193</v>
      </c>
      <c r="D11" s="39" t="s">
        <v>5</v>
      </c>
      <c r="E11" s="40">
        <v>44438</v>
      </c>
      <c r="F11" s="57" t="s">
        <v>206</v>
      </c>
    </row>
    <row r="12" spans="1:6" ht="14.5" customHeight="1" x14ac:dyDescent="0.35">
      <c r="A12" s="35">
        <v>11</v>
      </c>
      <c r="B12" s="58" t="s">
        <v>179</v>
      </c>
      <c r="C12" s="56" t="s">
        <v>161</v>
      </c>
      <c r="D12" s="39" t="s">
        <v>5</v>
      </c>
      <c r="E12" s="40">
        <v>44440</v>
      </c>
      <c r="F12" s="57" t="s">
        <v>206</v>
      </c>
    </row>
    <row r="13" spans="1:6" ht="14.5" customHeight="1" x14ac:dyDescent="0.35">
      <c r="A13" s="35">
        <v>12</v>
      </c>
      <c r="B13" s="58" t="s">
        <v>182</v>
      </c>
      <c r="C13" s="56" t="s">
        <v>35</v>
      </c>
      <c r="D13" s="39" t="s">
        <v>183</v>
      </c>
      <c r="E13" s="40">
        <v>44531</v>
      </c>
      <c r="F13" s="57" t="s">
        <v>194</v>
      </c>
    </row>
    <row r="14" spans="1:6" ht="14.5" customHeight="1" x14ac:dyDescent="0.35">
      <c r="A14" s="35">
        <v>13</v>
      </c>
      <c r="B14" s="58" t="s">
        <v>182</v>
      </c>
      <c r="C14" s="56" t="s">
        <v>36</v>
      </c>
      <c r="D14" s="39" t="s">
        <v>183</v>
      </c>
      <c r="E14" s="40">
        <v>44531</v>
      </c>
      <c r="F14" s="57" t="s">
        <v>194</v>
      </c>
    </row>
    <row r="15" spans="1:6" ht="14.5" customHeight="1" x14ac:dyDescent="0.35">
      <c r="A15" s="35">
        <v>14</v>
      </c>
      <c r="B15" s="58" t="s">
        <v>180</v>
      </c>
      <c r="C15" s="56" t="s">
        <v>149</v>
      </c>
      <c r="D15" s="39" t="s">
        <v>5</v>
      </c>
      <c r="E15" s="40">
        <v>44389</v>
      </c>
      <c r="F15" s="57" t="s">
        <v>206</v>
      </c>
    </row>
    <row r="16" spans="1:6" ht="14.5" customHeight="1" x14ac:dyDescent="0.35">
      <c r="A16" s="35">
        <v>15</v>
      </c>
      <c r="B16" s="58" t="s">
        <v>30</v>
      </c>
      <c r="C16" s="56" t="s">
        <v>65</v>
      </c>
      <c r="D16" s="39" t="s">
        <v>184</v>
      </c>
      <c r="E16" s="40">
        <v>44396</v>
      </c>
      <c r="F16" s="57" t="s">
        <v>75</v>
      </c>
    </row>
    <row r="17" spans="1:6" ht="14.5" customHeight="1" x14ac:dyDescent="0.35">
      <c r="A17" s="35">
        <v>16</v>
      </c>
      <c r="B17" s="58" t="s">
        <v>30</v>
      </c>
      <c r="C17" s="56" t="s">
        <v>91</v>
      </c>
      <c r="D17" s="39" t="s">
        <v>184</v>
      </c>
      <c r="E17" s="40">
        <v>44299</v>
      </c>
      <c r="F17" s="57" t="s">
        <v>194</v>
      </c>
    </row>
    <row r="18" spans="1:6" ht="14.5" customHeight="1" x14ac:dyDescent="0.35">
      <c r="A18" s="35">
        <v>17</v>
      </c>
      <c r="B18" s="58" t="s">
        <v>30</v>
      </c>
      <c r="C18" s="56" t="s">
        <v>33</v>
      </c>
      <c r="D18" s="39" t="s">
        <v>183</v>
      </c>
      <c r="E18" s="40">
        <v>44522</v>
      </c>
      <c r="F18" s="57" t="s">
        <v>194</v>
      </c>
    </row>
    <row r="19" spans="1:6" ht="14.5" customHeight="1" x14ac:dyDescent="0.35">
      <c r="A19" s="35">
        <v>18</v>
      </c>
      <c r="B19" s="58" t="s">
        <v>30</v>
      </c>
      <c r="C19" s="56" t="s">
        <v>34</v>
      </c>
      <c r="D19" s="39" t="s">
        <v>183</v>
      </c>
      <c r="E19" s="40">
        <v>44522</v>
      </c>
      <c r="F19" s="57" t="s">
        <v>194</v>
      </c>
    </row>
    <row r="20" spans="1:6" ht="14.5" customHeight="1" x14ac:dyDescent="0.35">
      <c r="A20" s="35">
        <v>19</v>
      </c>
      <c r="B20" s="58" t="s">
        <v>175</v>
      </c>
      <c r="C20" s="56" t="s">
        <v>38</v>
      </c>
      <c r="D20" s="39" t="s">
        <v>183</v>
      </c>
      <c r="E20" s="40">
        <v>44510</v>
      </c>
      <c r="F20" s="57" t="s">
        <v>206</v>
      </c>
    </row>
    <row r="21" spans="1:6" ht="14.5" customHeight="1" x14ac:dyDescent="0.35">
      <c r="A21" s="35">
        <v>20</v>
      </c>
      <c r="B21" s="58" t="s">
        <v>175</v>
      </c>
      <c r="C21" s="56" t="s">
        <v>39</v>
      </c>
      <c r="D21" s="39" t="s">
        <v>183</v>
      </c>
      <c r="E21" s="40">
        <v>44510</v>
      </c>
      <c r="F21" s="57" t="s">
        <v>206</v>
      </c>
    </row>
    <row r="22" spans="1:6" ht="14.5" customHeight="1" x14ac:dyDescent="0.35">
      <c r="A22" s="35">
        <v>21</v>
      </c>
      <c r="B22" s="58" t="s">
        <v>175</v>
      </c>
      <c r="C22" s="56" t="s">
        <v>43</v>
      </c>
      <c r="D22" s="39" t="s">
        <v>183</v>
      </c>
      <c r="E22" s="40">
        <v>44494</v>
      </c>
      <c r="F22" s="57" t="s">
        <v>206</v>
      </c>
    </row>
    <row r="23" spans="1:6" ht="14.5" customHeight="1" x14ac:dyDescent="0.35">
      <c r="A23" s="35">
        <v>22</v>
      </c>
      <c r="B23" s="58" t="s">
        <v>175</v>
      </c>
      <c r="C23" s="56" t="s">
        <v>44</v>
      </c>
      <c r="D23" s="39" t="s">
        <v>183</v>
      </c>
      <c r="E23" s="40">
        <v>44494</v>
      </c>
      <c r="F23" s="57" t="s">
        <v>206</v>
      </c>
    </row>
    <row r="24" spans="1:6" ht="14.5" customHeight="1" x14ac:dyDescent="0.35">
      <c r="A24" s="35">
        <v>23</v>
      </c>
      <c r="B24" s="58" t="s">
        <v>175</v>
      </c>
      <c r="C24" s="56" t="s">
        <v>45</v>
      </c>
      <c r="D24" s="39" t="s">
        <v>183</v>
      </c>
      <c r="E24" s="40">
        <v>44494</v>
      </c>
      <c r="F24" s="57" t="s">
        <v>206</v>
      </c>
    </row>
    <row r="25" spans="1:6" ht="14.5" customHeight="1" x14ac:dyDescent="0.35">
      <c r="A25" s="35">
        <v>24</v>
      </c>
      <c r="B25" s="58" t="s">
        <v>175</v>
      </c>
      <c r="C25" s="56" t="s">
        <v>46</v>
      </c>
      <c r="D25" s="39" t="s">
        <v>183</v>
      </c>
      <c r="E25" s="40">
        <v>44494</v>
      </c>
      <c r="F25" s="57" t="s">
        <v>206</v>
      </c>
    </row>
    <row r="26" spans="1:6" ht="14.5" customHeight="1" x14ac:dyDescent="0.35">
      <c r="A26" s="35">
        <v>25</v>
      </c>
      <c r="B26" s="58" t="s">
        <v>175</v>
      </c>
      <c r="C26" s="56" t="s">
        <v>47</v>
      </c>
      <c r="D26" s="39" t="s">
        <v>183</v>
      </c>
      <c r="E26" s="40">
        <v>44474</v>
      </c>
      <c r="F26" s="57" t="s">
        <v>206</v>
      </c>
    </row>
    <row r="27" spans="1:6" ht="14.5" customHeight="1" x14ac:dyDescent="0.35">
      <c r="A27" s="35">
        <v>26</v>
      </c>
      <c r="B27" s="58" t="s">
        <v>175</v>
      </c>
      <c r="C27" s="56" t="s">
        <v>48</v>
      </c>
      <c r="D27" s="39" t="s">
        <v>183</v>
      </c>
      <c r="E27" s="40">
        <v>44474</v>
      </c>
      <c r="F27" s="57" t="s">
        <v>206</v>
      </c>
    </row>
    <row r="28" spans="1:6" ht="14.5" customHeight="1" x14ac:dyDescent="0.35">
      <c r="A28" s="35">
        <v>27</v>
      </c>
      <c r="B28" s="58" t="s">
        <v>175</v>
      </c>
      <c r="C28" s="56" t="s">
        <v>49</v>
      </c>
      <c r="D28" s="39" t="s">
        <v>183</v>
      </c>
      <c r="E28" s="40">
        <v>44474</v>
      </c>
      <c r="F28" s="57" t="s">
        <v>206</v>
      </c>
    </row>
    <row r="29" spans="1:6" ht="14.5" customHeight="1" x14ac:dyDescent="0.35">
      <c r="A29" s="35">
        <v>28</v>
      </c>
      <c r="B29" s="58" t="s">
        <v>175</v>
      </c>
      <c r="C29" s="56" t="s">
        <v>50</v>
      </c>
      <c r="D29" s="39" t="s">
        <v>183</v>
      </c>
      <c r="E29" s="40">
        <v>44474</v>
      </c>
      <c r="F29" s="57" t="s">
        <v>206</v>
      </c>
    </row>
    <row r="30" spans="1:6" ht="14.5" customHeight="1" x14ac:dyDescent="0.35">
      <c r="A30" s="35">
        <v>29</v>
      </c>
      <c r="B30" s="58" t="s">
        <v>175</v>
      </c>
      <c r="C30" s="56" t="s">
        <v>51</v>
      </c>
      <c r="D30" s="39" t="s">
        <v>183</v>
      </c>
      <c r="E30" s="40">
        <v>44474</v>
      </c>
      <c r="F30" s="57" t="s">
        <v>206</v>
      </c>
    </row>
    <row r="31" spans="1:6" ht="14.5" customHeight="1" x14ac:dyDescent="0.35">
      <c r="A31" s="35">
        <v>30</v>
      </c>
      <c r="B31" s="58" t="s">
        <v>175</v>
      </c>
      <c r="C31" s="56" t="s">
        <v>54</v>
      </c>
      <c r="D31" s="39" t="s">
        <v>183</v>
      </c>
      <c r="E31" s="40">
        <v>44515</v>
      </c>
      <c r="F31" s="57" t="s">
        <v>206</v>
      </c>
    </row>
    <row r="32" spans="1:6" ht="14.5" customHeight="1" x14ac:dyDescent="0.35">
      <c r="A32" s="35">
        <v>31</v>
      </c>
      <c r="B32" s="58" t="s">
        <v>175</v>
      </c>
      <c r="C32" s="56" t="s">
        <v>55</v>
      </c>
      <c r="D32" s="39" t="s">
        <v>183</v>
      </c>
      <c r="E32" s="40">
        <v>44515</v>
      </c>
      <c r="F32" s="57" t="s">
        <v>206</v>
      </c>
    </row>
    <row r="33" spans="1:6" ht="14.5" customHeight="1" x14ac:dyDescent="0.35">
      <c r="A33" s="35">
        <v>32</v>
      </c>
      <c r="B33" s="58" t="s">
        <v>175</v>
      </c>
      <c r="C33" s="56" t="s">
        <v>56</v>
      </c>
      <c r="D33" s="39" t="s">
        <v>183</v>
      </c>
      <c r="E33" s="40">
        <v>44515</v>
      </c>
      <c r="F33" s="57" t="s">
        <v>206</v>
      </c>
    </row>
    <row r="34" spans="1:6" ht="14.5" customHeight="1" x14ac:dyDescent="0.35">
      <c r="A34" s="35">
        <v>33</v>
      </c>
      <c r="B34" s="58" t="s">
        <v>175</v>
      </c>
      <c r="C34" s="56" t="s">
        <v>57</v>
      </c>
      <c r="D34" s="39" t="s">
        <v>183</v>
      </c>
      <c r="E34" s="40">
        <v>44466</v>
      </c>
      <c r="F34" s="57" t="s">
        <v>206</v>
      </c>
    </row>
    <row r="35" spans="1:6" ht="14.5" customHeight="1" x14ac:dyDescent="0.35">
      <c r="A35" s="35">
        <v>34</v>
      </c>
      <c r="B35" s="58" t="s">
        <v>175</v>
      </c>
      <c r="C35" s="56" t="s">
        <v>58</v>
      </c>
      <c r="D35" s="39" t="s">
        <v>183</v>
      </c>
      <c r="E35" s="40">
        <v>44466</v>
      </c>
      <c r="F35" s="57" t="s">
        <v>206</v>
      </c>
    </row>
    <row r="36" spans="1:6" ht="14.5" customHeight="1" x14ac:dyDescent="0.35">
      <c r="A36" s="35">
        <v>35</v>
      </c>
      <c r="B36" s="58" t="s">
        <v>175</v>
      </c>
      <c r="C36" s="56" t="s">
        <v>59</v>
      </c>
      <c r="D36" s="39" t="s">
        <v>183</v>
      </c>
      <c r="E36" s="40">
        <v>44466</v>
      </c>
      <c r="F36" s="57" t="s">
        <v>206</v>
      </c>
    </row>
    <row r="37" spans="1:6" ht="14.5" customHeight="1" x14ac:dyDescent="0.35">
      <c r="A37" s="35">
        <v>36</v>
      </c>
      <c r="B37" s="58" t="s">
        <v>26</v>
      </c>
      <c r="C37" s="56" t="s">
        <v>107</v>
      </c>
      <c r="D37" s="39" t="s">
        <v>184</v>
      </c>
      <c r="E37" s="40">
        <v>44550</v>
      </c>
      <c r="F37" s="57" t="s">
        <v>75</v>
      </c>
    </row>
    <row r="38" spans="1:6" ht="14.5" customHeight="1" x14ac:dyDescent="0.35">
      <c r="A38" s="35">
        <v>37</v>
      </c>
      <c r="B38" s="58" t="s">
        <v>26</v>
      </c>
      <c r="C38" s="56" t="s">
        <v>68</v>
      </c>
      <c r="D38" s="39" t="s">
        <v>184</v>
      </c>
      <c r="E38" s="40">
        <v>44245</v>
      </c>
      <c r="F38" s="57" t="s">
        <v>194</v>
      </c>
    </row>
    <row r="39" spans="1:6" ht="14.5" customHeight="1" x14ac:dyDescent="0.35">
      <c r="A39" s="35">
        <v>38</v>
      </c>
      <c r="B39" s="58" t="s">
        <v>80</v>
      </c>
      <c r="C39" s="56" t="s">
        <v>159</v>
      </c>
      <c r="D39" s="39" t="s">
        <v>5</v>
      </c>
      <c r="E39" s="40">
        <v>44536</v>
      </c>
      <c r="F39" s="57" t="s">
        <v>206</v>
      </c>
    </row>
    <row r="40" spans="1:6" ht="14.5" customHeight="1" x14ac:dyDescent="0.35">
      <c r="A40" s="35">
        <v>39</v>
      </c>
      <c r="B40" s="58" t="s">
        <v>80</v>
      </c>
      <c r="C40" s="56" t="s">
        <v>147</v>
      </c>
      <c r="D40" s="39" t="s">
        <v>5</v>
      </c>
      <c r="E40" s="40">
        <v>44249</v>
      </c>
      <c r="F40" s="57" t="s">
        <v>206</v>
      </c>
    </row>
    <row r="41" spans="1:6" ht="14.5" customHeight="1" x14ac:dyDescent="0.35">
      <c r="A41" s="35">
        <v>40</v>
      </c>
      <c r="B41" s="58" t="s">
        <v>80</v>
      </c>
      <c r="C41" s="56" t="s">
        <v>148</v>
      </c>
      <c r="D41" s="39" t="s">
        <v>5</v>
      </c>
      <c r="E41" s="40">
        <v>44462</v>
      </c>
      <c r="F41" s="57" t="s">
        <v>206</v>
      </c>
    </row>
    <row r="42" spans="1:6" ht="14.5" customHeight="1" x14ac:dyDescent="0.35">
      <c r="A42" s="35">
        <v>41</v>
      </c>
      <c r="B42" s="58" t="s">
        <v>28</v>
      </c>
      <c r="C42" s="56" t="s">
        <v>142</v>
      </c>
      <c r="D42" s="39" t="s">
        <v>186</v>
      </c>
      <c r="E42" s="40">
        <v>44368</v>
      </c>
      <c r="F42" s="57" t="s">
        <v>206</v>
      </c>
    </row>
    <row r="43" spans="1:6" ht="16.5" customHeight="1" x14ac:dyDescent="0.35">
      <c r="A43" s="35">
        <v>42</v>
      </c>
      <c r="B43" s="58" t="s">
        <v>28</v>
      </c>
      <c r="C43" s="56" t="s">
        <v>144</v>
      </c>
      <c r="D43" s="39" t="s">
        <v>5</v>
      </c>
      <c r="E43" s="40">
        <v>44403</v>
      </c>
      <c r="F43" s="57" t="s">
        <v>206</v>
      </c>
    </row>
    <row r="44" spans="1:6" ht="14.5" customHeight="1" x14ac:dyDescent="0.35">
      <c r="A44" s="35">
        <v>43</v>
      </c>
      <c r="B44" s="58" t="s">
        <v>28</v>
      </c>
      <c r="C44" s="56" t="s">
        <v>105</v>
      </c>
      <c r="D44" s="39" t="s">
        <v>187</v>
      </c>
      <c r="E44" s="40">
        <v>44419</v>
      </c>
      <c r="F44" s="57" t="s">
        <v>206</v>
      </c>
    </row>
    <row r="45" spans="1:6" ht="14.5" customHeight="1" x14ac:dyDescent="0.35">
      <c r="A45" s="35">
        <v>44</v>
      </c>
      <c r="B45" s="58" t="s">
        <v>189</v>
      </c>
      <c r="C45" s="56" t="s">
        <v>160</v>
      </c>
      <c r="D45" s="39" t="s">
        <v>5</v>
      </c>
      <c r="E45" s="40">
        <v>44410</v>
      </c>
      <c r="F45" s="57" t="s">
        <v>206</v>
      </c>
    </row>
    <row r="46" spans="1:6" ht="14.5" customHeight="1" x14ac:dyDescent="0.35">
      <c r="A46" s="35">
        <v>45</v>
      </c>
      <c r="B46" s="58" t="s">
        <v>189</v>
      </c>
      <c r="C46" s="56" t="s">
        <v>124</v>
      </c>
      <c r="D46" s="39" t="s">
        <v>5</v>
      </c>
      <c r="E46" s="40">
        <v>44452</v>
      </c>
      <c r="F46" s="57" t="s">
        <v>206</v>
      </c>
    </row>
    <row r="47" spans="1:6" ht="14.5" customHeight="1" x14ac:dyDescent="0.35">
      <c r="A47" s="35">
        <v>46</v>
      </c>
      <c r="B47" s="58" t="s">
        <v>192</v>
      </c>
      <c r="C47" s="56" t="s">
        <v>171</v>
      </c>
      <c r="D47" s="39" t="s">
        <v>5</v>
      </c>
      <c r="E47" s="40">
        <v>44497</v>
      </c>
      <c r="F47" s="57" t="s">
        <v>206</v>
      </c>
    </row>
    <row r="48" spans="1:6" ht="14.5" customHeight="1" x14ac:dyDescent="0.35">
      <c r="A48" s="35">
        <v>47</v>
      </c>
      <c r="B48" s="58" t="s">
        <v>199</v>
      </c>
      <c r="C48" s="56" t="s">
        <v>151</v>
      </c>
      <c r="D48" s="39" t="s">
        <v>188</v>
      </c>
      <c r="E48" s="40">
        <v>44364</v>
      </c>
      <c r="F48" s="57" t="s">
        <v>206</v>
      </c>
    </row>
    <row r="49" spans="1:6" ht="14.5" customHeight="1" x14ac:dyDescent="0.35">
      <c r="A49" s="35">
        <v>48</v>
      </c>
      <c r="B49" s="58" t="s">
        <v>190</v>
      </c>
      <c r="C49" s="56" t="s">
        <v>37</v>
      </c>
      <c r="D49" s="39" t="s">
        <v>6</v>
      </c>
      <c r="E49" s="40">
        <v>44342</v>
      </c>
      <c r="F49" s="57" t="s">
        <v>174</v>
      </c>
    </row>
    <row r="50" spans="1:6" ht="14.5" customHeight="1" x14ac:dyDescent="0.35">
      <c r="A50" s="35">
        <v>49</v>
      </c>
      <c r="B50" s="58" t="s">
        <v>181</v>
      </c>
      <c r="C50" s="56" t="s">
        <v>143</v>
      </c>
      <c r="D50" s="39" t="s">
        <v>5</v>
      </c>
      <c r="E50" s="40">
        <v>44404</v>
      </c>
      <c r="F50" s="57" t="s">
        <v>206</v>
      </c>
    </row>
    <row r="51" spans="1:6" ht="14.5" customHeight="1" x14ac:dyDescent="0.35">
      <c r="A51" s="35">
        <v>50</v>
      </c>
      <c r="B51" s="58" t="s">
        <v>181</v>
      </c>
      <c r="C51" s="56" t="s">
        <v>158</v>
      </c>
      <c r="D51" s="39" t="s">
        <v>5</v>
      </c>
      <c r="E51" s="40">
        <v>44341</v>
      </c>
      <c r="F51" s="57" t="s">
        <v>206</v>
      </c>
    </row>
    <row r="52" spans="1:6" ht="14.5" customHeight="1" x14ac:dyDescent="0.35">
      <c r="A52" s="35">
        <v>51</v>
      </c>
      <c r="B52" s="58" t="s">
        <v>181</v>
      </c>
      <c r="C52" s="56" t="s">
        <v>63</v>
      </c>
      <c r="D52" s="39" t="s">
        <v>5</v>
      </c>
      <c r="E52" s="40">
        <v>44488</v>
      </c>
      <c r="F52" s="57" t="s">
        <v>206</v>
      </c>
    </row>
    <row r="53" spans="1:6" ht="14.5" customHeight="1" x14ac:dyDescent="0.35">
      <c r="A53" s="35">
        <v>52</v>
      </c>
      <c r="B53" s="58" t="s">
        <v>181</v>
      </c>
      <c r="C53" s="56" t="s">
        <v>125</v>
      </c>
      <c r="D53" s="39" t="s">
        <v>5</v>
      </c>
      <c r="E53" s="40">
        <v>44306</v>
      </c>
      <c r="F53" s="57" t="s">
        <v>206</v>
      </c>
    </row>
    <row r="54" spans="1:6" ht="14.5" customHeight="1" x14ac:dyDescent="0.35">
      <c r="A54" s="35">
        <v>53</v>
      </c>
      <c r="B54" s="58" t="s">
        <v>181</v>
      </c>
      <c r="C54" s="56" t="s">
        <v>153</v>
      </c>
      <c r="D54" s="39" t="s">
        <v>5</v>
      </c>
      <c r="E54" s="40">
        <v>44432</v>
      </c>
      <c r="F54" s="57" t="s">
        <v>206</v>
      </c>
    </row>
    <row r="55" spans="1:6" ht="14.5" customHeight="1" x14ac:dyDescent="0.35">
      <c r="A55" s="35">
        <v>54</v>
      </c>
      <c r="B55" s="58" t="s">
        <v>181</v>
      </c>
      <c r="C55" s="56" t="s">
        <v>64</v>
      </c>
      <c r="D55" s="39" t="s">
        <v>5</v>
      </c>
      <c r="E55" s="40">
        <v>44489</v>
      </c>
      <c r="F55" s="57" t="s">
        <v>206</v>
      </c>
    </row>
    <row r="56" spans="1:6" ht="14.5" customHeight="1" x14ac:dyDescent="0.35">
      <c r="A56" s="35">
        <v>55</v>
      </c>
      <c r="B56" s="56" t="s">
        <v>181</v>
      </c>
      <c r="C56" s="56" t="s">
        <v>152</v>
      </c>
      <c r="D56" s="39" t="s">
        <v>5</v>
      </c>
      <c r="E56" s="40">
        <v>44369</v>
      </c>
      <c r="F56" s="57" t="s">
        <v>206</v>
      </c>
    </row>
    <row r="57" spans="1:6" x14ac:dyDescent="0.35">
      <c r="A57" s="35">
        <f>A56+1</f>
        <v>56</v>
      </c>
      <c r="B57" s="37" t="s">
        <v>210</v>
      </c>
      <c r="C57" s="37" t="s">
        <v>73</v>
      </c>
      <c r="D57" s="39" t="s">
        <v>5</v>
      </c>
      <c r="E57" s="36">
        <v>44333</v>
      </c>
      <c r="F57" s="57" t="s">
        <v>206</v>
      </c>
    </row>
    <row r="58" spans="1:6" x14ac:dyDescent="0.35">
      <c r="A58" s="35">
        <f t="shared" ref="A58:A61" si="0">A57+1</f>
        <v>57</v>
      </c>
      <c r="B58" s="37" t="s">
        <v>211</v>
      </c>
      <c r="C58" s="37" t="s">
        <v>208</v>
      </c>
      <c r="D58" s="39" t="s">
        <v>5</v>
      </c>
      <c r="E58" s="36">
        <v>44424</v>
      </c>
      <c r="F58" s="57" t="s">
        <v>206</v>
      </c>
    </row>
    <row r="59" spans="1:6" x14ac:dyDescent="0.35">
      <c r="A59" s="35">
        <f t="shared" si="0"/>
        <v>58</v>
      </c>
      <c r="B59" s="37" t="s">
        <v>212</v>
      </c>
      <c r="C59" s="37" t="s">
        <v>74</v>
      </c>
      <c r="D59" s="39" t="s">
        <v>5</v>
      </c>
      <c r="E59" s="36">
        <v>44480</v>
      </c>
      <c r="F59" s="57" t="s">
        <v>206</v>
      </c>
    </row>
    <row r="60" spans="1:6" x14ac:dyDescent="0.35">
      <c r="A60" s="35">
        <f t="shared" si="0"/>
        <v>59</v>
      </c>
      <c r="B60" s="37" t="s">
        <v>80</v>
      </c>
      <c r="C60" s="37" t="s">
        <v>209</v>
      </c>
      <c r="D60" s="39" t="s">
        <v>5</v>
      </c>
      <c r="E60" s="36">
        <v>44543</v>
      </c>
      <c r="F60" s="57" t="s">
        <v>206</v>
      </c>
    </row>
    <row r="61" spans="1:6" x14ac:dyDescent="0.35">
      <c r="A61" s="35">
        <f t="shared" si="0"/>
        <v>60</v>
      </c>
      <c r="B61" s="37" t="s">
        <v>79</v>
      </c>
      <c r="C61" s="37" t="s">
        <v>72</v>
      </c>
      <c r="D61" s="39" t="s">
        <v>5</v>
      </c>
      <c r="E61" s="36">
        <v>44557</v>
      </c>
      <c r="F61" s="57" t="s">
        <v>206</v>
      </c>
    </row>
  </sheetData>
  <conditionalFormatting sqref="C1">
    <cfRule type="duplicateValues" dxfId="6" priority="2"/>
  </conditionalFormatting>
  <conditionalFormatting sqref="E1">
    <cfRule type="duplicateValues" dxfId="5"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03DBF-2FB3-4FC5-874C-CF27DCFF61D4}">
  <sheetPr codeName="Hoja12">
    <tabColor rgb="FFFFC000"/>
  </sheetPr>
  <dimension ref="A1:F61"/>
  <sheetViews>
    <sheetView zoomScale="70" zoomScaleNormal="70" workbookViewId="0">
      <pane ySplit="1" topLeftCell="A2" activePane="bottomLeft" state="frozen"/>
      <selection activeCell="B1" sqref="B1"/>
      <selection pane="bottomLeft" activeCell="A2" sqref="A2"/>
    </sheetView>
  </sheetViews>
  <sheetFormatPr baseColWidth="10" defaultRowHeight="14.5" x14ac:dyDescent="0.35"/>
  <cols>
    <col min="1" max="1" width="2.7265625" style="28" bestFit="1" customWidth="1"/>
    <col min="2" max="2" width="34" style="38" bestFit="1" customWidth="1"/>
    <col min="3" max="3" width="33.90625" style="38" bestFit="1" customWidth="1"/>
    <col min="4" max="4" width="25.81640625" style="28" bestFit="1" customWidth="1"/>
    <col min="5" max="5" width="15.7265625" style="28" customWidth="1"/>
    <col min="6" max="6" width="45.81640625" style="28" bestFit="1" customWidth="1"/>
    <col min="7" max="16384" width="10.90625" style="28"/>
  </cols>
  <sheetData>
    <row r="1" spans="1:6" x14ac:dyDescent="0.35">
      <c r="A1" s="59" t="s">
        <v>119</v>
      </c>
      <c r="B1" s="60" t="s">
        <v>13</v>
      </c>
      <c r="C1" s="61" t="s">
        <v>1</v>
      </c>
      <c r="D1" s="62" t="s">
        <v>173</v>
      </c>
      <c r="E1" s="63" t="s">
        <v>21</v>
      </c>
      <c r="F1" s="64" t="s">
        <v>3</v>
      </c>
    </row>
    <row r="2" spans="1:6" x14ac:dyDescent="0.35">
      <c r="A2" s="35">
        <v>1</v>
      </c>
      <c r="B2" s="56" t="s">
        <v>196</v>
      </c>
      <c r="C2" s="56" t="s">
        <v>108</v>
      </c>
      <c r="D2" s="39" t="s">
        <v>6</v>
      </c>
      <c r="E2" s="40">
        <v>44354</v>
      </c>
      <c r="F2" s="57" t="s">
        <v>205</v>
      </c>
    </row>
    <row r="3" spans="1:6" x14ac:dyDescent="0.35">
      <c r="A3" s="35">
        <v>2</v>
      </c>
      <c r="B3" s="56" t="s">
        <v>196</v>
      </c>
      <c r="C3" s="56" t="s">
        <v>67</v>
      </c>
      <c r="D3" s="39" t="s">
        <v>6</v>
      </c>
      <c r="E3" s="40">
        <v>44361</v>
      </c>
      <c r="F3" s="57" t="s">
        <v>205</v>
      </c>
    </row>
    <row r="4" spans="1:6" x14ac:dyDescent="0.35">
      <c r="A4" s="35">
        <v>3</v>
      </c>
      <c r="B4" s="56" t="s">
        <v>196</v>
      </c>
      <c r="C4" s="56" t="s">
        <v>164</v>
      </c>
      <c r="D4" s="39" t="s">
        <v>5</v>
      </c>
      <c r="E4" s="40">
        <v>44312</v>
      </c>
      <c r="F4" s="57" t="s">
        <v>206</v>
      </c>
    </row>
    <row r="5" spans="1:6" x14ac:dyDescent="0.35">
      <c r="A5" s="35">
        <v>4</v>
      </c>
      <c r="B5" s="56" t="s">
        <v>196</v>
      </c>
      <c r="C5" s="56" t="s">
        <v>71</v>
      </c>
      <c r="D5" s="39" t="s">
        <v>6</v>
      </c>
      <c r="E5" s="40">
        <v>44284</v>
      </c>
      <c r="F5" s="57" t="s">
        <v>194</v>
      </c>
    </row>
    <row r="6" spans="1:6" x14ac:dyDescent="0.35">
      <c r="A6" s="35">
        <v>5</v>
      </c>
      <c r="B6" s="56" t="s">
        <v>176</v>
      </c>
      <c r="C6" s="56" t="s">
        <v>122</v>
      </c>
      <c r="D6" s="39" t="s">
        <v>5</v>
      </c>
      <c r="E6" s="40">
        <v>44284</v>
      </c>
      <c r="F6" s="57" t="s">
        <v>206</v>
      </c>
    </row>
    <row r="7" spans="1:6" x14ac:dyDescent="0.35">
      <c r="A7" s="35">
        <v>6</v>
      </c>
      <c r="B7" s="58" t="s">
        <v>178</v>
      </c>
      <c r="C7" s="56" t="s">
        <v>52</v>
      </c>
      <c r="D7" s="39" t="s">
        <v>5</v>
      </c>
      <c r="E7" s="40">
        <v>44384</v>
      </c>
      <c r="F7" s="57" t="s">
        <v>206</v>
      </c>
    </row>
    <row r="8" spans="1:6" x14ac:dyDescent="0.35">
      <c r="A8" s="35">
        <v>7</v>
      </c>
      <c r="B8" s="58" t="s">
        <v>178</v>
      </c>
      <c r="C8" s="56" t="s">
        <v>94</v>
      </c>
      <c r="D8" s="39" t="s">
        <v>76</v>
      </c>
      <c r="E8" s="40">
        <v>44235</v>
      </c>
      <c r="F8" s="57" t="s">
        <v>194</v>
      </c>
    </row>
    <row r="9" spans="1:6" x14ac:dyDescent="0.35">
      <c r="A9" s="35">
        <v>8</v>
      </c>
      <c r="B9" s="56" t="s">
        <v>197</v>
      </c>
      <c r="C9" s="56" t="s">
        <v>66</v>
      </c>
      <c r="D9" s="39" t="s">
        <v>6</v>
      </c>
      <c r="E9" s="40">
        <v>44277</v>
      </c>
      <c r="F9" s="57" t="s">
        <v>194</v>
      </c>
    </row>
    <row r="10" spans="1:6" x14ac:dyDescent="0.35">
      <c r="A10" s="35">
        <v>9</v>
      </c>
      <c r="B10" s="56" t="s">
        <v>25</v>
      </c>
      <c r="C10" s="56" t="s">
        <v>92</v>
      </c>
      <c r="D10" s="39" t="s">
        <v>184</v>
      </c>
      <c r="E10" s="40">
        <v>44201</v>
      </c>
      <c r="F10" s="57" t="s">
        <v>194</v>
      </c>
    </row>
    <row r="11" spans="1:6" x14ac:dyDescent="0.35">
      <c r="A11" s="35">
        <v>10</v>
      </c>
      <c r="B11" s="56" t="s">
        <v>25</v>
      </c>
      <c r="C11" s="56" t="s">
        <v>93</v>
      </c>
      <c r="D11" s="39" t="s">
        <v>184</v>
      </c>
      <c r="E11" s="40">
        <v>44256</v>
      </c>
      <c r="F11" s="57" t="s">
        <v>194</v>
      </c>
    </row>
    <row r="12" spans="1:6" x14ac:dyDescent="0.35">
      <c r="A12" s="35">
        <v>11</v>
      </c>
      <c r="B12" s="58" t="s">
        <v>177</v>
      </c>
      <c r="C12" s="56" t="s">
        <v>62</v>
      </c>
      <c r="D12" s="39" t="s">
        <v>185</v>
      </c>
      <c r="E12" s="40">
        <v>44326</v>
      </c>
      <c r="F12" s="57" t="s">
        <v>206</v>
      </c>
    </row>
    <row r="13" spans="1:6" x14ac:dyDescent="0.35">
      <c r="A13" s="35">
        <v>12</v>
      </c>
      <c r="B13" s="58" t="s">
        <v>191</v>
      </c>
      <c r="C13" s="56" t="s">
        <v>127</v>
      </c>
      <c r="D13" s="39" t="s">
        <v>201</v>
      </c>
      <c r="E13" s="40">
        <v>44308</v>
      </c>
      <c r="F13" s="57" t="s">
        <v>206</v>
      </c>
    </row>
    <row r="14" spans="1:6" x14ac:dyDescent="0.35">
      <c r="A14" s="35">
        <v>13</v>
      </c>
      <c r="B14" s="58" t="s">
        <v>179</v>
      </c>
      <c r="C14" s="56" t="s">
        <v>141</v>
      </c>
      <c r="D14" s="39" t="s">
        <v>5</v>
      </c>
      <c r="E14" s="40">
        <v>44361</v>
      </c>
      <c r="F14" s="57" t="s">
        <v>206</v>
      </c>
    </row>
    <row r="15" spans="1:6" x14ac:dyDescent="0.35">
      <c r="A15" s="35">
        <v>14</v>
      </c>
      <c r="B15" s="58" t="s">
        <v>179</v>
      </c>
      <c r="C15" s="56" t="s">
        <v>145</v>
      </c>
      <c r="D15" s="39" t="s">
        <v>5</v>
      </c>
      <c r="E15" s="40">
        <v>44438</v>
      </c>
      <c r="F15" s="57" t="s">
        <v>206</v>
      </c>
    </row>
    <row r="16" spans="1:6" x14ac:dyDescent="0.35">
      <c r="A16" s="35">
        <v>15</v>
      </c>
      <c r="B16" s="58" t="s">
        <v>179</v>
      </c>
      <c r="C16" s="56" t="s">
        <v>161</v>
      </c>
      <c r="D16" s="39" t="s">
        <v>5</v>
      </c>
      <c r="E16" s="40">
        <v>44440</v>
      </c>
      <c r="F16" s="57" t="s">
        <v>206</v>
      </c>
    </row>
    <row r="17" spans="1:6" x14ac:dyDescent="0.35">
      <c r="A17" s="35">
        <v>16</v>
      </c>
      <c r="B17" s="56" t="s">
        <v>198</v>
      </c>
      <c r="C17" s="56" t="s">
        <v>101</v>
      </c>
      <c r="D17" s="39" t="s">
        <v>184</v>
      </c>
      <c r="E17" s="40">
        <v>44368</v>
      </c>
      <c r="F17" s="57" t="s">
        <v>205</v>
      </c>
    </row>
    <row r="18" spans="1:6" x14ac:dyDescent="0.35">
      <c r="A18" s="35">
        <v>17</v>
      </c>
      <c r="B18" s="56" t="s">
        <v>198</v>
      </c>
      <c r="C18" s="56" t="s">
        <v>102</v>
      </c>
      <c r="D18" s="39" t="s">
        <v>184</v>
      </c>
      <c r="E18" s="40">
        <v>44375</v>
      </c>
      <c r="F18" s="57" t="s">
        <v>205</v>
      </c>
    </row>
    <row r="19" spans="1:6" x14ac:dyDescent="0.35">
      <c r="A19" s="35">
        <v>18</v>
      </c>
      <c r="B19" s="58" t="s">
        <v>180</v>
      </c>
      <c r="C19" s="56" t="s">
        <v>149</v>
      </c>
      <c r="D19" s="39" t="s">
        <v>5</v>
      </c>
      <c r="E19" s="40">
        <v>44389</v>
      </c>
      <c r="F19" s="57" t="s">
        <v>206</v>
      </c>
    </row>
    <row r="20" spans="1:6" x14ac:dyDescent="0.35">
      <c r="A20" s="35">
        <v>19</v>
      </c>
      <c r="B20" s="58" t="s">
        <v>30</v>
      </c>
      <c r="C20" s="56" t="s">
        <v>195</v>
      </c>
      <c r="D20" s="39" t="s">
        <v>184</v>
      </c>
      <c r="E20" s="40">
        <v>44398</v>
      </c>
      <c r="F20" s="57" t="s">
        <v>207</v>
      </c>
    </row>
    <row r="21" spans="1:6" x14ac:dyDescent="0.35">
      <c r="A21" s="35">
        <v>20</v>
      </c>
      <c r="B21" s="58" t="s">
        <v>30</v>
      </c>
      <c r="C21" s="56" t="s">
        <v>31</v>
      </c>
      <c r="D21" s="39" t="s">
        <v>6</v>
      </c>
      <c r="E21" s="40">
        <v>44242</v>
      </c>
      <c r="F21" s="57" t="s">
        <v>194</v>
      </c>
    </row>
    <row r="22" spans="1:6" x14ac:dyDescent="0.35">
      <c r="A22" s="35">
        <v>21</v>
      </c>
      <c r="B22" s="58" t="s">
        <v>30</v>
      </c>
      <c r="C22" s="56" t="s">
        <v>103</v>
      </c>
      <c r="D22" s="39" t="s">
        <v>184</v>
      </c>
      <c r="E22" s="40">
        <v>44299</v>
      </c>
      <c r="F22" s="57" t="s">
        <v>205</v>
      </c>
    </row>
    <row r="23" spans="1:6" x14ac:dyDescent="0.35">
      <c r="A23" s="35">
        <v>22</v>
      </c>
      <c r="B23" s="58" t="s">
        <v>30</v>
      </c>
      <c r="C23" s="56" t="s">
        <v>91</v>
      </c>
      <c r="D23" s="39" t="s">
        <v>184</v>
      </c>
      <c r="E23" s="40">
        <v>44299</v>
      </c>
      <c r="F23" s="57" t="s">
        <v>205</v>
      </c>
    </row>
    <row r="24" spans="1:6" x14ac:dyDescent="0.35">
      <c r="A24" s="35">
        <v>23</v>
      </c>
      <c r="B24" s="58" t="s">
        <v>30</v>
      </c>
      <c r="C24" s="56" t="s">
        <v>106</v>
      </c>
      <c r="D24" s="39" t="s">
        <v>5</v>
      </c>
      <c r="E24" s="40">
        <v>44320</v>
      </c>
      <c r="F24" s="57" t="s">
        <v>205</v>
      </c>
    </row>
    <row r="25" spans="1:6" x14ac:dyDescent="0.35">
      <c r="A25" s="35">
        <v>24</v>
      </c>
      <c r="B25" s="58" t="s">
        <v>26</v>
      </c>
      <c r="C25" s="56" t="s">
        <v>107</v>
      </c>
      <c r="D25" s="39" t="s">
        <v>184</v>
      </c>
      <c r="E25" s="40">
        <v>44550</v>
      </c>
      <c r="F25" s="57" t="s">
        <v>75</v>
      </c>
    </row>
    <row r="26" spans="1:6" x14ac:dyDescent="0.35">
      <c r="A26" s="35">
        <v>25</v>
      </c>
      <c r="B26" s="58" t="s">
        <v>26</v>
      </c>
      <c r="C26" s="56" t="s">
        <v>68</v>
      </c>
      <c r="D26" s="39" t="s">
        <v>184</v>
      </c>
      <c r="E26" s="40">
        <v>44245</v>
      </c>
      <c r="F26" s="57" t="s">
        <v>194</v>
      </c>
    </row>
    <row r="27" spans="1:6" ht="14.5" customHeight="1" x14ac:dyDescent="0.35">
      <c r="A27" s="35">
        <v>26</v>
      </c>
      <c r="B27" s="58" t="s">
        <v>26</v>
      </c>
      <c r="C27" s="56" t="s">
        <v>40</v>
      </c>
      <c r="D27" s="39" t="s">
        <v>6</v>
      </c>
      <c r="E27" s="40">
        <v>44530</v>
      </c>
      <c r="F27" s="57" t="s">
        <v>205</v>
      </c>
    </row>
    <row r="28" spans="1:6" ht="14.5" customHeight="1" x14ac:dyDescent="0.35">
      <c r="A28" s="35">
        <v>27</v>
      </c>
      <c r="B28" s="58" t="s">
        <v>26</v>
      </c>
      <c r="C28" s="56" t="s">
        <v>41</v>
      </c>
      <c r="D28" s="39" t="s">
        <v>6</v>
      </c>
      <c r="E28" s="40">
        <v>44530</v>
      </c>
      <c r="F28" s="57" t="s">
        <v>205</v>
      </c>
    </row>
    <row r="29" spans="1:6" ht="14.5" customHeight="1" x14ac:dyDescent="0.35">
      <c r="A29" s="35">
        <v>28</v>
      </c>
      <c r="B29" s="58" t="s">
        <v>26</v>
      </c>
      <c r="C29" s="56" t="s">
        <v>60</v>
      </c>
      <c r="D29" s="39" t="s">
        <v>5</v>
      </c>
      <c r="E29" s="40">
        <v>44349</v>
      </c>
      <c r="F29" s="57" t="s">
        <v>205</v>
      </c>
    </row>
    <row r="30" spans="1:6" ht="14.5" customHeight="1" x14ac:dyDescent="0.35">
      <c r="A30" s="35">
        <v>29</v>
      </c>
      <c r="B30" s="58" t="s">
        <v>26</v>
      </c>
      <c r="C30" s="56" t="s">
        <v>61</v>
      </c>
      <c r="D30" s="39" t="s">
        <v>5</v>
      </c>
      <c r="E30" s="40">
        <v>44349</v>
      </c>
      <c r="F30" s="57" t="s">
        <v>205</v>
      </c>
    </row>
    <row r="31" spans="1:6" ht="14.5" customHeight="1" x14ac:dyDescent="0.35">
      <c r="A31" s="35">
        <v>30</v>
      </c>
      <c r="B31" s="58" t="s">
        <v>80</v>
      </c>
      <c r="C31" s="56" t="s">
        <v>159</v>
      </c>
      <c r="D31" s="39" t="s">
        <v>5</v>
      </c>
      <c r="E31" s="40">
        <v>44536</v>
      </c>
      <c r="F31" s="57" t="s">
        <v>206</v>
      </c>
    </row>
    <row r="32" spans="1:6" ht="14.5" customHeight="1" x14ac:dyDescent="0.35">
      <c r="A32" s="35">
        <v>31</v>
      </c>
      <c r="B32" s="58" t="s">
        <v>80</v>
      </c>
      <c r="C32" s="56" t="s">
        <v>147</v>
      </c>
      <c r="D32" s="39" t="s">
        <v>5</v>
      </c>
      <c r="E32" s="40">
        <v>44249</v>
      </c>
      <c r="F32" s="57" t="s">
        <v>206</v>
      </c>
    </row>
    <row r="33" spans="1:6" ht="14.5" customHeight="1" x14ac:dyDescent="0.35">
      <c r="A33" s="35">
        <v>32</v>
      </c>
      <c r="B33" s="58" t="s">
        <v>80</v>
      </c>
      <c r="C33" s="56" t="s">
        <v>148</v>
      </c>
      <c r="D33" s="39" t="s">
        <v>5</v>
      </c>
      <c r="E33" s="40">
        <v>44462</v>
      </c>
      <c r="F33" s="57" t="s">
        <v>206</v>
      </c>
    </row>
    <row r="34" spans="1:6" ht="14.5" customHeight="1" x14ac:dyDescent="0.35">
      <c r="A34" s="35">
        <v>33</v>
      </c>
      <c r="B34" s="58" t="s">
        <v>28</v>
      </c>
      <c r="C34" s="56" t="s">
        <v>142</v>
      </c>
      <c r="D34" s="39" t="s">
        <v>186</v>
      </c>
      <c r="E34" s="40">
        <v>44368</v>
      </c>
      <c r="F34" s="57" t="s">
        <v>206</v>
      </c>
    </row>
    <row r="35" spans="1:6" ht="14.5" customHeight="1" x14ac:dyDescent="0.35">
      <c r="A35" s="35">
        <v>34</v>
      </c>
      <c r="B35" s="58" t="s">
        <v>28</v>
      </c>
      <c r="C35" s="56" t="s">
        <v>172</v>
      </c>
      <c r="D35" s="39" t="s">
        <v>203</v>
      </c>
      <c r="E35" s="40">
        <v>44459</v>
      </c>
      <c r="F35" s="57" t="s">
        <v>205</v>
      </c>
    </row>
    <row r="36" spans="1:6" ht="14.5" customHeight="1" x14ac:dyDescent="0.35">
      <c r="A36" s="35">
        <v>35</v>
      </c>
      <c r="B36" s="58" t="s">
        <v>28</v>
      </c>
      <c r="C36" s="56" t="s">
        <v>144</v>
      </c>
      <c r="D36" s="39" t="s">
        <v>5</v>
      </c>
      <c r="E36" s="40">
        <v>44403</v>
      </c>
      <c r="F36" s="57" t="s">
        <v>206</v>
      </c>
    </row>
    <row r="37" spans="1:6" ht="14.5" customHeight="1" x14ac:dyDescent="0.35">
      <c r="A37" s="35">
        <v>36</v>
      </c>
      <c r="B37" s="58" t="s">
        <v>28</v>
      </c>
      <c r="C37" s="56" t="s">
        <v>105</v>
      </c>
      <c r="D37" s="39" t="s">
        <v>204</v>
      </c>
      <c r="E37" s="40">
        <v>44419</v>
      </c>
      <c r="F37" s="57" t="s">
        <v>206</v>
      </c>
    </row>
    <row r="38" spans="1:6" ht="14.5" customHeight="1" x14ac:dyDescent="0.35">
      <c r="A38" s="35">
        <v>37</v>
      </c>
      <c r="B38" s="58" t="s">
        <v>189</v>
      </c>
      <c r="C38" s="56" t="s">
        <v>160</v>
      </c>
      <c r="D38" s="39" t="s">
        <v>5</v>
      </c>
      <c r="E38" s="40">
        <v>44410</v>
      </c>
      <c r="F38" s="57" t="s">
        <v>206</v>
      </c>
    </row>
    <row r="39" spans="1:6" ht="14.5" customHeight="1" x14ac:dyDescent="0.35">
      <c r="A39" s="35">
        <v>38</v>
      </c>
      <c r="B39" s="58" t="s">
        <v>189</v>
      </c>
      <c r="C39" s="56" t="s">
        <v>124</v>
      </c>
      <c r="D39" s="39" t="s">
        <v>5</v>
      </c>
      <c r="E39" s="40">
        <v>44452</v>
      </c>
      <c r="F39" s="57" t="s">
        <v>206</v>
      </c>
    </row>
    <row r="40" spans="1:6" ht="14.5" customHeight="1" x14ac:dyDescent="0.35">
      <c r="A40" s="35">
        <v>39</v>
      </c>
      <c r="B40" s="58" t="s">
        <v>192</v>
      </c>
      <c r="C40" s="56" t="s">
        <v>171</v>
      </c>
      <c r="D40" s="39" t="s">
        <v>5</v>
      </c>
      <c r="E40" s="40">
        <v>44497</v>
      </c>
      <c r="F40" s="57" t="s">
        <v>206</v>
      </c>
    </row>
    <row r="41" spans="1:6" ht="14.5" customHeight="1" x14ac:dyDescent="0.35">
      <c r="A41" s="35">
        <v>40</v>
      </c>
      <c r="B41" s="56" t="s">
        <v>29</v>
      </c>
      <c r="C41" s="56" t="s">
        <v>154</v>
      </c>
      <c r="D41" s="39" t="s">
        <v>5</v>
      </c>
      <c r="E41" s="40">
        <v>44529</v>
      </c>
      <c r="F41" s="57" t="s">
        <v>206</v>
      </c>
    </row>
    <row r="42" spans="1:6" ht="14.5" customHeight="1" x14ac:dyDescent="0.35">
      <c r="A42" s="35">
        <v>41</v>
      </c>
      <c r="B42" s="56" t="s">
        <v>19</v>
      </c>
      <c r="C42" s="56" t="s">
        <v>78</v>
      </c>
      <c r="D42" s="39" t="s">
        <v>5</v>
      </c>
      <c r="E42" s="40">
        <v>44488</v>
      </c>
      <c r="F42" s="57" t="s">
        <v>205</v>
      </c>
    </row>
    <row r="43" spans="1:6" ht="14.5" customHeight="1" x14ac:dyDescent="0.35">
      <c r="A43" s="35">
        <v>42</v>
      </c>
      <c r="B43" s="56" t="s">
        <v>19</v>
      </c>
      <c r="C43" s="56" t="s">
        <v>88</v>
      </c>
      <c r="D43" s="39" t="s">
        <v>5</v>
      </c>
      <c r="E43" s="40">
        <v>44488</v>
      </c>
      <c r="F43" s="57" t="s">
        <v>205</v>
      </c>
    </row>
    <row r="44" spans="1:6" ht="14.5" customHeight="1" x14ac:dyDescent="0.35">
      <c r="A44" s="35">
        <v>43</v>
      </c>
      <c r="B44" s="56" t="s">
        <v>202</v>
      </c>
      <c r="C44" s="56" t="s">
        <v>170</v>
      </c>
      <c r="D44" s="39" t="s">
        <v>5</v>
      </c>
      <c r="E44" s="40">
        <v>44354</v>
      </c>
      <c r="F44" s="57" t="s">
        <v>206</v>
      </c>
    </row>
    <row r="45" spans="1:6" ht="14.5" customHeight="1" x14ac:dyDescent="0.35">
      <c r="A45" s="35">
        <v>44</v>
      </c>
      <c r="B45" s="58" t="s">
        <v>199</v>
      </c>
      <c r="C45" s="56" t="s">
        <v>110</v>
      </c>
      <c r="D45" s="39" t="s">
        <v>203</v>
      </c>
      <c r="E45" s="40">
        <v>44305</v>
      </c>
      <c r="F45" s="57" t="s">
        <v>206</v>
      </c>
    </row>
    <row r="46" spans="1:6" ht="14.5" customHeight="1" x14ac:dyDescent="0.35">
      <c r="A46" s="35">
        <v>45</v>
      </c>
      <c r="B46" s="58" t="s">
        <v>199</v>
      </c>
      <c r="C46" s="56" t="s">
        <v>151</v>
      </c>
      <c r="D46" s="39" t="s">
        <v>203</v>
      </c>
      <c r="E46" s="40">
        <v>44364</v>
      </c>
      <c r="F46" s="57" t="s">
        <v>206</v>
      </c>
    </row>
    <row r="47" spans="1:6" ht="14.5" customHeight="1" x14ac:dyDescent="0.35">
      <c r="A47" s="35">
        <v>46</v>
      </c>
      <c r="B47" s="58" t="s">
        <v>190</v>
      </c>
      <c r="C47" s="56" t="s">
        <v>37</v>
      </c>
      <c r="D47" s="39" t="s">
        <v>6</v>
      </c>
      <c r="E47" s="40">
        <v>44342</v>
      </c>
      <c r="F47" s="57" t="s">
        <v>75</v>
      </c>
    </row>
    <row r="48" spans="1:6" ht="14.5" customHeight="1" x14ac:dyDescent="0.35">
      <c r="A48" s="35">
        <v>47</v>
      </c>
      <c r="B48" s="56" t="s">
        <v>81</v>
      </c>
      <c r="C48" s="56" t="s">
        <v>150</v>
      </c>
      <c r="D48" s="39" t="s">
        <v>5</v>
      </c>
      <c r="E48" s="40">
        <v>44503</v>
      </c>
      <c r="F48" s="57" t="s">
        <v>206</v>
      </c>
    </row>
    <row r="49" spans="1:6" ht="14.5" customHeight="1" x14ac:dyDescent="0.35">
      <c r="A49" s="35">
        <v>48</v>
      </c>
      <c r="B49" s="56" t="s">
        <v>200</v>
      </c>
      <c r="C49" s="56" t="s">
        <v>157</v>
      </c>
      <c r="D49" s="39" t="s">
        <v>5</v>
      </c>
      <c r="E49" s="40">
        <v>44329</v>
      </c>
      <c r="F49" s="57" t="s">
        <v>206</v>
      </c>
    </row>
    <row r="50" spans="1:6" ht="14.5" customHeight="1" x14ac:dyDescent="0.35">
      <c r="A50" s="35">
        <v>49</v>
      </c>
      <c r="B50" s="58" t="s">
        <v>181</v>
      </c>
      <c r="C50" s="56" t="s">
        <v>143</v>
      </c>
      <c r="D50" s="39" t="s">
        <v>5</v>
      </c>
      <c r="E50" s="40">
        <v>44404</v>
      </c>
      <c r="F50" s="57" t="s">
        <v>206</v>
      </c>
    </row>
    <row r="51" spans="1:6" ht="14.5" customHeight="1" x14ac:dyDescent="0.35">
      <c r="A51" s="35">
        <v>50</v>
      </c>
      <c r="B51" s="58" t="s">
        <v>181</v>
      </c>
      <c r="C51" s="56" t="s">
        <v>158</v>
      </c>
      <c r="D51" s="39" t="s">
        <v>5</v>
      </c>
      <c r="E51" s="40">
        <v>44341</v>
      </c>
      <c r="F51" s="57" t="s">
        <v>206</v>
      </c>
    </row>
    <row r="52" spans="1:6" ht="14.5" customHeight="1" x14ac:dyDescent="0.35">
      <c r="A52" s="35">
        <v>51</v>
      </c>
      <c r="B52" s="58" t="s">
        <v>181</v>
      </c>
      <c r="C52" s="56" t="s">
        <v>63</v>
      </c>
      <c r="D52" s="39" t="s">
        <v>5</v>
      </c>
      <c r="E52" s="40">
        <v>44488</v>
      </c>
      <c r="F52" s="57" t="s">
        <v>206</v>
      </c>
    </row>
    <row r="53" spans="1:6" ht="14.5" customHeight="1" x14ac:dyDescent="0.35">
      <c r="A53" s="35">
        <v>52</v>
      </c>
      <c r="B53" s="58" t="s">
        <v>181</v>
      </c>
      <c r="C53" s="56" t="s">
        <v>125</v>
      </c>
      <c r="D53" s="39" t="s">
        <v>5</v>
      </c>
      <c r="E53" s="40">
        <v>44306</v>
      </c>
      <c r="F53" s="57" t="s">
        <v>206</v>
      </c>
    </row>
    <row r="54" spans="1:6" ht="14.5" customHeight="1" x14ac:dyDescent="0.35">
      <c r="A54" s="35">
        <v>53</v>
      </c>
      <c r="B54" s="58" t="s">
        <v>181</v>
      </c>
      <c r="C54" s="56" t="s">
        <v>153</v>
      </c>
      <c r="D54" s="39" t="s">
        <v>5</v>
      </c>
      <c r="E54" s="40">
        <v>44432</v>
      </c>
      <c r="F54" s="57" t="s">
        <v>206</v>
      </c>
    </row>
    <row r="55" spans="1:6" ht="14.5" customHeight="1" x14ac:dyDescent="0.35">
      <c r="A55" s="35">
        <v>54</v>
      </c>
      <c r="B55" s="58" t="s">
        <v>181</v>
      </c>
      <c r="C55" s="56" t="s">
        <v>64</v>
      </c>
      <c r="D55" s="39" t="s">
        <v>5</v>
      </c>
      <c r="E55" s="40">
        <v>44489</v>
      </c>
      <c r="F55" s="57" t="s">
        <v>206</v>
      </c>
    </row>
    <row r="56" spans="1:6" ht="14.5" customHeight="1" x14ac:dyDescent="0.35">
      <c r="A56" s="35">
        <v>55</v>
      </c>
      <c r="B56" s="58" t="s">
        <v>181</v>
      </c>
      <c r="C56" s="56" t="s">
        <v>152</v>
      </c>
      <c r="D56" s="39" t="s">
        <v>5</v>
      </c>
      <c r="E56" s="40">
        <v>44369</v>
      </c>
      <c r="F56" s="57" t="s">
        <v>206</v>
      </c>
    </row>
    <row r="57" spans="1:6" x14ac:dyDescent="0.35">
      <c r="A57" s="35">
        <f>A56+1</f>
        <v>56</v>
      </c>
      <c r="B57" s="37" t="s">
        <v>210</v>
      </c>
      <c r="C57" s="37" t="s">
        <v>73</v>
      </c>
      <c r="D57" s="39" t="s">
        <v>5</v>
      </c>
      <c r="E57" s="36">
        <v>44333</v>
      </c>
      <c r="F57" s="57" t="s">
        <v>206</v>
      </c>
    </row>
    <row r="58" spans="1:6" x14ac:dyDescent="0.35">
      <c r="A58" s="35">
        <f t="shared" ref="A58:A61" si="0">A57+1</f>
        <v>57</v>
      </c>
      <c r="B58" s="37" t="s">
        <v>211</v>
      </c>
      <c r="C58" s="37" t="s">
        <v>208</v>
      </c>
      <c r="D58" s="39" t="s">
        <v>5</v>
      </c>
      <c r="E58" s="36">
        <v>44424</v>
      </c>
      <c r="F58" s="57" t="s">
        <v>206</v>
      </c>
    </row>
    <row r="59" spans="1:6" x14ac:dyDescent="0.35">
      <c r="A59" s="35">
        <f t="shared" si="0"/>
        <v>58</v>
      </c>
      <c r="B59" s="37" t="s">
        <v>212</v>
      </c>
      <c r="C59" s="37" t="s">
        <v>74</v>
      </c>
      <c r="D59" s="39" t="s">
        <v>5</v>
      </c>
      <c r="E59" s="36">
        <v>44480</v>
      </c>
      <c r="F59" s="57" t="s">
        <v>206</v>
      </c>
    </row>
    <row r="60" spans="1:6" x14ac:dyDescent="0.35">
      <c r="A60" s="35">
        <f t="shared" si="0"/>
        <v>59</v>
      </c>
      <c r="B60" s="37" t="s">
        <v>80</v>
      </c>
      <c r="C60" s="37" t="s">
        <v>209</v>
      </c>
      <c r="D60" s="39" t="s">
        <v>5</v>
      </c>
      <c r="E60" s="36">
        <v>44543</v>
      </c>
      <c r="F60" s="57" t="s">
        <v>206</v>
      </c>
    </row>
    <row r="61" spans="1:6" x14ac:dyDescent="0.35">
      <c r="A61" s="35">
        <f t="shared" si="0"/>
        <v>60</v>
      </c>
      <c r="B61" s="37" t="s">
        <v>79</v>
      </c>
      <c r="C61" s="37" t="s">
        <v>72</v>
      </c>
      <c r="D61" s="39" t="s">
        <v>5</v>
      </c>
      <c r="E61" s="36">
        <v>44557</v>
      </c>
      <c r="F61" s="57" t="s">
        <v>206</v>
      </c>
    </row>
  </sheetData>
  <conditionalFormatting sqref="C1">
    <cfRule type="duplicateValues" dxfId="4" priority="2"/>
  </conditionalFormatting>
  <conditionalFormatting sqref="E1">
    <cfRule type="duplicateValues" dxfId="3"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4FBCB-6EB9-4497-8E5A-A51D8C90A64F}">
  <sheetPr codeName="Hoja14">
    <tabColor rgb="FFFFC000"/>
  </sheetPr>
  <dimension ref="A1:AS339"/>
  <sheetViews>
    <sheetView workbookViewId="0">
      <selection activeCell="A72" sqref="A72:A75"/>
    </sheetView>
  </sheetViews>
  <sheetFormatPr baseColWidth="10" defaultRowHeight="14.5" x14ac:dyDescent="0.35"/>
  <cols>
    <col min="1" max="2" width="10.90625" style="22"/>
    <col min="3" max="3" width="27.81640625" style="2" customWidth="1"/>
    <col min="4" max="4" width="28.1796875" style="19" bestFit="1" customWidth="1"/>
    <col min="5" max="5" width="33.81640625" style="20" customWidth="1"/>
    <col min="6" max="6" width="18.26953125" style="19" customWidth="1"/>
    <col min="7" max="7" width="29.453125" style="19" bestFit="1" customWidth="1"/>
    <col min="8" max="8" width="13.7265625" style="22" hidden="1" customWidth="1"/>
    <col min="9" max="9" width="75.7265625" style="22" customWidth="1"/>
    <col min="10" max="10" width="89.08984375" style="22" hidden="1" customWidth="1"/>
    <col min="11" max="11" width="0" style="22" hidden="1" customWidth="1"/>
    <col min="12" max="12" width="11.1796875" style="22" hidden="1" customWidth="1"/>
    <col min="13" max="17" width="0" style="22" hidden="1" customWidth="1"/>
    <col min="18" max="18" width="6.81640625" style="22" hidden="1" customWidth="1"/>
    <col min="19" max="19" width="31.453125" style="22" hidden="1" customWidth="1"/>
    <col min="20" max="20" width="33.90625" style="22" hidden="1" customWidth="1"/>
    <col min="21" max="21" width="18.7265625" style="22" hidden="1" customWidth="1"/>
    <col min="22" max="22" width="16.26953125" style="22" hidden="1" customWidth="1"/>
    <col min="23" max="23" width="45.81640625" style="22" hidden="1" customWidth="1"/>
    <col min="24" max="26" width="0" style="22" hidden="1" customWidth="1"/>
    <col min="27" max="27" width="6.81640625" style="22" hidden="1" customWidth="1"/>
    <col min="28" max="28" width="19.36328125" style="22" hidden="1" customWidth="1"/>
    <col min="29" max="29" width="33.90625" style="22" hidden="1" customWidth="1"/>
    <col min="30" max="30" width="18.7265625" style="22" hidden="1" customWidth="1"/>
    <col min="31" max="31" width="16.26953125" style="22" hidden="1" customWidth="1"/>
    <col min="32" max="32" width="45.81640625" style="22" hidden="1" customWidth="1"/>
    <col min="33" max="45" width="0" style="22" hidden="1" customWidth="1"/>
    <col min="46" max="16384" width="10.90625" style="22"/>
  </cols>
  <sheetData>
    <row r="1" spans="1:45" ht="15" thickBot="1" x14ac:dyDescent="0.4">
      <c r="B1" s="27"/>
      <c r="R1" s="42" t="s">
        <v>120</v>
      </c>
      <c r="AA1" s="42" t="s">
        <v>121</v>
      </c>
    </row>
    <row r="2" spans="1:45" ht="15" thickBot="1" x14ac:dyDescent="0.4">
      <c r="A2" s="1"/>
      <c r="B2" s="18" t="s">
        <v>2</v>
      </c>
      <c r="C2" s="15" t="s">
        <v>13</v>
      </c>
      <c r="D2" s="15" t="s">
        <v>0</v>
      </c>
      <c r="E2" s="16" t="s">
        <v>1</v>
      </c>
      <c r="F2" s="15" t="s">
        <v>173</v>
      </c>
      <c r="G2" s="24" t="s">
        <v>21</v>
      </c>
      <c r="H2" s="14" t="s">
        <v>77</v>
      </c>
      <c r="I2" s="14" t="s">
        <v>3</v>
      </c>
      <c r="K2" s="22" t="s">
        <v>86</v>
      </c>
      <c r="R2" s="43" t="s">
        <v>119</v>
      </c>
      <c r="S2" s="44" t="s">
        <v>17</v>
      </c>
      <c r="T2" s="44" t="s">
        <v>1</v>
      </c>
      <c r="U2" s="44" t="s">
        <v>14</v>
      </c>
      <c r="V2" s="44" t="s">
        <v>21</v>
      </c>
      <c r="W2" s="44" t="s">
        <v>3</v>
      </c>
      <c r="AA2" s="43" t="s">
        <v>119</v>
      </c>
      <c r="AB2" s="45" t="s">
        <v>17</v>
      </c>
      <c r="AC2" s="45" t="s">
        <v>1</v>
      </c>
      <c r="AD2" s="45" t="s">
        <v>14</v>
      </c>
      <c r="AE2" s="45" t="s">
        <v>21</v>
      </c>
      <c r="AF2" s="45" t="s">
        <v>3</v>
      </c>
    </row>
    <row r="3" spans="1:45" s="55" customFormat="1" x14ac:dyDescent="0.35">
      <c r="A3" s="22"/>
      <c r="B3" s="30" t="s">
        <v>84</v>
      </c>
      <c r="C3" s="30" t="str">
        <f>'Calendario PMax_Def'!B2</f>
        <v>AES Gener S.A.</v>
      </c>
      <c r="D3" s="30" t="str">
        <f>'Calendario PMax_Def'!C2</f>
        <v>TER CAMPICHE</v>
      </c>
      <c r="E3" s="30" t="str">
        <f>'Calendario PMax_Def'!C2</f>
        <v>TER CAMPICHE</v>
      </c>
      <c r="F3" s="30" t="str">
        <f>'Calendario PMax_Def'!D2</f>
        <v>Carbón</v>
      </c>
      <c r="G3" s="31">
        <f>'Calendario PMax_Def'!E2</f>
        <v>44277</v>
      </c>
      <c r="H3" s="32"/>
      <c r="I3" s="25" t="str">
        <f>'Calendario PMax_Def'!F2</f>
        <v>Pendiente 2020.</v>
      </c>
      <c r="J3" s="22" t="str">
        <f t="shared" ref="J3:J71" si="0">CONCATENATE(B3,"--",E3,"--",F3)</f>
        <v>PMAX--TER CAMPICHE--Carbón</v>
      </c>
      <c r="K3" s="33" t="e">
        <f>#REF!</f>
        <v>#REF!</v>
      </c>
      <c r="L3" s="34" t="e">
        <f>#REF!</f>
        <v>#REF!</v>
      </c>
      <c r="M3" s="32" t="e">
        <f>#REF!</f>
        <v>#REF!</v>
      </c>
      <c r="N3" s="22"/>
      <c r="O3" s="22"/>
      <c r="P3" s="22"/>
      <c r="Q3" s="22"/>
      <c r="R3" s="22"/>
      <c r="S3" s="23"/>
      <c r="T3" s="23"/>
      <c r="U3" s="23"/>
      <c r="V3" s="23"/>
      <c r="W3" s="23"/>
      <c r="X3" s="22"/>
      <c r="Y3" s="22"/>
      <c r="Z3" s="22"/>
      <c r="AA3" s="22"/>
      <c r="AB3" s="23"/>
      <c r="AC3" s="23"/>
      <c r="AD3" s="23"/>
      <c r="AE3" s="23"/>
      <c r="AF3" s="23"/>
      <c r="AG3" s="22"/>
      <c r="AH3" s="47"/>
      <c r="AI3" s="47"/>
      <c r="AJ3" s="47"/>
      <c r="AK3" s="47"/>
      <c r="AL3" s="47"/>
      <c r="AM3" s="47"/>
      <c r="AN3" s="47"/>
      <c r="AO3" s="47"/>
      <c r="AP3" s="47"/>
      <c r="AQ3" s="47"/>
      <c r="AR3" s="47"/>
      <c r="AS3" s="47"/>
    </row>
    <row r="4" spans="1:45" x14ac:dyDescent="0.35">
      <c r="B4" s="30" t="s">
        <v>84</v>
      </c>
      <c r="C4" s="30" t="str">
        <f>'Calendario PMax_Def'!B3</f>
        <v>Andes Generación SpA</v>
      </c>
      <c r="D4" s="30" t="str">
        <f>'Calendario PMax_Def'!C3</f>
        <v>TER ANDES GENERACIÓN U1-U4</v>
      </c>
      <c r="E4" s="30" t="str">
        <f>'Calendario PMax_Def'!C3</f>
        <v>TER ANDES GENERACIÓN U1-U4</v>
      </c>
      <c r="F4" s="30" t="str">
        <f>'Calendario PMax_Def'!D3</f>
        <v>Diésel</v>
      </c>
      <c r="G4" s="31">
        <f>'Calendario PMax_Def'!E3</f>
        <v>44284</v>
      </c>
      <c r="H4" s="32"/>
      <c r="I4" s="25" t="str">
        <f>'Calendario PMax_Def'!F3</f>
        <v>Pruebas no realizadas a la fecha.</v>
      </c>
      <c r="J4" s="22" t="str">
        <f t="shared" si="0"/>
        <v>PMAX--TER ANDES GENERACIÓN U1-U4--Diésel</v>
      </c>
      <c r="K4" s="33" t="e">
        <f>#REF!</f>
        <v>#REF!</v>
      </c>
      <c r="L4" s="34" t="e">
        <f>#REF!</f>
        <v>#REF!</v>
      </c>
      <c r="M4" s="32" t="e">
        <f>#REF!</f>
        <v>#REF!</v>
      </c>
      <c r="S4" s="30" t="s">
        <v>20</v>
      </c>
      <c r="T4" s="30" t="s">
        <v>65</v>
      </c>
      <c r="U4" s="30" t="s">
        <v>113</v>
      </c>
      <c r="V4" s="32">
        <v>44333</v>
      </c>
      <c r="W4" s="23" t="s">
        <v>75</v>
      </c>
      <c r="AB4" s="23" t="s">
        <v>12</v>
      </c>
      <c r="AC4" s="23" t="s">
        <v>107</v>
      </c>
      <c r="AD4" s="23" t="s">
        <v>116</v>
      </c>
      <c r="AE4" s="32">
        <v>44550</v>
      </c>
      <c r="AF4" s="23" t="s">
        <v>75</v>
      </c>
    </row>
    <row r="5" spans="1:45" x14ac:dyDescent="0.35">
      <c r="B5" s="30" t="s">
        <v>84</v>
      </c>
      <c r="C5" s="30" t="str">
        <f>'Calendario PMax_Def'!B4</f>
        <v>Bioenergías Forestales SpA</v>
      </c>
      <c r="D5" s="30" t="str">
        <f>'Calendario PMax_Def'!C4</f>
        <v>TER SANTA FÉ U1</v>
      </c>
      <c r="E5" s="30" t="str">
        <f>'Calendario PMax_Def'!C4</f>
        <v>TER SANTA FÉ U1</v>
      </c>
      <c r="F5" s="30" t="str">
        <f>'Calendario PMax_Def'!D4</f>
        <v>Biomasa</v>
      </c>
      <c r="G5" s="31">
        <f>'Calendario PMax_Def'!E4</f>
        <v>44384</v>
      </c>
      <c r="H5" s="32"/>
      <c r="I5" s="25" t="str">
        <f>'Calendario PMax_Def'!F4</f>
        <v>Pruebas no realizadas a la fecha.</v>
      </c>
      <c r="J5" s="22" t="str">
        <f t="shared" si="0"/>
        <v>PMAX--TER SANTA FÉ U1--Biomasa</v>
      </c>
      <c r="K5" s="33" t="e">
        <f>#REF!</f>
        <v>#REF!</v>
      </c>
      <c r="L5" s="34" t="e">
        <f>#REF!</f>
        <v>#REF!</v>
      </c>
      <c r="M5" s="32" t="e">
        <f>#REF!</f>
        <v>#REF!</v>
      </c>
      <c r="S5" s="23"/>
      <c r="T5" s="23"/>
      <c r="U5" s="23"/>
      <c r="V5" s="23"/>
      <c r="W5" s="23"/>
      <c r="AB5" s="23"/>
      <c r="AC5" s="23"/>
      <c r="AD5" s="23"/>
      <c r="AE5" s="23"/>
      <c r="AF5" s="23"/>
    </row>
    <row r="6" spans="1:45" x14ac:dyDescent="0.35">
      <c r="B6" s="30" t="s">
        <v>84</v>
      </c>
      <c r="C6" s="30" t="str">
        <f>'Calendario PMax_Def'!B5</f>
        <v>Bioenergías Forestales SpA</v>
      </c>
      <c r="D6" s="30" t="str">
        <f>'Calendario PMax_Def'!C5</f>
        <v>TER CMPC LAJA U2 (TG4)</v>
      </c>
      <c r="E6" s="30" t="str">
        <f>'Calendario PMax_Def'!C5</f>
        <v>TER CMPC LAJA U2 (TG4)</v>
      </c>
      <c r="F6" s="30" t="str">
        <f>'Calendario PMax_Def'!D5</f>
        <v>Biomasa</v>
      </c>
      <c r="G6" s="31">
        <f>'Calendario PMax_Def'!E5</f>
        <v>44235</v>
      </c>
      <c r="H6" s="32"/>
      <c r="I6" s="25" t="str">
        <f>'Calendario PMax_Def'!F5</f>
        <v>Pendiente 2020.</v>
      </c>
      <c r="J6" s="22" t="str">
        <f t="shared" si="0"/>
        <v>PMAX--TER CMPC LAJA U2 (TG4)--Biomasa</v>
      </c>
      <c r="K6" s="33" t="e">
        <f>#REF!</f>
        <v>#REF!</v>
      </c>
      <c r="L6" s="34" t="e">
        <f>#REF!</f>
        <v>#REF!</v>
      </c>
      <c r="M6" s="32" t="e">
        <f>#REF!</f>
        <v>#REF!</v>
      </c>
      <c r="S6" s="30" t="s">
        <v>12</v>
      </c>
      <c r="T6" s="30" t="s">
        <v>68</v>
      </c>
      <c r="U6" s="30" t="s">
        <v>114</v>
      </c>
      <c r="V6" s="32">
        <v>44217</v>
      </c>
      <c r="W6" s="23" t="s">
        <v>167</v>
      </c>
      <c r="AB6" s="23" t="s">
        <v>89</v>
      </c>
      <c r="AC6" s="23" t="s">
        <v>35</v>
      </c>
      <c r="AD6" s="23" t="s">
        <v>15</v>
      </c>
      <c r="AE6" s="32">
        <v>44531</v>
      </c>
      <c r="AF6" s="23" t="s">
        <v>85</v>
      </c>
    </row>
    <row r="7" spans="1:45" x14ac:dyDescent="0.35">
      <c r="B7" s="30" t="s">
        <v>84</v>
      </c>
      <c r="C7" s="30" t="str">
        <f>'Calendario PMax_Def'!B6</f>
        <v>Colbún S.A.</v>
      </c>
      <c r="D7" s="30" t="str">
        <f>'Calendario PMax_Def'!C6</f>
        <v>TER CANDELARIA U1</v>
      </c>
      <c r="E7" s="30" t="str">
        <f>'Calendario PMax_Def'!C6</f>
        <v>TER CANDELARIA U1</v>
      </c>
      <c r="F7" s="30" t="str">
        <f>'Calendario PMax_Def'!D6</f>
        <v>GNL/Diésel</v>
      </c>
      <c r="G7" s="31">
        <f>'Calendario PMax_Def'!E6</f>
        <v>44208</v>
      </c>
      <c r="H7" s="32"/>
      <c r="I7" s="25" t="str">
        <f>'Calendario PMax_Def'!F6</f>
        <v>Pendiente 2020.</v>
      </c>
      <c r="J7" s="22" t="str">
        <f t="shared" si="0"/>
        <v>PMAX--TER CANDELARIA U1--GNL/Diésel</v>
      </c>
      <c r="K7" s="33" t="e">
        <f>#REF!</f>
        <v>#REF!</v>
      </c>
      <c r="L7" s="34" t="e">
        <f>#REF!</f>
        <v>#REF!</v>
      </c>
      <c r="M7" s="32" t="e">
        <f>#REF!</f>
        <v>#REF!</v>
      </c>
      <c r="S7" s="30" t="s">
        <v>139</v>
      </c>
      <c r="T7" s="30" t="s">
        <v>163</v>
      </c>
      <c r="U7" s="30" t="s">
        <v>115</v>
      </c>
      <c r="V7" s="32">
        <v>44497</v>
      </c>
      <c r="W7" s="23" t="s">
        <v>165</v>
      </c>
      <c r="AB7" s="23" t="s">
        <v>139</v>
      </c>
      <c r="AC7" s="30" t="s">
        <v>163</v>
      </c>
      <c r="AD7" s="30" t="s">
        <v>115</v>
      </c>
      <c r="AE7" s="30">
        <v>44497</v>
      </c>
      <c r="AF7" s="32" t="s">
        <v>165</v>
      </c>
      <c r="AG7" s="29"/>
    </row>
    <row r="8" spans="1:45" x14ac:dyDescent="0.35">
      <c r="B8" s="30" t="s">
        <v>84</v>
      </c>
      <c r="C8" s="30" t="str">
        <f>'Calendario PMax_Def'!B7</f>
        <v>Colbún S.A.</v>
      </c>
      <c r="D8" s="30" t="str">
        <f>'Calendario PMax_Def'!C7</f>
        <v>TER NEHUENCO CC1</v>
      </c>
      <c r="E8" s="30" t="str">
        <f>'Calendario PMax_Def'!C7</f>
        <v>TER NEHUENCO CC1</v>
      </c>
      <c r="F8" s="30" t="str">
        <f>'Calendario PMax_Def'!D7</f>
        <v>GNL/Diésel</v>
      </c>
      <c r="G8" s="31">
        <f>'Calendario PMax_Def'!E7</f>
        <v>44201</v>
      </c>
      <c r="H8" s="32"/>
      <c r="I8" s="25" t="str">
        <f>'Calendario PMax_Def'!F7</f>
        <v>Pendiente 2020.</v>
      </c>
      <c r="J8" s="22" t="str">
        <f t="shared" si="0"/>
        <v>PMAX--TER NEHUENCO CC1--GNL/Diésel</v>
      </c>
      <c r="K8" s="33" t="e">
        <f>#REF!</f>
        <v>#REF!</v>
      </c>
      <c r="L8" s="34" t="e">
        <f>#REF!</f>
        <v>#REF!</v>
      </c>
      <c r="M8" s="32" t="e">
        <f>#REF!</f>
        <v>#REF!</v>
      </c>
      <c r="S8" s="30" t="s">
        <v>96</v>
      </c>
      <c r="T8" s="30" t="s">
        <v>94</v>
      </c>
      <c r="U8" s="30" t="s">
        <v>111</v>
      </c>
      <c r="V8" s="32">
        <v>44235</v>
      </c>
      <c r="W8" s="23" t="s">
        <v>167</v>
      </c>
      <c r="AB8" s="23" t="s">
        <v>12</v>
      </c>
      <c r="AC8" s="23" t="s">
        <v>68</v>
      </c>
      <c r="AD8" s="23" t="s">
        <v>114</v>
      </c>
      <c r="AE8" s="32">
        <v>44217</v>
      </c>
      <c r="AF8" s="23" t="s">
        <v>85</v>
      </c>
    </row>
    <row r="9" spans="1:45" x14ac:dyDescent="0.35">
      <c r="B9" s="30" t="s">
        <v>84</v>
      </c>
      <c r="C9" s="30" t="str">
        <f>'Calendario PMax_Def'!B8</f>
        <v>Compañía Barrick Chile Generación SpA</v>
      </c>
      <c r="D9" s="30" t="str">
        <f>'Calendario PMax_Def'!C8</f>
        <v>TER PUNTA COLORADA U1</v>
      </c>
      <c r="E9" s="30" t="str">
        <f>'Calendario PMax_Def'!C8</f>
        <v>TER PUNTA COLORADA U1</v>
      </c>
      <c r="F9" s="30" t="str">
        <f>'Calendario PMax_Def'!D8</f>
        <v>Diésel /IFO</v>
      </c>
      <c r="G9" s="31">
        <f>'Calendario PMax_Def'!E8</f>
        <v>44326</v>
      </c>
      <c r="H9" s="32"/>
      <c r="I9" s="25" t="str">
        <f>'Calendario PMax_Def'!F8</f>
        <v>Pruebas no realizadas a la fecha.</v>
      </c>
      <c r="J9" s="22" t="str">
        <f t="shared" si="0"/>
        <v>PMAX--TER PUNTA COLORADA U1--Diésel /IFO</v>
      </c>
      <c r="K9" s="33" t="e">
        <f>#REF!</f>
        <v>#REF!</v>
      </c>
      <c r="L9" s="34" t="e">
        <f>#REF!</f>
        <v>#REF!</v>
      </c>
      <c r="M9" s="32" t="e">
        <f>#REF!</f>
        <v>#REF!</v>
      </c>
      <c r="S9" s="30" t="s">
        <v>90</v>
      </c>
      <c r="T9" s="30" t="s">
        <v>71</v>
      </c>
      <c r="U9" s="30" t="s">
        <v>113</v>
      </c>
      <c r="V9" s="32">
        <v>44277</v>
      </c>
      <c r="W9" s="23" t="s">
        <v>167</v>
      </c>
      <c r="AB9" s="23" t="s">
        <v>96</v>
      </c>
      <c r="AC9" s="23" t="s">
        <v>95</v>
      </c>
      <c r="AD9" s="23" t="s">
        <v>111</v>
      </c>
      <c r="AE9" s="32">
        <v>44235</v>
      </c>
      <c r="AF9" s="23" t="s">
        <v>85</v>
      </c>
    </row>
    <row r="10" spans="1:45" x14ac:dyDescent="0.35">
      <c r="B10" s="30" t="s">
        <v>84</v>
      </c>
      <c r="C10" s="30" t="str">
        <f>'Calendario PMax_Def'!B9</f>
        <v>Consorcio Santa Marta S.A.</v>
      </c>
      <c r="D10" s="30" t="str">
        <f>'Calendario PMax_Def'!C9</f>
        <v>TER SANTA MARTA U1-U10</v>
      </c>
      <c r="E10" s="30" t="str">
        <f>'Calendario PMax_Def'!C9</f>
        <v>TER SANTA MARTA U1-U10</v>
      </c>
      <c r="F10" s="30" t="str">
        <f>'Calendario PMax_Def'!D9</f>
        <v>Biogás</v>
      </c>
      <c r="G10" s="31">
        <f>'Calendario PMax_Def'!E9</f>
        <v>44308</v>
      </c>
      <c r="H10" s="32"/>
      <c r="I10" s="25" t="str">
        <f>'Calendario PMax_Def'!F9</f>
        <v>Pruebas no realizadas a la fecha.</v>
      </c>
      <c r="J10" s="22" t="str">
        <f t="shared" si="0"/>
        <v>PMAX--TER SANTA MARTA U1-U10--Biogás</v>
      </c>
      <c r="K10" s="33" t="e">
        <f>#REF!</f>
        <v>#REF!</v>
      </c>
      <c r="L10" s="34" t="e">
        <f>#REF!</f>
        <v>#REF!</v>
      </c>
      <c r="M10" s="32" t="e">
        <f>#REF!</f>
        <v>#REF!</v>
      </c>
      <c r="S10" s="30" t="s">
        <v>12</v>
      </c>
      <c r="T10" s="30" t="s">
        <v>82</v>
      </c>
      <c r="U10" s="30" t="s">
        <v>116</v>
      </c>
      <c r="V10" s="32">
        <v>44550</v>
      </c>
      <c r="W10" s="23" t="s">
        <v>168</v>
      </c>
      <c r="AB10" s="23" t="s">
        <v>69</v>
      </c>
      <c r="AC10" s="23" t="s">
        <v>39</v>
      </c>
      <c r="AD10" s="23" t="s">
        <v>15</v>
      </c>
      <c r="AE10" s="32">
        <v>44510</v>
      </c>
      <c r="AF10" s="23" t="s">
        <v>70</v>
      </c>
    </row>
    <row r="11" spans="1:45" x14ac:dyDescent="0.35">
      <c r="B11" s="30" t="s">
        <v>84</v>
      </c>
      <c r="C11" s="30" t="str">
        <f>'Calendario PMax_Def'!B10</f>
        <v>Elektra Generación S.A.</v>
      </c>
      <c r="D11" s="30" t="str">
        <f>'Calendario PMax_Def'!C10</f>
        <v>TER CHILOÉ U1-U9</v>
      </c>
      <c r="E11" s="30" t="str">
        <f>'Calendario PMax_Def'!C10</f>
        <v>TER CHILOÉ U1-U9</v>
      </c>
      <c r="F11" s="30" t="str">
        <f>'Calendario PMax_Def'!D10</f>
        <v>Diésel</v>
      </c>
      <c r="G11" s="31">
        <f>'Calendario PMax_Def'!E10</f>
        <v>44361</v>
      </c>
      <c r="H11" s="32"/>
      <c r="I11" s="25" t="str">
        <f>'Calendario PMax_Def'!F10</f>
        <v>Pruebas no realizadas a la fecha.</v>
      </c>
      <c r="J11" s="22" t="str">
        <f t="shared" si="0"/>
        <v>PMAX--TER CHILOÉ U1-U9--Diésel</v>
      </c>
      <c r="K11" s="33" t="e">
        <f>#REF!</f>
        <v>#REF!</v>
      </c>
      <c r="L11" s="34" t="e">
        <f>#REF!</f>
        <v>#REF!</v>
      </c>
      <c r="M11" s="32" t="e">
        <f>#REF!</f>
        <v>#REF!</v>
      </c>
      <c r="S11" s="30" t="s">
        <v>12</v>
      </c>
      <c r="T11" s="30" t="s">
        <v>83</v>
      </c>
      <c r="U11" s="30" t="s">
        <v>116</v>
      </c>
      <c r="V11" s="32">
        <v>44550</v>
      </c>
      <c r="W11" s="23" t="s">
        <v>168</v>
      </c>
      <c r="AB11" s="23" t="s">
        <v>69</v>
      </c>
      <c r="AC11" s="23" t="s">
        <v>43</v>
      </c>
      <c r="AD11" s="23" t="s">
        <v>15</v>
      </c>
      <c r="AE11" s="32">
        <v>44494</v>
      </c>
      <c r="AF11" s="23" t="s">
        <v>70</v>
      </c>
    </row>
    <row r="12" spans="1:45" x14ac:dyDescent="0.35">
      <c r="B12" s="30" t="s">
        <v>84</v>
      </c>
      <c r="C12" s="30" t="str">
        <f>'Calendario PMax_Def'!B11</f>
        <v>Elektra Generación S.A.</v>
      </c>
      <c r="D12" s="30" t="str">
        <f>'Calendario PMax_Def'!C11</f>
        <v>TER MAULE 11, 12 y 15 a 18</v>
      </c>
      <c r="E12" s="30" t="str">
        <f>'Calendario PMax_Def'!C11</f>
        <v>TER MAULE 11, 12 y 15 a 18</v>
      </c>
      <c r="F12" s="30" t="str">
        <f>'Calendario PMax_Def'!D11</f>
        <v>Diésel</v>
      </c>
      <c r="G12" s="31">
        <f>'Calendario PMax_Def'!E11</f>
        <v>44438</v>
      </c>
      <c r="H12" s="32"/>
      <c r="I12" s="25" t="str">
        <f>'Calendario PMax_Def'!F11</f>
        <v>Pruebas no realizadas a la fecha.</v>
      </c>
      <c r="J12" s="22" t="str">
        <f t="shared" si="0"/>
        <v>PMAX--TER MAULE 11, 12 y 15 a 18--Diésel</v>
      </c>
      <c r="K12" s="33" t="e">
        <f>#REF!</f>
        <v>#REF!</v>
      </c>
      <c r="L12" s="34" t="e">
        <f>#REF!</f>
        <v>#REF!</v>
      </c>
      <c r="M12" s="32" t="e">
        <f>#REF!</f>
        <v>#REF!</v>
      </c>
      <c r="S12" s="30" t="s">
        <v>98</v>
      </c>
      <c r="T12" s="30" t="s">
        <v>101</v>
      </c>
      <c r="U12" s="30" t="s">
        <v>113</v>
      </c>
      <c r="V12" s="32">
        <v>44266</v>
      </c>
      <c r="W12" s="23" t="s">
        <v>168</v>
      </c>
      <c r="AB12" s="23" t="s">
        <v>20</v>
      </c>
      <c r="AC12" s="23" t="s">
        <v>33</v>
      </c>
      <c r="AD12" s="23" t="s">
        <v>15</v>
      </c>
      <c r="AE12" s="32">
        <v>44522</v>
      </c>
      <c r="AF12" s="23" t="s">
        <v>85</v>
      </c>
    </row>
    <row r="13" spans="1:45" x14ac:dyDescent="0.35">
      <c r="B13" s="30" t="s">
        <v>84</v>
      </c>
      <c r="C13" s="30" t="str">
        <f>'Calendario PMax_Def'!B12</f>
        <v>Elektra Generación S.A.</v>
      </c>
      <c r="D13" s="30" t="str">
        <f>'Calendario PMax_Def'!C12</f>
        <v>TER CONSTITUCIÓN U1-U6</v>
      </c>
      <c r="E13" s="30" t="str">
        <f>'Calendario PMax_Def'!C12</f>
        <v>TER CONSTITUCIÓN U1-U6</v>
      </c>
      <c r="F13" s="30" t="str">
        <f>'Calendario PMax_Def'!D12</f>
        <v>Diésel</v>
      </c>
      <c r="G13" s="31">
        <f>'Calendario PMax_Def'!E12</f>
        <v>44440</v>
      </c>
      <c r="H13" s="32"/>
      <c r="I13" s="25" t="str">
        <f>'Calendario PMax_Def'!F12</f>
        <v>Pruebas no realizadas a la fecha.</v>
      </c>
      <c r="J13" s="22" t="str">
        <f t="shared" si="0"/>
        <v>PMAX--TER CONSTITUCIÓN U1-U6--Diésel</v>
      </c>
      <c r="K13" s="33" t="e">
        <f>#REF!</f>
        <v>#REF!</v>
      </c>
      <c r="L13" s="34" t="e">
        <f>#REF!</f>
        <v>#REF!</v>
      </c>
      <c r="M13" s="32" t="e">
        <f>#REF!</f>
        <v>#REF!</v>
      </c>
      <c r="S13" s="30" t="s">
        <v>12</v>
      </c>
      <c r="T13" s="30" t="s">
        <v>41</v>
      </c>
      <c r="U13" s="30" t="s">
        <v>114</v>
      </c>
      <c r="V13" s="32">
        <v>44349</v>
      </c>
      <c r="W13" s="23" t="s">
        <v>168</v>
      </c>
      <c r="AB13" s="23" t="s">
        <v>69</v>
      </c>
      <c r="AC13" s="23" t="s">
        <v>48</v>
      </c>
      <c r="AD13" s="23" t="s">
        <v>15</v>
      </c>
      <c r="AE13" s="32">
        <v>44474</v>
      </c>
      <c r="AF13" s="23" t="s">
        <v>70</v>
      </c>
    </row>
    <row r="14" spans="1:45" x14ac:dyDescent="0.35">
      <c r="B14" s="30" t="s">
        <v>84</v>
      </c>
      <c r="C14" s="30" t="str">
        <f>'Calendario PMax_Def'!B13</f>
        <v>Empresa Eléctrica Pehuenche S.A.</v>
      </c>
      <c r="D14" s="30" t="str">
        <f>'Calendario PMax_Def'!C13</f>
        <v>HE PEHUENCHE U1</v>
      </c>
      <c r="E14" s="30" t="str">
        <f>'Calendario PMax_Def'!C13</f>
        <v>HE PEHUENCHE U1</v>
      </c>
      <c r="F14" s="30" t="str">
        <f>'Calendario PMax_Def'!D13</f>
        <v>Hidro Embalse</v>
      </c>
      <c r="G14" s="31">
        <f>'Calendario PMax_Def'!E13</f>
        <v>44531</v>
      </c>
      <c r="H14" s="32"/>
      <c r="I14" s="25" t="str">
        <f>'Calendario PMax_Def'!F13</f>
        <v>Pendiente 2020.</v>
      </c>
      <c r="J14" s="22" t="str">
        <f t="shared" si="0"/>
        <v>PMAX--HE PEHUENCHE U1--Hidro Embalse</v>
      </c>
      <c r="K14" s="33" t="e">
        <f>#REF!</f>
        <v>#REF!</v>
      </c>
      <c r="L14" s="34" t="e">
        <f>#REF!</f>
        <v>#REF!</v>
      </c>
      <c r="M14" s="32" t="e">
        <f>#REF!</f>
        <v>#REF!</v>
      </c>
      <c r="S14" s="30" t="s">
        <v>20</v>
      </c>
      <c r="T14" s="30" t="s">
        <v>103</v>
      </c>
      <c r="U14" s="30" t="s">
        <v>113</v>
      </c>
      <c r="V14" s="32">
        <v>44299</v>
      </c>
      <c r="W14" s="23" t="s">
        <v>168</v>
      </c>
      <c r="AB14" s="23" t="s">
        <v>32</v>
      </c>
      <c r="AC14" s="23" t="s">
        <v>92</v>
      </c>
      <c r="AD14" s="23" t="s">
        <v>113</v>
      </c>
      <c r="AE14" s="32">
        <v>44201</v>
      </c>
      <c r="AF14" s="23" t="s">
        <v>85</v>
      </c>
    </row>
    <row r="15" spans="1:45" x14ac:dyDescent="0.35">
      <c r="B15" s="30" t="s">
        <v>84</v>
      </c>
      <c r="C15" s="30" t="str">
        <f>'Calendario PMax_Def'!B14</f>
        <v>Empresa Eléctrica Pehuenche S.A.</v>
      </c>
      <c r="D15" s="30" t="str">
        <f>'Calendario PMax_Def'!C14</f>
        <v>HE PEHUENCHE U2</v>
      </c>
      <c r="E15" s="30" t="str">
        <f>'Calendario PMax_Def'!C14</f>
        <v>HE PEHUENCHE U2</v>
      </c>
      <c r="F15" s="30" t="str">
        <f>'Calendario PMax_Def'!D14</f>
        <v>Hidro Embalse</v>
      </c>
      <c r="G15" s="31">
        <f>'Calendario PMax_Def'!E14</f>
        <v>44531</v>
      </c>
      <c r="H15" s="32"/>
      <c r="I15" s="25" t="str">
        <f>'Calendario PMax_Def'!F14</f>
        <v>Pendiente 2020.</v>
      </c>
      <c r="J15" s="22" t="str">
        <f t="shared" si="0"/>
        <v>PMAX--HE PEHUENCHE U2--Hidro Embalse</v>
      </c>
      <c r="K15" s="33" t="e">
        <f>#REF!</f>
        <v>#REF!</v>
      </c>
      <c r="L15" s="34" t="e">
        <f>#REF!</f>
        <v>#REF!</v>
      </c>
      <c r="M15" s="32" t="e">
        <f>#REF!</f>
        <v>#REF!</v>
      </c>
      <c r="S15" s="30" t="s">
        <v>20</v>
      </c>
      <c r="T15" s="30" t="s">
        <v>91</v>
      </c>
      <c r="U15" s="30" t="s">
        <v>113</v>
      </c>
      <c r="V15" s="32">
        <v>44299</v>
      </c>
      <c r="W15" s="23" t="s">
        <v>168</v>
      </c>
      <c r="AB15" s="23" t="s">
        <v>69</v>
      </c>
      <c r="AC15" s="23" t="s">
        <v>38</v>
      </c>
      <c r="AD15" s="23" t="s">
        <v>15</v>
      </c>
      <c r="AE15" s="32">
        <v>44510</v>
      </c>
      <c r="AF15" s="23" t="s">
        <v>70</v>
      </c>
    </row>
    <row r="16" spans="1:45" x14ac:dyDescent="0.35">
      <c r="B16" s="30" t="s">
        <v>84</v>
      </c>
      <c r="C16" s="30" t="str">
        <f>'Calendario PMax_Def'!B15</f>
        <v>Enaex S.A.</v>
      </c>
      <c r="D16" s="30" t="str">
        <f>'Calendario PMax_Def'!C15</f>
        <v>TER ENAEX U1-U4</v>
      </c>
      <c r="E16" s="30" t="str">
        <f>'Calendario PMax_Def'!C15</f>
        <v>TER ENAEX U1-U4</v>
      </c>
      <c r="F16" s="30" t="str">
        <f>'Calendario PMax_Def'!D15</f>
        <v>Diésel</v>
      </c>
      <c r="G16" s="31">
        <f>'Calendario PMax_Def'!E15</f>
        <v>44389</v>
      </c>
      <c r="H16" s="32"/>
      <c r="I16" s="25" t="str">
        <f>'Calendario PMax_Def'!F15</f>
        <v>Pruebas no realizadas a la fecha.</v>
      </c>
      <c r="J16" s="22" t="str">
        <f t="shared" si="0"/>
        <v>PMAX--TER ENAEX U1-U4--Diésel</v>
      </c>
      <c r="K16" s="33" t="e">
        <f>#REF!</f>
        <v>#REF!</v>
      </c>
      <c r="L16" s="34" t="e">
        <f>#REF!</f>
        <v>#REF!</v>
      </c>
      <c r="M16" s="32" t="e">
        <f>#REF!</f>
        <v>#REF!</v>
      </c>
      <c r="S16" s="23"/>
      <c r="T16" s="23"/>
      <c r="U16" s="23"/>
      <c r="V16" s="23"/>
      <c r="W16" s="23"/>
      <c r="AB16" s="23"/>
      <c r="AC16" s="23"/>
      <c r="AD16" s="23"/>
      <c r="AE16" s="23"/>
      <c r="AF16" s="23"/>
    </row>
    <row r="17" spans="2:32" x14ac:dyDescent="0.35">
      <c r="B17" s="30" t="s">
        <v>84</v>
      </c>
      <c r="C17" s="30" t="str">
        <f>'Calendario PMax_Def'!B16</f>
        <v>Enel Generación Chile S.A.</v>
      </c>
      <c r="D17" s="30" t="str">
        <f>'Calendario PMax_Def'!C16</f>
        <v>TER TALTAL U1</v>
      </c>
      <c r="E17" s="30" t="str">
        <f>'Calendario PMax_Def'!C16</f>
        <v>TER TALTAL U1</v>
      </c>
      <c r="F17" s="30" t="str">
        <f>'Calendario PMax_Def'!D16</f>
        <v>GNL/Diésel</v>
      </c>
      <c r="G17" s="31">
        <f>'Calendario PMax_Def'!E16</f>
        <v>44396</v>
      </c>
      <c r="H17" s="32"/>
      <c r="I17" s="25" t="str">
        <f>'Calendario PMax_Def'!F16</f>
        <v>Posterior a Mantenimiento Mayor.</v>
      </c>
      <c r="J17" s="22" t="str">
        <f t="shared" si="0"/>
        <v>PMAX--TER TALTAL U1--GNL/Diésel</v>
      </c>
      <c r="K17" s="33" t="e">
        <f>#REF!</f>
        <v>#REF!</v>
      </c>
      <c r="L17" s="34" t="e">
        <f>#REF!</f>
        <v>#REF!</v>
      </c>
      <c r="M17" s="32" t="e">
        <f>#REF!</f>
        <v>#REF!</v>
      </c>
      <c r="S17" s="23"/>
      <c r="T17" s="23"/>
      <c r="U17" s="23"/>
      <c r="V17" s="23"/>
      <c r="W17" s="23"/>
      <c r="AB17" s="23"/>
      <c r="AC17" s="23"/>
      <c r="AD17" s="23"/>
      <c r="AE17" s="23"/>
      <c r="AF17" s="23"/>
    </row>
    <row r="18" spans="2:32" x14ac:dyDescent="0.35">
      <c r="B18" s="30" t="s">
        <v>84</v>
      </c>
      <c r="C18" s="30" t="str">
        <f>'Calendario PMax_Def'!B17</f>
        <v>Enel Generación Chile S.A.</v>
      </c>
      <c r="D18" s="30" t="str">
        <f>'Calendario PMax_Def'!C17</f>
        <v>TER ATACAMA CC2</v>
      </c>
      <c r="E18" s="30" t="str">
        <f>'Calendario PMax_Def'!C17</f>
        <v>TER ATACAMA CC2</v>
      </c>
      <c r="F18" s="30" t="str">
        <f>'Calendario PMax_Def'!D17</f>
        <v>GNL/Diésel</v>
      </c>
      <c r="G18" s="31">
        <f>'Calendario PMax_Def'!E17</f>
        <v>44299</v>
      </c>
      <c r="H18" s="32"/>
      <c r="I18" s="25" t="str">
        <f>'Calendario PMax_Def'!F17</f>
        <v>Pendiente 2020.</v>
      </c>
      <c r="J18" s="22" t="str">
        <f t="shared" si="0"/>
        <v>PMAX--TER ATACAMA CC2--GNL/Diésel</v>
      </c>
      <c r="K18" s="33" t="e">
        <f>#REF!</f>
        <v>#REF!</v>
      </c>
      <c r="L18" s="34" t="e">
        <f>#REF!</f>
        <v>#REF!</v>
      </c>
      <c r="M18" s="32" t="e">
        <f>#REF!</f>
        <v>#REF!</v>
      </c>
      <c r="S18" s="30" t="s">
        <v>100</v>
      </c>
      <c r="T18" s="30" t="s">
        <v>108</v>
      </c>
      <c r="U18" s="30" t="s">
        <v>113</v>
      </c>
      <c r="V18" s="32">
        <v>44291</v>
      </c>
      <c r="W18" s="23" t="s">
        <v>168</v>
      </c>
      <c r="AB18" s="23" t="s">
        <v>69</v>
      </c>
      <c r="AC18" s="23" t="s">
        <v>44</v>
      </c>
      <c r="AD18" s="23" t="s">
        <v>15</v>
      </c>
      <c r="AE18" s="32">
        <v>44494</v>
      </c>
      <c r="AF18" s="23" t="s">
        <v>70</v>
      </c>
    </row>
    <row r="19" spans="2:32" x14ac:dyDescent="0.35">
      <c r="B19" s="30" t="s">
        <v>84</v>
      </c>
      <c r="C19" s="30" t="str">
        <f>'Calendario PMax_Def'!B18</f>
        <v>Enel Generación Chile S.A.</v>
      </c>
      <c r="D19" s="30" t="str">
        <f>'Calendario PMax_Def'!C18</f>
        <v>HE RALCO U1</v>
      </c>
      <c r="E19" s="30" t="str">
        <f>'Calendario PMax_Def'!C18</f>
        <v>HE RALCO U1</v>
      </c>
      <c r="F19" s="30" t="str">
        <f>'Calendario PMax_Def'!D18</f>
        <v>Hidro Embalse</v>
      </c>
      <c r="G19" s="31">
        <f>'Calendario PMax_Def'!E18</f>
        <v>44522</v>
      </c>
      <c r="H19" s="32"/>
      <c r="I19" s="25" t="str">
        <f>'Calendario PMax_Def'!F18</f>
        <v>Pendiente 2020.</v>
      </c>
      <c r="J19" s="22" t="str">
        <f t="shared" si="0"/>
        <v>PMAX--HE RALCO U1--Hidro Embalse</v>
      </c>
      <c r="K19" s="33" t="e">
        <f>#REF!</f>
        <v>#REF!</v>
      </c>
      <c r="L19" s="34" t="e">
        <f>#REF!</f>
        <v>#REF!</v>
      </c>
      <c r="M19" s="32" t="e">
        <f>#REF!</f>
        <v>#REF!</v>
      </c>
      <c r="S19" s="23"/>
      <c r="T19" s="23"/>
      <c r="U19" s="23"/>
      <c r="V19" s="23"/>
      <c r="W19" s="23"/>
      <c r="AB19" s="23"/>
      <c r="AC19" s="23"/>
      <c r="AD19" s="23"/>
      <c r="AE19" s="23"/>
      <c r="AF19" s="23"/>
    </row>
    <row r="20" spans="2:32" x14ac:dyDescent="0.35">
      <c r="B20" s="30" t="s">
        <v>84</v>
      </c>
      <c r="C20" s="30" t="str">
        <f>'Calendario PMax_Def'!B19</f>
        <v>Enel Generación Chile S.A.</v>
      </c>
      <c r="D20" s="30" t="str">
        <f>'Calendario PMax_Def'!C19</f>
        <v>HE RALCO U2</v>
      </c>
      <c r="E20" s="30" t="str">
        <f>'Calendario PMax_Def'!C19</f>
        <v>HE RALCO U2</v>
      </c>
      <c r="F20" s="30" t="str">
        <f>'Calendario PMax_Def'!D19</f>
        <v>Hidro Embalse</v>
      </c>
      <c r="G20" s="31">
        <f>'Calendario PMax_Def'!E19</f>
        <v>44522</v>
      </c>
      <c r="H20" s="32"/>
      <c r="I20" s="25" t="str">
        <f>'Calendario PMax_Def'!F19</f>
        <v>Pendiente 2020.</v>
      </c>
      <c r="J20" s="22" t="str">
        <f t="shared" si="0"/>
        <v>PMAX--HE RALCO U2--Hidro Embalse</v>
      </c>
      <c r="K20" s="33" t="e">
        <f>#REF!</f>
        <v>#REF!</v>
      </c>
      <c r="L20" s="34" t="e">
        <f>#REF!</f>
        <v>#REF!</v>
      </c>
      <c r="M20" s="32" t="e">
        <f>#REF!</f>
        <v>#REF!</v>
      </c>
      <c r="S20" s="23"/>
      <c r="T20" s="23"/>
      <c r="U20" s="23"/>
      <c r="V20" s="23"/>
      <c r="W20" s="23"/>
      <c r="AB20" s="23"/>
      <c r="AC20" s="23"/>
      <c r="AD20" s="23"/>
      <c r="AE20" s="23"/>
      <c r="AF20" s="23"/>
    </row>
    <row r="21" spans="2:32" x14ac:dyDescent="0.35">
      <c r="B21" s="30" t="s">
        <v>84</v>
      </c>
      <c r="C21" s="30" t="str">
        <f>'Calendario PMax_Def'!B20</f>
        <v xml:space="preserve">Enel Generación Chile S.A. </v>
      </c>
      <c r="D21" s="30" t="str">
        <f>'Calendario PMax_Def'!C20</f>
        <v>HE ANTUCO U1</v>
      </c>
      <c r="E21" s="30" t="str">
        <f>'Calendario PMax_Def'!C20</f>
        <v>HE ANTUCO U1</v>
      </c>
      <c r="F21" s="30" t="str">
        <f>'Calendario PMax_Def'!D20</f>
        <v>Hidro Embalse</v>
      </c>
      <c r="G21" s="31">
        <f>'Calendario PMax_Def'!E20</f>
        <v>44510</v>
      </c>
      <c r="H21" s="32"/>
      <c r="I21" s="25" t="str">
        <f>'Calendario PMax_Def'!F20</f>
        <v>Pruebas no realizadas a la fecha.</v>
      </c>
      <c r="J21" s="22" t="str">
        <f t="shared" si="0"/>
        <v>PMAX--HE ANTUCO U1--Hidro Embalse</v>
      </c>
      <c r="K21" s="33" t="e">
        <f>#REF!</f>
        <v>#REF!</v>
      </c>
      <c r="L21" s="34" t="e">
        <f>#REF!</f>
        <v>#REF!</v>
      </c>
      <c r="M21" s="32" t="e">
        <f>#REF!</f>
        <v>#REF!</v>
      </c>
      <c r="S21" s="23"/>
      <c r="T21" s="23"/>
      <c r="U21" s="23"/>
      <c r="V21" s="23"/>
      <c r="W21" s="23"/>
      <c r="AB21" s="23"/>
      <c r="AC21" s="23"/>
      <c r="AD21" s="23"/>
      <c r="AE21" s="23"/>
      <c r="AF21" s="23"/>
    </row>
    <row r="22" spans="2:32" x14ac:dyDescent="0.35">
      <c r="B22" s="30" t="s">
        <v>84</v>
      </c>
      <c r="C22" s="30" t="str">
        <f>'Calendario PMax_Def'!B21</f>
        <v xml:space="preserve">Enel Generación Chile S.A. </v>
      </c>
      <c r="D22" s="30" t="str">
        <f>'Calendario PMax_Def'!C21</f>
        <v>HE ANTUCO U2</v>
      </c>
      <c r="E22" s="30" t="str">
        <f>'Calendario PMax_Def'!C21</f>
        <v>HE ANTUCO U2</v>
      </c>
      <c r="F22" s="30" t="str">
        <f>'Calendario PMax_Def'!D21</f>
        <v>Hidro Embalse</v>
      </c>
      <c r="G22" s="31">
        <f>'Calendario PMax_Def'!E21</f>
        <v>44510</v>
      </c>
      <c r="H22" s="32"/>
      <c r="I22" s="25" t="str">
        <f>'Calendario PMax_Def'!F21</f>
        <v>Pruebas no realizadas a la fecha.</v>
      </c>
      <c r="J22" s="22" t="str">
        <f t="shared" si="0"/>
        <v>PMAX--HE ANTUCO U2--Hidro Embalse</v>
      </c>
      <c r="K22" s="33" t="e">
        <f>#REF!</f>
        <v>#REF!</v>
      </c>
      <c r="L22" s="34" t="e">
        <f>#REF!</f>
        <v>#REF!</v>
      </c>
      <c r="M22" s="32" t="e">
        <f>#REF!</f>
        <v>#REF!</v>
      </c>
      <c r="S22" s="30" t="s">
        <v>20</v>
      </c>
      <c r="T22" s="30" t="s">
        <v>31</v>
      </c>
      <c r="U22" s="30" t="s">
        <v>112</v>
      </c>
      <c r="V22" s="32">
        <v>44230</v>
      </c>
      <c r="W22" s="23" t="s">
        <v>167</v>
      </c>
      <c r="AB22" s="23" t="s">
        <v>89</v>
      </c>
      <c r="AC22" s="23" t="s">
        <v>36</v>
      </c>
      <c r="AD22" s="23" t="s">
        <v>15</v>
      </c>
      <c r="AE22" s="32">
        <v>44531</v>
      </c>
      <c r="AF22" s="23" t="s">
        <v>85</v>
      </c>
    </row>
    <row r="23" spans="2:32" x14ac:dyDescent="0.35">
      <c r="B23" s="30" t="s">
        <v>84</v>
      </c>
      <c r="C23" s="30" t="str">
        <f>'Calendario PMax_Def'!B22</f>
        <v xml:space="preserve">Enel Generación Chile S.A. </v>
      </c>
      <c r="D23" s="30" t="str">
        <f>'Calendario PMax_Def'!C22</f>
        <v>HE EL TORO U1</v>
      </c>
      <c r="E23" s="30" t="str">
        <f>'Calendario PMax_Def'!C22</f>
        <v>HE EL TORO U1</v>
      </c>
      <c r="F23" s="30" t="str">
        <f>'Calendario PMax_Def'!D22</f>
        <v>Hidro Embalse</v>
      </c>
      <c r="G23" s="31">
        <f>'Calendario PMax_Def'!E22</f>
        <v>44494</v>
      </c>
      <c r="H23" s="32"/>
      <c r="I23" s="25" t="str">
        <f>'Calendario PMax_Def'!F22</f>
        <v>Pruebas no realizadas a la fecha.</v>
      </c>
      <c r="J23" s="22" t="str">
        <f t="shared" si="0"/>
        <v>PMAX--HE EL TORO U1--Hidro Embalse</v>
      </c>
      <c r="K23" s="33" t="e">
        <f>#REF!</f>
        <v>#REF!</v>
      </c>
      <c r="L23" s="34" t="e">
        <f>#REF!</f>
        <v>#REF!</v>
      </c>
      <c r="M23" s="32" t="e">
        <f>#REF!</f>
        <v>#REF!</v>
      </c>
      <c r="S23" s="30" t="s">
        <v>12</v>
      </c>
      <c r="T23" s="30" t="s">
        <v>60</v>
      </c>
      <c r="U23" s="30" t="s">
        <v>114</v>
      </c>
      <c r="V23" s="32">
        <v>44349</v>
      </c>
      <c r="W23" s="23" t="s">
        <v>168</v>
      </c>
      <c r="AB23" s="23" t="s">
        <v>69</v>
      </c>
      <c r="AC23" s="23" t="s">
        <v>49</v>
      </c>
      <c r="AD23" s="23" t="s">
        <v>15</v>
      </c>
      <c r="AE23" s="32">
        <v>44474</v>
      </c>
      <c r="AF23" s="23" t="s">
        <v>70</v>
      </c>
    </row>
    <row r="24" spans="2:32" x14ac:dyDescent="0.35">
      <c r="B24" s="30" t="s">
        <v>84</v>
      </c>
      <c r="C24" s="30" t="str">
        <f>'Calendario PMax_Def'!B23</f>
        <v xml:space="preserve">Enel Generación Chile S.A. </v>
      </c>
      <c r="D24" s="30" t="str">
        <f>'Calendario PMax_Def'!C23</f>
        <v>HE EL TORO U2</v>
      </c>
      <c r="E24" s="30" t="str">
        <f>'Calendario PMax_Def'!C23</f>
        <v>HE EL TORO U2</v>
      </c>
      <c r="F24" s="30" t="str">
        <f>'Calendario PMax_Def'!D23</f>
        <v>Hidro Embalse</v>
      </c>
      <c r="G24" s="31">
        <f>'Calendario PMax_Def'!E23</f>
        <v>44494</v>
      </c>
      <c r="H24" s="32"/>
      <c r="I24" s="25" t="str">
        <f>'Calendario PMax_Def'!F23</f>
        <v>Pruebas no realizadas a la fecha.</v>
      </c>
      <c r="J24" s="22" t="str">
        <f t="shared" si="0"/>
        <v>PMAX--HE EL TORO U2--Hidro Embalse</v>
      </c>
      <c r="K24" s="33" t="e">
        <f>#REF!</f>
        <v>#REF!</v>
      </c>
      <c r="L24" s="34" t="e">
        <f>#REF!</f>
        <v>#REF!</v>
      </c>
      <c r="M24" s="32" t="e">
        <f>#REF!</f>
        <v>#REF!</v>
      </c>
      <c r="S24" s="30" t="s">
        <v>12</v>
      </c>
      <c r="T24" s="30" t="s">
        <v>61</v>
      </c>
      <c r="U24" s="30" t="s">
        <v>114</v>
      </c>
      <c r="V24" s="32">
        <v>44349</v>
      </c>
      <c r="W24" s="23" t="s">
        <v>168</v>
      </c>
      <c r="AB24" s="23" t="s">
        <v>69</v>
      </c>
      <c r="AC24" s="23" t="s">
        <v>50</v>
      </c>
      <c r="AD24" s="23" t="s">
        <v>15</v>
      </c>
      <c r="AE24" s="32">
        <v>44474</v>
      </c>
      <c r="AF24" s="23" t="s">
        <v>70</v>
      </c>
    </row>
    <row r="25" spans="2:32" x14ac:dyDescent="0.35">
      <c r="B25" s="30" t="s">
        <v>84</v>
      </c>
      <c r="C25" s="30" t="str">
        <f>'Calendario PMax_Def'!B24</f>
        <v xml:space="preserve">Enel Generación Chile S.A. </v>
      </c>
      <c r="D25" s="30" t="str">
        <f>'Calendario PMax_Def'!C24</f>
        <v>HE EL TORO U3</v>
      </c>
      <c r="E25" s="30" t="str">
        <f>'Calendario PMax_Def'!C24</f>
        <v>HE EL TORO U3</v>
      </c>
      <c r="F25" s="30" t="str">
        <f>'Calendario PMax_Def'!D24</f>
        <v>Hidro Embalse</v>
      </c>
      <c r="G25" s="31">
        <f>'Calendario PMax_Def'!E24</f>
        <v>44494</v>
      </c>
      <c r="H25" s="32"/>
      <c r="I25" s="25" t="str">
        <f>'Calendario PMax_Def'!F24</f>
        <v>Pruebas no realizadas a la fecha.</v>
      </c>
      <c r="J25" s="22" t="str">
        <f t="shared" si="0"/>
        <v>PMAX--HE EL TORO U3--Hidro Embalse</v>
      </c>
      <c r="K25" s="33" t="e">
        <f>#REF!</f>
        <v>#REF!</v>
      </c>
      <c r="L25" s="34" t="e">
        <f>#REF!</f>
        <v>#REF!</v>
      </c>
      <c r="M25" s="32" t="e">
        <f>#REF!</f>
        <v>#REF!</v>
      </c>
      <c r="S25" s="30" t="s">
        <v>12</v>
      </c>
      <c r="T25" s="30" t="s">
        <v>53</v>
      </c>
      <c r="U25" s="30" t="s">
        <v>114</v>
      </c>
      <c r="V25" s="32">
        <v>44349</v>
      </c>
      <c r="W25" s="23" t="s">
        <v>168</v>
      </c>
      <c r="AB25" s="23" t="s">
        <v>69</v>
      </c>
      <c r="AC25" s="23" t="s">
        <v>51</v>
      </c>
      <c r="AD25" s="23" t="s">
        <v>15</v>
      </c>
      <c r="AE25" s="32">
        <v>44474</v>
      </c>
      <c r="AF25" s="23" t="s">
        <v>70</v>
      </c>
    </row>
    <row r="26" spans="2:32" x14ac:dyDescent="0.35">
      <c r="B26" s="30" t="s">
        <v>84</v>
      </c>
      <c r="C26" s="30" t="str">
        <f>'Calendario PMax_Def'!B25</f>
        <v xml:space="preserve">Enel Generación Chile S.A. </v>
      </c>
      <c r="D26" s="30" t="str">
        <f>'Calendario PMax_Def'!C25</f>
        <v>HE EL TORO U4</v>
      </c>
      <c r="E26" s="30" t="str">
        <f>'Calendario PMax_Def'!C25</f>
        <v>HE EL TORO U4</v>
      </c>
      <c r="F26" s="30" t="str">
        <f>'Calendario PMax_Def'!D25</f>
        <v>Hidro Embalse</v>
      </c>
      <c r="G26" s="31">
        <f>'Calendario PMax_Def'!E25</f>
        <v>44494</v>
      </c>
      <c r="H26" s="32"/>
      <c r="I26" s="25" t="str">
        <f>'Calendario PMax_Def'!F25</f>
        <v>Pruebas no realizadas a la fecha.</v>
      </c>
      <c r="J26" s="22" t="str">
        <f t="shared" si="0"/>
        <v>PMAX--HE EL TORO U4--Hidro Embalse</v>
      </c>
      <c r="K26" s="33" t="e">
        <f>#REF!</f>
        <v>#REF!</v>
      </c>
      <c r="L26" s="34" t="e">
        <f>#REF!</f>
        <v>#REF!</v>
      </c>
      <c r="M26" s="32" t="e">
        <f>#REF!</f>
        <v>#REF!</v>
      </c>
      <c r="S26" s="30" t="s">
        <v>99</v>
      </c>
      <c r="T26" s="30" t="s">
        <v>109</v>
      </c>
      <c r="U26" s="30" t="s">
        <v>117</v>
      </c>
      <c r="V26" s="32">
        <v>44459</v>
      </c>
      <c r="W26" s="23" t="s">
        <v>168</v>
      </c>
      <c r="AB26" s="23" t="s">
        <v>69</v>
      </c>
      <c r="AC26" s="23" t="s">
        <v>54</v>
      </c>
      <c r="AD26" s="23" t="s">
        <v>15</v>
      </c>
      <c r="AE26" s="32">
        <v>44515</v>
      </c>
      <c r="AF26" s="23" t="s">
        <v>70</v>
      </c>
    </row>
    <row r="27" spans="2:32" x14ac:dyDescent="0.35">
      <c r="B27" s="30" t="s">
        <v>84</v>
      </c>
      <c r="C27" s="30" t="str">
        <f>'Calendario PMax_Def'!B26</f>
        <v xml:space="preserve">Enel Generación Chile S.A. </v>
      </c>
      <c r="D27" s="30" t="str">
        <f>'Calendario PMax_Def'!C26</f>
        <v>HE RAPEL U1</v>
      </c>
      <c r="E27" s="30" t="str">
        <f>'Calendario PMax_Def'!C26</f>
        <v>HE RAPEL U1</v>
      </c>
      <c r="F27" s="30" t="str">
        <f>'Calendario PMax_Def'!D26</f>
        <v>Hidro Embalse</v>
      </c>
      <c r="G27" s="31">
        <f>'Calendario PMax_Def'!E26</f>
        <v>44474</v>
      </c>
      <c r="H27" s="32"/>
      <c r="I27" s="25" t="str">
        <f>'Calendario PMax_Def'!F26</f>
        <v>Pruebas no realizadas a la fecha.</v>
      </c>
      <c r="J27" s="22" t="str">
        <f t="shared" si="0"/>
        <v>PMAX--HE RAPEL U1--Hidro Embalse</v>
      </c>
      <c r="K27" s="33" t="e">
        <f>#REF!</f>
        <v>#REF!</v>
      </c>
      <c r="L27" s="34" t="e">
        <f>#REF!</f>
        <v>#REF!</v>
      </c>
      <c r="M27" s="32" t="e">
        <f>#REF!</f>
        <v>#REF!</v>
      </c>
      <c r="S27" s="30" t="s">
        <v>12</v>
      </c>
      <c r="T27" s="30" t="s">
        <v>9</v>
      </c>
      <c r="U27" s="30" t="s">
        <v>115</v>
      </c>
      <c r="V27" s="32">
        <v>44480</v>
      </c>
      <c r="W27" s="23" t="s">
        <v>168</v>
      </c>
      <c r="AB27" s="23" t="s">
        <v>69</v>
      </c>
      <c r="AC27" s="23" t="s">
        <v>55</v>
      </c>
      <c r="AD27" s="23" t="s">
        <v>15</v>
      </c>
      <c r="AE27" s="32">
        <v>44515</v>
      </c>
      <c r="AF27" s="23" t="s">
        <v>70</v>
      </c>
    </row>
    <row r="28" spans="2:32" x14ac:dyDescent="0.35">
      <c r="B28" s="30" t="s">
        <v>84</v>
      </c>
      <c r="C28" s="30" t="str">
        <f>'Calendario PMax_Def'!B27</f>
        <v xml:space="preserve">Enel Generación Chile S.A. </v>
      </c>
      <c r="D28" s="30" t="str">
        <f>'Calendario PMax_Def'!C27</f>
        <v>HE RAPEL U2</v>
      </c>
      <c r="E28" s="30" t="str">
        <f>'Calendario PMax_Def'!C27</f>
        <v>HE RAPEL U2</v>
      </c>
      <c r="F28" s="30" t="str">
        <f>'Calendario PMax_Def'!D27</f>
        <v>Hidro Embalse</v>
      </c>
      <c r="G28" s="31">
        <f>'Calendario PMax_Def'!E27</f>
        <v>44474</v>
      </c>
      <c r="H28" s="32"/>
      <c r="I28" s="25" t="str">
        <f>'Calendario PMax_Def'!F27</f>
        <v>Pruebas no realizadas a la fecha.</v>
      </c>
      <c r="J28" s="22" t="str">
        <f t="shared" si="0"/>
        <v>PMAX--HE RAPEL U2--Hidro Embalse</v>
      </c>
      <c r="K28" s="33" t="e">
        <f>#REF!</f>
        <v>#REF!</v>
      </c>
      <c r="L28" s="34" t="e">
        <f>#REF!</f>
        <v>#REF!</v>
      </c>
      <c r="M28" s="32" t="e">
        <f>#REF!</f>
        <v>#REF!</v>
      </c>
      <c r="S28" s="30" t="s">
        <v>12</v>
      </c>
      <c r="T28" s="30" t="s">
        <v>10</v>
      </c>
      <c r="U28" s="30" t="s">
        <v>115</v>
      </c>
      <c r="V28" s="32">
        <v>44480</v>
      </c>
      <c r="W28" s="23" t="s">
        <v>168</v>
      </c>
      <c r="AB28" s="23" t="s">
        <v>69</v>
      </c>
      <c r="AC28" s="23" t="s">
        <v>56</v>
      </c>
      <c r="AD28" s="23" t="s">
        <v>15</v>
      </c>
      <c r="AE28" s="32">
        <v>44515</v>
      </c>
      <c r="AF28" s="23" t="s">
        <v>70</v>
      </c>
    </row>
    <row r="29" spans="2:32" x14ac:dyDescent="0.35">
      <c r="B29" s="30" t="s">
        <v>84</v>
      </c>
      <c r="C29" s="30" t="str">
        <f>'Calendario PMax_Def'!B28</f>
        <v xml:space="preserve">Enel Generación Chile S.A. </v>
      </c>
      <c r="D29" s="30" t="str">
        <f>'Calendario PMax_Def'!C28</f>
        <v>HE RAPEL U3</v>
      </c>
      <c r="E29" s="30" t="str">
        <f>'Calendario PMax_Def'!C28</f>
        <v>HE RAPEL U3</v>
      </c>
      <c r="F29" s="30" t="str">
        <f>'Calendario PMax_Def'!D28</f>
        <v>Hidro Embalse</v>
      </c>
      <c r="G29" s="31">
        <f>'Calendario PMax_Def'!E28</f>
        <v>44474</v>
      </c>
      <c r="H29" s="32"/>
      <c r="I29" s="25" t="str">
        <f>'Calendario PMax_Def'!F28</f>
        <v>Pruebas no realizadas a la fecha.</v>
      </c>
      <c r="J29" s="22" t="str">
        <f t="shared" si="0"/>
        <v>PMAX--HE RAPEL U3--Hidro Embalse</v>
      </c>
      <c r="K29" s="33" t="e">
        <f>#REF!</f>
        <v>#REF!</v>
      </c>
      <c r="L29" s="34" t="e">
        <f>#REF!</f>
        <v>#REF!</v>
      </c>
      <c r="M29" s="32" t="e">
        <f>#REF!</f>
        <v>#REF!</v>
      </c>
      <c r="S29" s="30" t="s">
        <v>12</v>
      </c>
      <c r="T29" s="30" t="s">
        <v>11</v>
      </c>
      <c r="U29" s="30" t="s">
        <v>115</v>
      </c>
      <c r="V29" s="32">
        <v>44480</v>
      </c>
      <c r="W29" s="23" t="s">
        <v>168</v>
      </c>
      <c r="AB29" s="23" t="s">
        <v>69</v>
      </c>
      <c r="AC29" s="23" t="s">
        <v>59</v>
      </c>
      <c r="AD29" s="23" t="s">
        <v>15</v>
      </c>
      <c r="AE29" s="32">
        <v>44466</v>
      </c>
      <c r="AF29" s="23" t="s">
        <v>70</v>
      </c>
    </row>
    <row r="30" spans="2:32" x14ac:dyDescent="0.35">
      <c r="B30" s="30" t="s">
        <v>84</v>
      </c>
      <c r="C30" s="30" t="str">
        <f>'Calendario PMax_Def'!B29</f>
        <v xml:space="preserve">Enel Generación Chile S.A. </v>
      </c>
      <c r="D30" s="30" t="str">
        <f>'Calendario PMax_Def'!C29</f>
        <v>HE RAPEL U4</v>
      </c>
      <c r="E30" s="30" t="str">
        <f>'Calendario PMax_Def'!C29</f>
        <v>HE RAPEL U4</v>
      </c>
      <c r="F30" s="30" t="str">
        <f>'Calendario PMax_Def'!D29</f>
        <v>Hidro Embalse</v>
      </c>
      <c r="G30" s="31">
        <f>'Calendario PMax_Def'!E29</f>
        <v>44474</v>
      </c>
      <c r="H30" s="32"/>
      <c r="I30" s="25" t="str">
        <f>'Calendario PMax_Def'!F29</f>
        <v>Pruebas no realizadas a la fecha.</v>
      </c>
      <c r="J30" s="22" t="str">
        <f t="shared" si="0"/>
        <v>PMAX--HE RAPEL U4--Hidro Embalse</v>
      </c>
      <c r="K30" s="33" t="e">
        <f>#REF!</f>
        <v>#REF!</v>
      </c>
      <c r="L30" s="34" t="e">
        <f>#REF!</f>
        <v>#REF!</v>
      </c>
      <c r="M30" s="32" t="e">
        <f>#REF!</f>
        <v>#REF!</v>
      </c>
      <c r="S30" s="30" t="s">
        <v>87</v>
      </c>
      <c r="T30" s="30" t="s">
        <v>78</v>
      </c>
      <c r="U30" s="30" t="s">
        <v>115</v>
      </c>
      <c r="V30" s="32">
        <v>44488</v>
      </c>
      <c r="W30" s="23" t="s">
        <v>168</v>
      </c>
      <c r="AB30" s="23" t="s">
        <v>87</v>
      </c>
      <c r="AC30" s="23" t="s">
        <v>78</v>
      </c>
      <c r="AD30" s="23" t="s">
        <v>115</v>
      </c>
      <c r="AE30" s="32">
        <v>44488</v>
      </c>
      <c r="AF30" s="23" t="s">
        <v>166</v>
      </c>
    </row>
    <row r="31" spans="2:32" x14ac:dyDescent="0.35">
      <c r="B31" s="30" t="s">
        <v>84</v>
      </c>
      <c r="C31" s="30" t="str">
        <f>'Calendario PMax_Def'!B30</f>
        <v xml:space="preserve">Enel Generación Chile S.A. </v>
      </c>
      <c r="D31" s="30" t="str">
        <f>'Calendario PMax_Def'!C30</f>
        <v>HE RAPEL U5</v>
      </c>
      <c r="E31" s="30" t="str">
        <f>'Calendario PMax_Def'!C30</f>
        <v>HE RAPEL U5</v>
      </c>
      <c r="F31" s="30" t="str">
        <f>'Calendario PMax_Def'!D30</f>
        <v>Hidro Embalse</v>
      </c>
      <c r="G31" s="31">
        <f>'Calendario PMax_Def'!E30</f>
        <v>44474</v>
      </c>
      <c r="H31" s="32"/>
      <c r="I31" s="25" t="str">
        <f>'Calendario PMax_Def'!F30</f>
        <v>Pruebas no realizadas a la fecha.</v>
      </c>
      <c r="J31" s="22" t="str">
        <f t="shared" si="0"/>
        <v>PMAX--HE RAPEL U5--Hidro Embalse</v>
      </c>
      <c r="K31" s="33" t="e">
        <f>#REF!</f>
        <v>#REF!</v>
      </c>
      <c r="L31" s="34" t="e">
        <f>#REF!</f>
        <v>#REF!</v>
      </c>
      <c r="M31" s="32" t="e">
        <f>#REF!</f>
        <v>#REF!</v>
      </c>
      <c r="S31" s="30" t="s">
        <v>87</v>
      </c>
      <c r="T31" s="30" t="s">
        <v>88</v>
      </c>
      <c r="U31" s="30" t="s">
        <v>115</v>
      </c>
      <c r="V31" s="32">
        <v>44488</v>
      </c>
      <c r="W31" s="23" t="s">
        <v>168</v>
      </c>
      <c r="AB31" s="23" t="s">
        <v>87</v>
      </c>
      <c r="AC31" s="23" t="s">
        <v>88</v>
      </c>
      <c r="AD31" s="23" t="s">
        <v>115</v>
      </c>
      <c r="AE31" s="32">
        <v>44488</v>
      </c>
      <c r="AF31" s="23" t="s">
        <v>166</v>
      </c>
    </row>
    <row r="32" spans="2:32" x14ac:dyDescent="0.35">
      <c r="B32" s="30" t="s">
        <v>84</v>
      </c>
      <c r="C32" s="30" t="str">
        <f>'Calendario PMax_Def'!B31</f>
        <v xml:space="preserve">Enel Generación Chile S.A. </v>
      </c>
      <c r="D32" s="30" t="str">
        <f>'Calendario PMax_Def'!C31</f>
        <v>HE CIPRESES U1</v>
      </c>
      <c r="E32" s="30" t="str">
        <f>'Calendario PMax_Def'!C31</f>
        <v>HE CIPRESES U1</v>
      </c>
      <c r="F32" s="30" t="str">
        <f>'Calendario PMax_Def'!D31</f>
        <v>Hidro Embalse</v>
      </c>
      <c r="G32" s="31">
        <f>'Calendario PMax_Def'!E31</f>
        <v>44515</v>
      </c>
      <c r="H32" s="32"/>
      <c r="I32" s="25" t="str">
        <f>'Calendario PMax_Def'!F31</f>
        <v>Pruebas no realizadas a la fecha.</v>
      </c>
      <c r="J32" s="22" t="str">
        <f t="shared" si="0"/>
        <v>PMAX--HE CIPRESES U1--Hidro Embalse</v>
      </c>
      <c r="K32" s="33" t="e">
        <f>#REF!</f>
        <v>#REF!</v>
      </c>
      <c r="L32" s="34" t="e">
        <f>#REF!</f>
        <v>#REF!</v>
      </c>
      <c r="M32" s="32" t="e">
        <f>#REF!</f>
        <v>#REF!</v>
      </c>
      <c r="S32" s="30" t="s">
        <v>126</v>
      </c>
      <c r="T32" s="30" t="s">
        <v>52</v>
      </c>
      <c r="U32" s="30" t="s">
        <v>115</v>
      </c>
      <c r="V32" s="32">
        <v>44384</v>
      </c>
      <c r="W32" s="23" t="s">
        <v>169</v>
      </c>
      <c r="AB32" s="23" t="s">
        <v>126</v>
      </c>
      <c r="AC32" s="23" t="s">
        <v>52</v>
      </c>
      <c r="AD32" s="23" t="s">
        <v>115</v>
      </c>
      <c r="AE32" s="32">
        <v>44384</v>
      </c>
      <c r="AF32" s="23" t="s">
        <v>118</v>
      </c>
    </row>
    <row r="33" spans="2:32" x14ac:dyDescent="0.35">
      <c r="B33" s="30" t="s">
        <v>84</v>
      </c>
      <c r="C33" s="30" t="str">
        <f>'Calendario PMax_Def'!B32</f>
        <v xml:space="preserve">Enel Generación Chile S.A. </v>
      </c>
      <c r="D33" s="30" t="str">
        <f>'Calendario PMax_Def'!C32</f>
        <v>HE CIPRESES U2</v>
      </c>
      <c r="E33" s="30" t="str">
        <f>'Calendario PMax_Def'!C32</f>
        <v>HE CIPRESES U2</v>
      </c>
      <c r="F33" s="30" t="str">
        <f>'Calendario PMax_Def'!D32</f>
        <v>Hidro Embalse</v>
      </c>
      <c r="G33" s="31">
        <f>'Calendario PMax_Def'!E32</f>
        <v>44515</v>
      </c>
      <c r="H33" s="32"/>
      <c r="I33" s="25" t="str">
        <f>'Calendario PMax_Def'!F32</f>
        <v>Pruebas no realizadas a la fecha.</v>
      </c>
      <c r="J33" s="22" t="str">
        <f t="shared" si="0"/>
        <v>PMAX--HE CIPRESES U2--Hidro Embalse</v>
      </c>
      <c r="K33" s="33" t="e">
        <f>#REF!</f>
        <v>#REF!</v>
      </c>
      <c r="L33" s="34" t="e">
        <f>#REF!</f>
        <v>#REF!</v>
      </c>
      <c r="M33" s="32" t="e">
        <f>#REF!</f>
        <v>#REF!</v>
      </c>
      <c r="S33" s="30" t="s">
        <v>130</v>
      </c>
      <c r="T33" s="30" t="s">
        <v>127</v>
      </c>
      <c r="U33" s="30" t="s">
        <v>128</v>
      </c>
      <c r="V33" s="32">
        <v>44308</v>
      </c>
      <c r="W33" s="23" t="s">
        <v>165</v>
      </c>
      <c r="AB33" s="23" t="s">
        <v>130</v>
      </c>
      <c r="AC33" s="23" t="s">
        <v>127</v>
      </c>
      <c r="AD33" s="23" t="s">
        <v>128</v>
      </c>
      <c r="AE33" s="32">
        <v>44308</v>
      </c>
      <c r="AF33" s="23" t="s">
        <v>165</v>
      </c>
    </row>
    <row r="34" spans="2:32" x14ac:dyDescent="0.35">
      <c r="B34" s="30" t="s">
        <v>84</v>
      </c>
      <c r="C34" s="30" t="str">
        <f>'Calendario PMax_Def'!B33</f>
        <v xml:space="preserve">Enel Generación Chile S.A. </v>
      </c>
      <c r="D34" s="30" t="str">
        <f>'Calendario PMax_Def'!C33</f>
        <v>HE CIPRESES U3</v>
      </c>
      <c r="E34" s="30" t="str">
        <f>'Calendario PMax_Def'!C33</f>
        <v>HE CIPRESES U3</v>
      </c>
      <c r="F34" s="30" t="str">
        <f>'Calendario PMax_Def'!D33</f>
        <v>Hidro Embalse</v>
      </c>
      <c r="G34" s="31">
        <f>'Calendario PMax_Def'!E33</f>
        <v>44515</v>
      </c>
      <c r="H34" s="32"/>
      <c r="I34" s="25" t="str">
        <f>'Calendario PMax_Def'!F33</f>
        <v>Pruebas no realizadas a la fecha.</v>
      </c>
      <c r="J34" s="22" t="str">
        <f t="shared" si="0"/>
        <v>PMAX--HE CIPRESES U3--Hidro Embalse</v>
      </c>
      <c r="K34" s="33" t="e">
        <f>#REF!</f>
        <v>#REF!</v>
      </c>
      <c r="L34" s="34" t="e">
        <f>#REF!</f>
        <v>#REF!</v>
      </c>
      <c r="M34" s="32" t="e">
        <f>#REF!</f>
        <v>#REF!</v>
      </c>
      <c r="S34" s="30" t="s">
        <v>16</v>
      </c>
      <c r="T34" s="30" t="s">
        <v>122</v>
      </c>
      <c r="U34" s="30" t="s">
        <v>115</v>
      </c>
      <c r="V34" s="32">
        <v>44284</v>
      </c>
      <c r="W34" s="23" t="s">
        <v>165</v>
      </c>
      <c r="AB34" s="23" t="s">
        <v>16</v>
      </c>
      <c r="AC34" s="23" t="s">
        <v>122</v>
      </c>
      <c r="AD34" s="23" t="s">
        <v>115</v>
      </c>
      <c r="AE34" s="32">
        <v>44284</v>
      </c>
      <c r="AF34" s="23" t="s">
        <v>165</v>
      </c>
    </row>
    <row r="35" spans="2:32" x14ac:dyDescent="0.35">
      <c r="B35" s="30" t="s">
        <v>84</v>
      </c>
      <c r="C35" s="30" t="str">
        <f>'Calendario PMax_Def'!B34</f>
        <v xml:space="preserve">Enel Generación Chile S.A. </v>
      </c>
      <c r="D35" s="30" t="str">
        <f>'Calendario PMax_Def'!C34</f>
        <v>HE SAUZAL U1</v>
      </c>
      <c r="E35" s="30" t="str">
        <f>'Calendario PMax_Def'!C34</f>
        <v>HE SAUZAL U1</v>
      </c>
      <c r="F35" s="30" t="str">
        <f>'Calendario PMax_Def'!D34</f>
        <v>Hidro Embalse</v>
      </c>
      <c r="G35" s="31">
        <f>'Calendario PMax_Def'!E34</f>
        <v>44466</v>
      </c>
      <c r="H35" s="32"/>
      <c r="I35" s="25" t="str">
        <f>'Calendario PMax_Def'!F34</f>
        <v>Pruebas no realizadas a la fecha.</v>
      </c>
      <c r="J35" s="22" t="str">
        <f t="shared" si="0"/>
        <v>PMAX--HE SAUZAL U1--Hidro Embalse</v>
      </c>
      <c r="K35" s="33" t="e">
        <f>#REF!</f>
        <v>#REF!</v>
      </c>
      <c r="L35" s="34" t="e">
        <f>#REF!</f>
        <v>#REF!</v>
      </c>
      <c r="M35" s="32" t="e">
        <f>#REF!</f>
        <v>#REF!</v>
      </c>
      <c r="S35" s="30" t="s">
        <v>100</v>
      </c>
      <c r="T35" s="30" t="s">
        <v>164</v>
      </c>
      <c r="U35" s="30" t="s">
        <v>115</v>
      </c>
      <c r="V35" s="32">
        <v>44312</v>
      </c>
      <c r="W35" s="23" t="s">
        <v>165</v>
      </c>
      <c r="AB35" s="23" t="s">
        <v>100</v>
      </c>
      <c r="AC35" s="23" t="s">
        <v>164</v>
      </c>
      <c r="AD35" s="23" t="s">
        <v>115</v>
      </c>
      <c r="AE35" s="32">
        <v>44312</v>
      </c>
      <c r="AF35" s="23" t="s">
        <v>165</v>
      </c>
    </row>
    <row r="36" spans="2:32" x14ac:dyDescent="0.35">
      <c r="B36" s="30" t="s">
        <v>84</v>
      </c>
      <c r="C36" s="30" t="str">
        <f>'Calendario PMax_Def'!B35</f>
        <v xml:space="preserve">Enel Generación Chile S.A. </v>
      </c>
      <c r="D36" s="30" t="str">
        <f>'Calendario PMax_Def'!C35</f>
        <v>HE SAUZAL U2</v>
      </c>
      <c r="E36" s="30" t="str">
        <f>'Calendario PMax_Def'!C35</f>
        <v>HE SAUZAL U2</v>
      </c>
      <c r="F36" s="30" t="str">
        <f>'Calendario PMax_Def'!D35</f>
        <v>Hidro Embalse</v>
      </c>
      <c r="G36" s="31">
        <f>'Calendario PMax_Def'!E35</f>
        <v>44466</v>
      </c>
      <c r="H36" s="32"/>
      <c r="I36" s="25" t="str">
        <f>'Calendario PMax_Def'!F35</f>
        <v>Pruebas no realizadas a la fecha.</v>
      </c>
      <c r="J36" s="22" t="str">
        <f t="shared" si="0"/>
        <v>PMAX--HE SAUZAL U2--Hidro Embalse</v>
      </c>
      <c r="K36" s="33" t="e">
        <f>#REF!</f>
        <v>#REF!</v>
      </c>
      <c r="L36" s="34" t="e">
        <f>#REF!</f>
        <v>#REF!</v>
      </c>
      <c r="M36" s="32" t="e">
        <f>#REF!</f>
        <v>#REF!</v>
      </c>
      <c r="S36" s="30" t="s">
        <v>131</v>
      </c>
      <c r="T36" s="30" t="s">
        <v>140</v>
      </c>
      <c r="U36" s="30" t="s">
        <v>115</v>
      </c>
      <c r="V36" s="32">
        <v>44354</v>
      </c>
      <c r="W36" s="23" t="s">
        <v>165</v>
      </c>
      <c r="AB36" s="23" t="s">
        <v>131</v>
      </c>
      <c r="AC36" s="23" t="s">
        <v>140</v>
      </c>
      <c r="AD36" s="23" t="s">
        <v>115</v>
      </c>
      <c r="AE36" s="32">
        <v>44354</v>
      </c>
      <c r="AF36" s="23" t="s">
        <v>165</v>
      </c>
    </row>
    <row r="37" spans="2:32" x14ac:dyDescent="0.35">
      <c r="B37" s="30" t="s">
        <v>84</v>
      </c>
      <c r="C37" s="30" t="str">
        <f>'Calendario PMax_Def'!B36</f>
        <v xml:space="preserve">Enel Generación Chile S.A. </v>
      </c>
      <c r="D37" s="30" t="str">
        <f>'Calendario PMax_Def'!C36</f>
        <v>HE SAUZAL U3</v>
      </c>
      <c r="E37" s="30" t="str">
        <f>'Calendario PMax_Def'!C36</f>
        <v>HE SAUZAL U3</v>
      </c>
      <c r="F37" s="30" t="str">
        <f>'Calendario PMax_Def'!D36</f>
        <v>Hidro Embalse</v>
      </c>
      <c r="G37" s="31">
        <f>'Calendario PMax_Def'!E36</f>
        <v>44466</v>
      </c>
      <c r="H37" s="32"/>
      <c r="I37" s="25" t="str">
        <f>'Calendario PMax_Def'!F36</f>
        <v>Pruebas no realizadas a la fecha.</v>
      </c>
      <c r="J37" s="22" t="str">
        <f t="shared" si="0"/>
        <v>PMAX--HE SAUZAL U3--Hidro Embalse</v>
      </c>
      <c r="K37" s="33" t="e">
        <f>#REF!</f>
        <v>#REF!</v>
      </c>
      <c r="L37" s="34" t="e">
        <f>#REF!</f>
        <v>#REF!</v>
      </c>
      <c r="M37" s="32" t="e">
        <f>#REF!</f>
        <v>#REF!</v>
      </c>
      <c r="S37" s="30" t="s">
        <v>100</v>
      </c>
      <c r="T37" s="30" t="s">
        <v>67</v>
      </c>
      <c r="U37" s="30" t="s">
        <v>113</v>
      </c>
      <c r="V37" s="32">
        <v>44291</v>
      </c>
      <c r="W37" s="23" t="s">
        <v>168</v>
      </c>
      <c r="AB37" s="23" t="s">
        <v>69</v>
      </c>
      <c r="AC37" s="23" t="s">
        <v>45</v>
      </c>
      <c r="AD37" s="23" t="s">
        <v>15</v>
      </c>
      <c r="AE37" s="32">
        <v>44494</v>
      </c>
      <c r="AF37" s="23" t="s">
        <v>70</v>
      </c>
    </row>
    <row r="38" spans="2:32" x14ac:dyDescent="0.35">
      <c r="B38" s="30" t="s">
        <v>84</v>
      </c>
      <c r="C38" s="30" t="str">
        <f>'Calendario PMax_Def'!B37</f>
        <v>Engie Energía Chile S.A.</v>
      </c>
      <c r="D38" s="30" t="str">
        <f>'Calendario PMax_Def'!C37</f>
        <v>TER MEJILLONES CTM3</v>
      </c>
      <c r="E38" s="30" t="str">
        <f>'Calendario PMax_Def'!C37</f>
        <v>TER MEJILLONES CTM3</v>
      </c>
      <c r="F38" s="30" t="str">
        <f>'Calendario PMax_Def'!D37</f>
        <v>GNL/Diésel</v>
      </c>
      <c r="G38" s="31">
        <f>'Calendario PMax_Def'!E37</f>
        <v>44550</v>
      </c>
      <c r="H38" s="32"/>
      <c r="I38" s="25" t="str">
        <f>'Calendario PMax_Def'!F37</f>
        <v>Posterior a Mantenimiento Mayor.</v>
      </c>
      <c r="J38" s="22" t="str">
        <f t="shared" si="0"/>
        <v>PMAX--TER MEJILLONES CTM3--GNL/Diésel</v>
      </c>
      <c r="K38" s="33" t="e">
        <f>#REF!</f>
        <v>#REF!</v>
      </c>
      <c r="L38" s="34" t="e">
        <f>#REF!</f>
        <v>#REF!</v>
      </c>
      <c r="M38" s="32" t="e">
        <f>#REF!</f>
        <v>#REF!</v>
      </c>
      <c r="S38" s="30" t="s">
        <v>20</v>
      </c>
      <c r="T38" s="30" t="s">
        <v>106</v>
      </c>
      <c r="U38" s="30" t="s">
        <v>115</v>
      </c>
      <c r="V38" s="32">
        <v>44320</v>
      </c>
      <c r="W38" s="23" t="s">
        <v>168</v>
      </c>
      <c r="AB38" s="23" t="s">
        <v>69</v>
      </c>
      <c r="AC38" s="23" t="s">
        <v>46</v>
      </c>
      <c r="AD38" s="23" t="s">
        <v>15</v>
      </c>
      <c r="AE38" s="32">
        <v>44494</v>
      </c>
      <c r="AF38" s="23" t="s">
        <v>70</v>
      </c>
    </row>
    <row r="39" spans="2:32" x14ac:dyDescent="0.35">
      <c r="B39" s="30" t="s">
        <v>84</v>
      </c>
      <c r="C39" s="30" t="str">
        <f>'Calendario PMax_Def'!B38</f>
        <v>Engie Energía Chile S.A.</v>
      </c>
      <c r="D39" s="30" t="str">
        <f>'Calendario PMax_Def'!C38</f>
        <v>TER TOCOPILLA U16-TG-TV</v>
      </c>
      <c r="E39" s="30" t="str">
        <f>'Calendario PMax_Def'!C38</f>
        <v>TER TOCOPILLA U16-TG-TV</v>
      </c>
      <c r="F39" s="30" t="str">
        <f>'Calendario PMax_Def'!D38</f>
        <v>GNL/Diésel</v>
      </c>
      <c r="G39" s="31">
        <f>'Calendario PMax_Def'!E38</f>
        <v>44245</v>
      </c>
      <c r="H39" s="32"/>
      <c r="I39" s="25" t="str">
        <f>'Calendario PMax_Def'!F38</f>
        <v>Pendiente 2020.</v>
      </c>
      <c r="J39" s="22" t="str">
        <f t="shared" si="0"/>
        <v>PMAX--TER TOCOPILLA U16-TG-TV--GNL/Diésel</v>
      </c>
      <c r="K39" s="33" t="e">
        <f>#REF!</f>
        <v>#REF!</v>
      </c>
      <c r="L39" s="34" t="e">
        <f>#REF!</f>
        <v>#REF!</v>
      </c>
      <c r="M39" s="32" t="e">
        <f>#REF!</f>
        <v>#REF!</v>
      </c>
      <c r="S39" s="30" t="s">
        <v>12</v>
      </c>
      <c r="T39" s="30" t="s">
        <v>40</v>
      </c>
      <c r="U39" s="30" t="s">
        <v>114</v>
      </c>
      <c r="V39" s="32">
        <v>44349</v>
      </c>
      <c r="W39" s="23" t="s">
        <v>168</v>
      </c>
      <c r="AB39" s="23" t="s">
        <v>69</v>
      </c>
      <c r="AC39" s="23" t="s">
        <v>47</v>
      </c>
      <c r="AD39" s="23" t="s">
        <v>15</v>
      </c>
      <c r="AE39" s="32">
        <v>44474</v>
      </c>
      <c r="AF39" s="23" t="s">
        <v>70</v>
      </c>
    </row>
    <row r="40" spans="2:32" x14ac:dyDescent="0.35">
      <c r="B40" s="30" t="s">
        <v>84</v>
      </c>
      <c r="C40" s="30" t="str">
        <f>'Calendario PMax_Def'!B39</f>
        <v>Enlasa Generación Chile S.A.</v>
      </c>
      <c r="D40" s="30" t="str">
        <f>'Calendario PMax_Def'!C39</f>
        <v>TER EL PEÑON U1-U50</v>
      </c>
      <c r="E40" s="30" t="str">
        <f>'Calendario PMax_Def'!C39</f>
        <v>TER EL PEÑON U1-U50</v>
      </c>
      <c r="F40" s="30" t="str">
        <f>'Calendario PMax_Def'!D39</f>
        <v>Diésel</v>
      </c>
      <c r="G40" s="31">
        <f>'Calendario PMax_Def'!E39</f>
        <v>44536</v>
      </c>
      <c r="H40" s="32"/>
      <c r="I40" s="25" t="str">
        <f>'Calendario PMax_Def'!F39</f>
        <v>Pruebas no realizadas a la fecha.</v>
      </c>
      <c r="J40" s="22" t="str">
        <f t="shared" si="0"/>
        <v>PMAX--TER EL PEÑON U1-U50--Diésel</v>
      </c>
      <c r="K40" s="33" t="e">
        <f>#REF!</f>
        <v>#REF!</v>
      </c>
      <c r="L40" s="34" t="e">
        <f>#REF!</f>
        <v>#REF!</v>
      </c>
      <c r="M40" s="32" t="e">
        <f>#REF!</f>
        <v>#REF!</v>
      </c>
      <c r="S40" s="30" t="s">
        <v>123</v>
      </c>
      <c r="T40" s="30" t="s">
        <v>158</v>
      </c>
      <c r="U40" s="30" t="s">
        <v>115</v>
      </c>
      <c r="V40" s="32">
        <v>44424</v>
      </c>
      <c r="W40" s="23" t="s">
        <v>165</v>
      </c>
      <c r="AB40" s="23" t="s">
        <v>123</v>
      </c>
      <c r="AC40" s="23" t="s">
        <v>158</v>
      </c>
      <c r="AD40" s="23" t="s">
        <v>115</v>
      </c>
      <c r="AE40" s="32">
        <v>44424</v>
      </c>
      <c r="AF40" s="23" t="s">
        <v>165</v>
      </c>
    </row>
    <row r="41" spans="2:32" x14ac:dyDescent="0.35">
      <c r="B41" s="30" t="s">
        <v>84</v>
      </c>
      <c r="C41" s="30" t="str">
        <f>'Calendario PMax_Def'!B40</f>
        <v>Enlasa Generación Chile S.A.</v>
      </c>
      <c r="D41" s="30" t="str">
        <f>'Calendario PMax_Def'!C40</f>
        <v>TER TENO U1-U36</v>
      </c>
      <c r="E41" s="30" t="str">
        <f>'Calendario PMax_Def'!C40</f>
        <v>TER TENO U1-U36</v>
      </c>
      <c r="F41" s="30" t="str">
        <f>'Calendario PMax_Def'!D40</f>
        <v>Diésel</v>
      </c>
      <c r="G41" s="31">
        <f>'Calendario PMax_Def'!E40</f>
        <v>44249</v>
      </c>
      <c r="H41" s="32"/>
      <c r="I41" s="25" t="str">
        <f>'Calendario PMax_Def'!F40</f>
        <v>Pruebas no realizadas a la fecha.</v>
      </c>
      <c r="J41" s="22" t="str">
        <f t="shared" si="0"/>
        <v>PMAX--TER TENO U1-U36--Diésel</v>
      </c>
      <c r="K41" s="33" t="e">
        <f>#REF!</f>
        <v>#REF!</v>
      </c>
      <c r="L41" s="34" t="e">
        <f>#REF!</f>
        <v>#REF!</v>
      </c>
      <c r="M41" s="32" t="e">
        <f>#REF!</f>
        <v>#REF!</v>
      </c>
      <c r="S41" s="30" t="s">
        <v>123</v>
      </c>
      <c r="T41" s="30" t="s">
        <v>63</v>
      </c>
      <c r="U41" s="30" t="s">
        <v>115</v>
      </c>
      <c r="V41" s="32">
        <v>44431</v>
      </c>
      <c r="W41" s="23" t="s">
        <v>165</v>
      </c>
      <c r="AB41" s="23" t="s">
        <v>123</v>
      </c>
      <c r="AC41" s="23" t="s">
        <v>63</v>
      </c>
      <c r="AD41" s="23" t="s">
        <v>115</v>
      </c>
      <c r="AE41" s="32">
        <v>44431</v>
      </c>
      <c r="AF41" s="23" t="s">
        <v>165</v>
      </c>
    </row>
    <row r="42" spans="2:32" x14ac:dyDescent="0.35">
      <c r="B42" s="30" t="s">
        <v>84</v>
      </c>
      <c r="C42" s="30" t="str">
        <f>'Calendario PMax_Def'!B41</f>
        <v>Enlasa Generación Chile S.A.</v>
      </c>
      <c r="D42" s="30" t="str">
        <f>'Calendario PMax_Def'!C41</f>
        <v>TER TRAPÉN U1-U50</v>
      </c>
      <c r="E42" s="30" t="str">
        <f>'Calendario PMax_Def'!C41</f>
        <v>TER TRAPÉN U1-U50</v>
      </c>
      <c r="F42" s="30" t="str">
        <f>'Calendario PMax_Def'!D41</f>
        <v>Diésel</v>
      </c>
      <c r="G42" s="31">
        <f>'Calendario PMax_Def'!E41</f>
        <v>44462</v>
      </c>
      <c r="H42" s="32"/>
      <c r="I42" s="25" t="str">
        <f>'Calendario PMax_Def'!F41</f>
        <v>Pruebas no realizadas a la fecha.</v>
      </c>
      <c r="J42" s="22" t="str">
        <f t="shared" si="0"/>
        <v>PMAX--TER TRAPÉN U1-U50--Diésel</v>
      </c>
      <c r="K42" s="33" t="e">
        <f>#REF!</f>
        <v>#REF!</v>
      </c>
      <c r="L42" s="34" t="e">
        <f>#REF!</f>
        <v>#REF!</v>
      </c>
      <c r="M42" s="32" t="e">
        <f>#REF!</f>
        <v>#REF!</v>
      </c>
      <c r="S42" s="30" t="s">
        <v>132</v>
      </c>
      <c r="T42" s="30" t="s">
        <v>145</v>
      </c>
      <c r="U42" s="30" t="s">
        <v>115</v>
      </c>
      <c r="V42" s="32">
        <v>44438</v>
      </c>
      <c r="W42" s="23" t="s">
        <v>165</v>
      </c>
      <c r="AB42" s="23" t="s">
        <v>132</v>
      </c>
      <c r="AC42" s="23" t="s">
        <v>145</v>
      </c>
      <c r="AD42" s="23" t="s">
        <v>115</v>
      </c>
      <c r="AE42" s="32">
        <v>44438</v>
      </c>
      <c r="AF42" s="23" t="s">
        <v>165</v>
      </c>
    </row>
    <row r="43" spans="2:32" x14ac:dyDescent="0.35">
      <c r="B43" s="30" t="s">
        <v>84</v>
      </c>
      <c r="C43" s="30" t="str">
        <f>'Calendario PMax_Def'!B42</f>
        <v>Enorchile S.A.</v>
      </c>
      <c r="D43" s="30" t="str">
        <f>'Calendario PMax_Def'!C42</f>
        <v>TER COLIHUES U1-U2</v>
      </c>
      <c r="E43" s="30" t="str">
        <f>'Calendario PMax_Def'!C42</f>
        <v>TER COLIHUES U1-U2</v>
      </c>
      <c r="F43" s="30" t="str">
        <f>'Calendario PMax_Def'!D42</f>
        <v>Diésel /HFO</v>
      </c>
      <c r="G43" s="31">
        <f>'Calendario PMax_Def'!E42</f>
        <v>44368</v>
      </c>
      <c r="H43" s="32"/>
      <c r="I43" s="25" t="str">
        <f>'Calendario PMax_Def'!F42</f>
        <v>Pruebas no realizadas a la fecha.</v>
      </c>
      <c r="J43" s="22" t="str">
        <f t="shared" si="0"/>
        <v>PMAX--TER COLIHUES U1-U2--Diésel /HFO</v>
      </c>
      <c r="K43" s="33" t="e">
        <f>#REF!</f>
        <v>#REF!</v>
      </c>
      <c r="L43" s="34" t="e">
        <f>#REF!</f>
        <v>#REF!</v>
      </c>
      <c r="M43" s="32" t="e">
        <f>#REF!</f>
        <v>#REF!</v>
      </c>
      <c r="S43" s="30" t="s">
        <v>27</v>
      </c>
      <c r="T43" s="30" t="s">
        <v>124</v>
      </c>
      <c r="U43" s="30" t="s">
        <v>115</v>
      </c>
      <c r="V43" s="32">
        <v>44452</v>
      </c>
      <c r="W43" s="23" t="s">
        <v>165</v>
      </c>
      <c r="AB43" s="23" t="s">
        <v>27</v>
      </c>
      <c r="AC43" s="23" t="s">
        <v>124</v>
      </c>
      <c r="AD43" s="23" t="s">
        <v>115</v>
      </c>
      <c r="AE43" s="32">
        <v>44452</v>
      </c>
      <c r="AF43" s="23" t="s">
        <v>165</v>
      </c>
    </row>
    <row r="44" spans="2:32" x14ac:dyDescent="0.35">
      <c r="B44" s="30" t="s">
        <v>84</v>
      </c>
      <c r="C44" s="30" t="str">
        <f>'Calendario PMax_Def'!B43</f>
        <v>Enorchile S.A.</v>
      </c>
      <c r="D44" s="30" t="str">
        <f>'Calendario PMax_Def'!C43</f>
        <v>TER ESPERANZA U1-U3</v>
      </c>
      <c r="E44" s="30" t="str">
        <f>'Calendario PMax_Def'!C43</f>
        <v>TER ESPERANZA U1-U3</v>
      </c>
      <c r="F44" s="30" t="str">
        <f>'Calendario PMax_Def'!D43</f>
        <v>Diésel</v>
      </c>
      <c r="G44" s="31">
        <f>'Calendario PMax_Def'!E43</f>
        <v>44403</v>
      </c>
      <c r="H44" s="32"/>
      <c r="I44" s="25" t="str">
        <f>'Calendario PMax_Def'!F43</f>
        <v>Pruebas no realizadas a la fecha.</v>
      </c>
      <c r="J44" s="22" t="str">
        <f t="shared" si="0"/>
        <v>PMAX--TER ESPERANZA U1-U3--Diésel</v>
      </c>
      <c r="K44" s="33" t="e">
        <f>#REF!</f>
        <v>#REF!</v>
      </c>
      <c r="L44" s="34" t="e">
        <f>#REF!</f>
        <v>#REF!</v>
      </c>
      <c r="M44" s="32" t="e">
        <f>#REF!</f>
        <v>#REF!</v>
      </c>
      <c r="S44" s="30" t="s">
        <v>133</v>
      </c>
      <c r="T44" s="30" t="s">
        <v>159</v>
      </c>
      <c r="U44" s="30" t="s">
        <v>115</v>
      </c>
      <c r="V44" s="32">
        <v>44536</v>
      </c>
      <c r="W44" s="23" t="s">
        <v>165</v>
      </c>
      <c r="AB44" s="23" t="s">
        <v>133</v>
      </c>
      <c r="AC44" s="23" t="s">
        <v>159</v>
      </c>
      <c r="AD44" s="23" t="s">
        <v>115</v>
      </c>
      <c r="AE44" s="32">
        <v>44536</v>
      </c>
      <c r="AF44" s="23" t="s">
        <v>165</v>
      </c>
    </row>
    <row r="45" spans="2:32" x14ac:dyDescent="0.35">
      <c r="B45" s="30" t="s">
        <v>84</v>
      </c>
      <c r="C45" s="30" t="str">
        <f>'Calendario PMax_Def'!B44</f>
        <v>Enorchile S.A.</v>
      </c>
      <c r="D45" s="30" t="str">
        <f>'Calendario PMax_Def'!C44</f>
        <v>TER MANTOS BLANCOS U1-U10</v>
      </c>
      <c r="E45" s="30" t="str">
        <f>'Calendario PMax_Def'!C44</f>
        <v>TER MANTOS BLANCOS U1-U10</v>
      </c>
      <c r="F45" s="30" t="str">
        <f>'Calendario PMax_Def'!D44</f>
        <v>Diésel/FO</v>
      </c>
      <c r="G45" s="31">
        <f>'Calendario PMax_Def'!E44</f>
        <v>44419</v>
      </c>
      <c r="H45" s="32"/>
      <c r="I45" s="25" t="str">
        <f>'Calendario PMax_Def'!F44</f>
        <v>Pruebas no realizadas a la fecha.</v>
      </c>
      <c r="J45" s="22" t="str">
        <f t="shared" si="0"/>
        <v>PMAX--TER MANTOS BLANCOS U1-U10--Diésel/FO</v>
      </c>
      <c r="K45" s="33" t="e">
        <f>#REF!</f>
        <v>#REF!</v>
      </c>
      <c r="L45" s="34" t="e">
        <f>#REF!</f>
        <v>#REF!</v>
      </c>
      <c r="M45" s="32" t="e">
        <f>#REF!</f>
        <v>#REF!</v>
      </c>
      <c r="S45" s="30" t="s">
        <v>123</v>
      </c>
      <c r="T45" s="30" t="s">
        <v>125</v>
      </c>
      <c r="U45" s="30" t="s">
        <v>115</v>
      </c>
      <c r="V45" s="32">
        <v>44543</v>
      </c>
      <c r="W45" s="23" t="s">
        <v>165</v>
      </c>
      <c r="AB45" s="23" t="s">
        <v>123</v>
      </c>
      <c r="AC45" s="23" t="s">
        <v>125</v>
      </c>
      <c r="AD45" s="23" t="s">
        <v>115</v>
      </c>
      <c r="AE45" s="32">
        <v>44543</v>
      </c>
      <c r="AF45" s="23" t="s">
        <v>165</v>
      </c>
    </row>
    <row r="46" spans="2:32" x14ac:dyDescent="0.35">
      <c r="B46" s="30" t="s">
        <v>84</v>
      </c>
      <c r="C46" s="30" t="str">
        <f>'Calendario PMax_Def'!B45</f>
        <v>Espinos S.A.</v>
      </c>
      <c r="D46" s="30" t="str">
        <f>'Calendario PMax_Def'!C45</f>
        <v>TER LOS ESPINOS U1-U80</v>
      </c>
      <c r="E46" s="30" t="str">
        <f>'Calendario PMax_Def'!C45</f>
        <v>TER LOS ESPINOS U1-U80</v>
      </c>
      <c r="F46" s="30" t="str">
        <f>'Calendario PMax_Def'!D45</f>
        <v>Diésel</v>
      </c>
      <c r="G46" s="31">
        <f>'Calendario PMax_Def'!E45</f>
        <v>44410</v>
      </c>
      <c r="H46" s="32"/>
      <c r="I46" s="25" t="str">
        <f>'Calendario PMax_Def'!F45</f>
        <v>Pruebas no realizadas a la fecha.</v>
      </c>
      <c r="J46" s="22" t="str">
        <f t="shared" si="0"/>
        <v>PMAX--TER LOS ESPINOS U1-U80--Diésel</v>
      </c>
      <c r="K46" s="33" t="e">
        <f>#REF!</f>
        <v>#REF!</v>
      </c>
      <c r="L46" s="34" t="e">
        <f>#REF!</f>
        <v>#REF!</v>
      </c>
      <c r="M46" s="32" t="e">
        <f>#REF!</f>
        <v>#REF!</v>
      </c>
      <c r="S46" s="30" t="s">
        <v>134</v>
      </c>
      <c r="T46" s="30" t="s">
        <v>146</v>
      </c>
      <c r="U46" s="30" t="s">
        <v>115</v>
      </c>
      <c r="V46" s="32">
        <v>44557</v>
      </c>
      <c r="W46" s="23" t="s">
        <v>165</v>
      </c>
      <c r="AB46" s="23" t="s">
        <v>134</v>
      </c>
      <c r="AC46" s="23" t="s">
        <v>146</v>
      </c>
      <c r="AD46" s="23" t="s">
        <v>115</v>
      </c>
      <c r="AE46" s="32">
        <v>44557</v>
      </c>
      <c r="AF46" s="23" t="s">
        <v>165</v>
      </c>
    </row>
    <row r="47" spans="2:32" x14ac:dyDescent="0.35">
      <c r="B47" s="30" t="s">
        <v>84</v>
      </c>
      <c r="C47" s="30" t="str">
        <f>'Calendario PMax_Def'!B46</f>
        <v>Espinos S.A.</v>
      </c>
      <c r="D47" s="30" t="str">
        <f>'Calendario PMax_Def'!C46</f>
        <v>TER OLIVOS U1-U72</v>
      </c>
      <c r="E47" s="30" t="str">
        <f>'Calendario PMax_Def'!C46</f>
        <v>TER OLIVOS U1-U72</v>
      </c>
      <c r="F47" s="30" t="str">
        <f>'Calendario PMax_Def'!D46</f>
        <v>Diésel</v>
      </c>
      <c r="G47" s="31">
        <f>'Calendario PMax_Def'!E46</f>
        <v>44452</v>
      </c>
      <c r="H47" s="32"/>
      <c r="I47" s="25" t="str">
        <f>'Calendario PMax_Def'!F46</f>
        <v>Pruebas no realizadas a la fecha.</v>
      </c>
      <c r="J47" s="22" t="str">
        <f t="shared" si="0"/>
        <v>PMAX--TER OLIVOS U1-U72--Diésel</v>
      </c>
      <c r="K47" s="33" t="e">
        <f>#REF!</f>
        <v>#REF!</v>
      </c>
      <c r="L47" s="34" t="e">
        <f>#REF!</f>
        <v>#REF!</v>
      </c>
      <c r="M47" s="32" t="e">
        <f>#REF!</f>
        <v>#REF!</v>
      </c>
      <c r="S47" s="30" t="s">
        <v>123</v>
      </c>
      <c r="T47" s="30" t="s">
        <v>153</v>
      </c>
      <c r="U47" s="30" t="s">
        <v>115</v>
      </c>
      <c r="V47" s="32">
        <v>44270</v>
      </c>
      <c r="W47" s="23" t="s">
        <v>165</v>
      </c>
      <c r="AB47" s="23" t="s">
        <v>123</v>
      </c>
      <c r="AC47" s="23" t="s">
        <v>153</v>
      </c>
      <c r="AD47" s="23" t="s">
        <v>115</v>
      </c>
      <c r="AE47" s="32">
        <v>44270</v>
      </c>
      <c r="AF47" s="23" t="s">
        <v>165</v>
      </c>
    </row>
    <row r="48" spans="2:32" x14ac:dyDescent="0.35">
      <c r="B48" s="30" t="s">
        <v>84</v>
      </c>
      <c r="C48" s="30" t="str">
        <f>'Calendario PMax_Def'!B47</f>
        <v>Generación de Energía Nueva Degan SpA</v>
      </c>
      <c r="D48" s="30" t="str">
        <f>'Calendario PMax_Def'!C47</f>
        <v>TER DEGAÑ I</v>
      </c>
      <c r="E48" s="30" t="str">
        <f>'Calendario PMax_Def'!C47</f>
        <v>TER DEGAÑ I</v>
      </c>
      <c r="F48" s="30" t="str">
        <f>'Calendario PMax_Def'!D47</f>
        <v>Diésel</v>
      </c>
      <c r="G48" s="31">
        <f>'Calendario PMax_Def'!E47</f>
        <v>44497</v>
      </c>
      <c r="H48" s="32"/>
      <c r="I48" s="25" t="str">
        <f>'Calendario PMax_Def'!F47</f>
        <v>Pruebas no realizadas a la fecha.</v>
      </c>
      <c r="J48" s="22" t="str">
        <f t="shared" si="0"/>
        <v>PMAX--TER DEGAÑ I--Diésel</v>
      </c>
      <c r="K48" s="33" t="e">
        <f>#REF!</f>
        <v>#REF!</v>
      </c>
      <c r="L48" s="34" t="e">
        <f>#REF!</f>
        <v>#REF!</v>
      </c>
      <c r="M48" s="32" t="e">
        <f>#REF!</f>
        <v>#REF!</v>
      </c>
      <c r="S48" s="30" t="s">
        <v>123</v>
      </c>
      <c r="T48" s="30" t="s">
        <v>64</v>
      </c>
      <c r="U48" s="30" t="s">
        <v>115</v>
      </c>
      <c r="V48" s="32">
        <v>44221</v>
      </c>
      <c r="W48" s="23" t="s">
        <v>165</v>
      </c>
      <c r="AB48" s="23" t="s">
        <v>123</v>
      </c>
      <c r="AC48" s="23" t="s">
        <v>64</v>
      </c>
      <c r="AD48" s="23" t="s">
        <v>115</v>
      </c>
      <c r="AE48" s="32">
        <v>44221</v>
      </c>
      <c r="AF48" s="23" t="s">
        <v>165</v>
      </c>
    </row>
    <row r="49" spans="2:33" x14ac:dyDescent="0.35">
      <c r="B49" s="30" t="s">
        <v>84</v>
      </c>
      <c r="C49" s="30" t="str">
        <f>'Calendario PMax_Def'!B48</f>
        <v xml:space="preserve">Inacal S.A. </v>
      </c>
      <c r="D49" s="30" t="str">
        <f>'Calendario PMax_Def'!C48</f>
        <v>TER CEMENTOS BIO BIO CENTRO U1-U8</v>
      </c>
      <c r="E49" s="30" t="str">
        <f>'Calendario PMax_Def'!C48</f>
        <v>TER CEMENTOS BIO BIO CENTRO U1-U8</v>
      </c>
      <c r="F49" s="30" t="str">
        <f>'Calendario PMax_Def'!D48</f>
        <v>Fuel Oil N°6/ Diésel</v>
      </c>
      <c r="G49" s="31">
        <f>'Calendario PMax_Def'!E48</f>
        <v>44364</v>
      </c>
      <c r="H49" s="32"/>
      <c r="I49" s="25" t="str">
        <f>'Calendario PMax_Def'!F48</f>
        <v>Pruebas no realizadas a la fecha.</v>
      </c>
      <c r="J49" s="22" t="str">
        <f t="shared" si="0"/>
        <v>PMAX--TER CEMENTOS BIO BIO CENTRO U1-U8--Fuel Oil N°6/ Diésel</v>
      </c>
      <c r="K49" s="33" t="e">
        <f>#REF!</f>
        <v>#REF!</v>
      </c>
      <c r="L49" s="34" t="e">
        <f>#REF!</f>
        <v>#REF!</v>
      </c>
      <c r="M49" s="32" t="e">
        <f>#REF!</f>
        <v>#REF!</v>
      </c>
      <c r="S49" s="30" t="s">
        <v>133</v>
      </c>
      <c r="T49" s="30" t="s">
        <v>147</v>
      </c>
      <c r="U49" s="30" t="s">
        <v>115</v>
      </c>
      <c r="V49" s="32">
        <v>44249</v>
      </c>
      <c r="W49" s="23" t="s">
        <v>165</v>
      </c>
      <c r="AB49" s="23" t="s">
        <v>133</v>
      </c>
      <c r="AC49" s="23" t="s">
        <v>147</v>
      </c>
      <c r="AD49" s="23" t="s">
        <v>115</v>
      </c>
      <c r="AE49" s="32">
        <v>44249</v>
      </c>
      <c r="AF49" s="23" t="s">
        <v>165</v>
      </c>
    </row>
    <row r="50" spans="2:33" x14ac:dyDescent="0.35">
      <c r="B50" s="30" t="s">
        <v>84</v>
      </c>
      <c r="C50" s="30" t="str">
        <f>'Calendario PMax_Def'!B49</f>
        <v>Inversiones Hornitos SpA</v>
      </c>
      <c r="D50" s="30" t="str">
        <f>'Calendario PMax_Def'!C49</f>
        <v>TER HORNITOS U1</v>
      </c>
      <c r="E50" s="30" t="str">
        <f>'Calendario PMax_Def'!C49</f>
        <v>TER HORNITOS U1</v>
      </c>
      <c r="F50" s="30" t="str">
        <f>'Calendario PMax_Def'!D49</f>
        <v>Carbón</v>
      </c>
      <c r="G50" s="31">
        <f>'Calendario PMax_Def'!E49</f>
        <v>44342</v>
      </c>
      <c r="H50" s="32"/>
      <c r="I50" s="25" t="str">
        <f>'Calendario PMax_Def'!F49</f>
        <v>Pendiente 2020/Posterior a Mantenimiento Mayor.</v>
      </c>
      <c r="J50" s="22" t="str">
        <f t="shared" si="0"/>
        <v>PMAX--TER HORNITOS U1--Carbón</v>
      </c>
      <c r="K50" s="33" t="e">
        <f>#REF!</f>
        <v>#REF!</v>
      </c>
      <c r="L50" s="34" t="e">
        <f>#REF!</f>
        <v>#REF!</v>
      </c>
      <c r="M50" s="32" t="e">
        <f>#REF!</f>
        <v>#REF!</v>
      </c>
      <c r="S50" s="30" t="s">
        <v>18</v>
      </c>
      <c r="T50" s="30" t="s">
        <v>154</v>
      </c>
      <c r="U50" s="30" t="s">
        <v>115</v>
      </c>
      <c r="V50" s="32">
        <v>44529</v>
      </c>
      <c r="W50" s="23" t="s">
        <v>165</v>
      </c>
      <c r="AB50" s="23" t="s">
        <v>18</v>
      </c>
      <c r="AC50" s="23" t="s">
        <v>154</v>
      </c>
      <c r="AD50" s="23" t="s">
        <v>115</v>
      </c>
      <c r="AE50" s="32">
        <v>44529</v>
      </c>
      <c r="AF50" s="23" t="s">
        <v>165</v>
      </c>
    </row>
    <row r="51" spans="2:33" x14ac:dyDescent="0.35">
      <c r="B51" s="30" t="s">
        <v>84</v>
      </c>
      <c r="C51" s="30" t="str">
        <f>'Calendario PMax_Def'!B50</f>
        <v>TecnoRed S.A.</v>
      </c>
      <c r="D51" s="30" t="str">
        <f>'Calendario PMax_Def'!C50</f>
        <v>TER EL TOTORAL U1-U3</v>
      </c>
      <c r="E51" s="30" t="str">
        <f>'Calendario PMax_Def'!C50</f>
        <v>TER EL TOTORAL U1-U3</v>
      </c>
      <c r="F51" s="30" t="str">
        <f>'Calendario PMax_Def'!D50</f>
        <v>Diésel</v>
      </c>
      <c r="G51" s="31">
        <f>'Calendario PMax_Def'!E50</f>
        <v>44404</v>
      </c>
      <c r="H51" s="32"/>
      <c r="I51" s="25" t="str">
        <f>'Calendario PMax_Def'!F50</f>
        <v>Pruebas no realizadas a la fecha.</v>
      </c>
      <c r="J51" s="22" t="str">
        <f t="shared" si="0"/>
        <v>PMAX--TER EL TOTORAL U1-U3--Diésel</v>
      </c>
      <c r="K51" s="33" t="e">
        <f>#REF!</f>
        <v>#REF!</v>
      </c>
      <c r="L51" s="34" t="e">
        <f>#REF!</f>
        <v>#REF!</v>
      </c>
      <c r="M51" s="32" t="e">
        <f>#REF!</f>
        <v>#REF!</v>
      </c>
      <c r="S51" s="30" t="s">
        <v>133</v>
      </c>
      <c r="T51" s="30" t="s">
        <v>148</v>
      </c>
      <c r="U51" s="30" t="s">
        <v>115</v>
      </c>
      <c r="V51" s="32">
        <v>44462</v>
      </c>
      <c r="W51" s="23" t="s">
        <v>165</v>
      </c>
      <c r="AB51" s="23" t="s">
        <v>133</v>
      </c>
      <c r="AC51" s="23" t="s">
        <v>148</v>
      </c>
      <c r="AD51" s="23" t="s">
        <v>115</v>
      </c>
      <c r="AE51" s="32">
        <v>44462</v>
      </c>
      <c r="AF51" s="23" t="s">
        <v>165</v>
      </c>
    </row>
    <row r="52" spans="2:33" x14ac:dyDescent="0.35">
      <c r="B52" s="30" t="s">
        <v>84</v>
      </c>
      <c r="C52" s="30" t="str">
        <f>'Calendario PMax_Def'!B51</f>
        <v>TecnoRed S.A.</v>
      </c>
      <c r="D52" s="30" t="str">
        <f>'Calendario PMax_Def'!C51</f>
        <v>TER LAS VEGAS U1-U2</v>
      </c>
      <c r="E52" s="30" t="str">
        <f>'Calendario PMax_Def'!C51</f>
        <v>TER LAS VEGAS U1-U2</v>
      </c>
      <c r="F52" s="30" t="str">
        <f>'Calendario PMax_Def'!D51</f>
        <v>Diésel</v>
      </c>
      <c r="G52" s="31">
        <f>'Calendario PMax_Def'!E51</f>
        <v>44341</v>
      </c>
      <c r="H52" s="32"/>
      <c r="I52" s="25" t="str">
        <f>'Calendario PMax_Def'!F51</f>
        <v>Pruebas no realizadas a la fecha.</v>
      </c>
      <c r="J52" s="22" t="str">
        <f t="shared" si="0"/>
        <v>PMAX--TER LAS VEGAS U1-U2--Diésel</v>
      </c>
      <c r="K52" s="33" t="e">
        <f>#REF!</f>
        <v>#REF!</v>
      </c>
      <c r="L52" s="34" t="e">
        <f>#REF!</f>
        <v>#REF!</v>
      </c>
      <c r="M52" s="32" t="e">
        <f>#REF!</f>
        <v>#REF!</v>
      </c>
      <c r="S52" s="30" t="s">
        <v>135</v>
      </c>
      <c r="T52" s="30" t="s">
        <v>149</v>
      </c>
      <c r="U52" s="30" t="s">
        <v>115</v>
      </c>
      <c r="V52" s="32">
        <v>44389</v>
      </c>
      <c r="W52" s="23" t="s">
        <v>165</v>
      </c>
      <c r="AB52" s="23" t="s">
        <v>135</v>
      </c>
      <c r="AC52" s="23" t="s">
        <v>149</v>
      </c>
      <c r="AD52" s="23" t="s">
        <v>115</v>
      </c>
      <c r="AE52" s="32">
        <v>44389</v>
      </c>
      <c r="AF52" s="23" t="s">
        <v>165</v>
      </c>
    </row>
    <row r="53" spans="2:33" x14ac:dyDescent="0.35">
      <c r="B53" s="30" t="s">
        <v>84</v>
      </c>
      <c r="C53" s="30" t="str">
        <f>'Calendario PMax_Def'!B52</f>
        <v>TecnoRed S.A.</v>
      </c>
      <c r="D53" s="30" t="str">
        <f>'Calendario PMax_Def'!C52</f>
        <v>TER LINARES NORTE U1</v>
      </c>
      <c r="E53" s="30" t="str">
        <f>'Calendario PMax_Def'!C52</f>
        <v>TER LINARES NORTE U1</v>
      </c>
      <c r="F53" s="30" t="str">
        <f>'Calendario PMax_Def'!D52</f>
        <v>Diésel</v>
      </c>
      <c r="G53" s="31">
        <f>'Calendario PMax_Def'!E52</f>
        <v>44488</v>
      </c>
      <c r="H53" s="32"/>
      <c r="I53" s="25" t="str">
        <f>'Calendario PMax_Def'!F52</f>
        <v>Pruebas no realizadas a la fecha.</v>
      </c>
      <c r="J53" s="22" t="str">
        <f t="shared" si="0"/>
        <v>PMAX--TER LINARES NORTE U1--Diésel</v>
      </c>
      <c r="K53" s="33" t="e">
        <f>#REF!</f>
        <v>#REF!</v>
      </c>
      <c r="L53" s="34" t="e">
        <f>#REF!</f>
        <v>#REF!</v>
      </c>
      <c r="M53" s="32" t="e">
        <f>#REF!</f>
        <v>#REF!</v>
      </c>
      <c r="S53" s="30" t="s">
        <v>12</v>
      </c>
      <c r="T53" s="30" t="s">
        <v>156</v>
      </c>
      <c r="U53" s="30" t="s">
        <v>115</v>
      </c>
      <c r="V53" s="32">
        <v>44376</v>
      </c>
      <c r="W53" s="23" t="s">
        <v>165</v>
      </c>
      <c r="AB53" s="23" t="s">
        <v>12</v>
      </c>
      <c r="AC53" s="23" t="s">
        <v>156</v>
      </c>
      <c r="AD53" s="23" t="s">
        <v>115</v>
      </c>
      <c r="AE53" s="32">
        <v>44376</v>
      </c>
      <c r="AF53" s="23" t="s">
        <v>165</v>
      </c>
    </row>
    <row r="54" spans="2:33" x14ac:dyDescent="0.35">
      <c r="B54" s="30" t="s">
        <v>84</v>
      </c>
      <c r="C54" s="30" t="str">
        <f>'Calendario PMax_Def'!B53</f>
        <v>TecnoRed S.A.</v>
      </c>
      <c r="D54" s="30" t="str">
        <f>'Calendario PMax_Def'!C53</f>
        <v>TER PLACILLA U1-U3</v>
      </c>
      <c r="E54" s="30" t="str">
        <f>'Calendario PMax_Def'!C53</f>
        <v>TER PLACILLA U1-U3</v>
      </c>
      <c r="F54" s="30" t="str">
        <f>'Calendario PMax_Def'!D53</f>
        <v>Diésel</v>
      </c>
      <c r="G54" s="31">
        <f>'Calendario PMax_Def'!E53</f>
        <v>44306</v>
      </c>
      <c r="H54" s="32"/>
      <c r="I54" s="25" t="str">
        <f>'Calendario PMax_Def'!F53</f>
        <v>Pruebas no realizadas a la fecha.</v>
      </c>
      <c r="J54" s="22" t="str">
        <f t="shared" si="0"/>
        <v>PMAX--TER PLACILLA U1-U3--Diésel</v>
      </c>
      <c r="K54" s="33" t="e">
        <f>#REF!</f>
        <v>#REF!</v>
      </c>
      <c r="L54" s="34" t="e">
        <f>#REF!</f>
        <v>#REF!</v>
      </c>
      <c r="M54" s="32" t="e">
        <f>#REF!</f>
        <v>#REF!</v>
      </c>
      <c r="S54" s="30" t="s">
        <v>137</v>
      </c>
      <c r="T54" s="30" t="s">
        <v>157</v>
      </c>
      <c r="U54" s="30" t="s">
        <v>115</v>
      </c>
      <c r="V54" s="32">
        <v>44329</v>
      </c>
      <c r="W54" s="23" t="s">
        <v>165</v>
      </c>
      <c r="AB54" s="23" t="s">
        <v>137</v>
      </c>
      <c r="AC54" s="23" t="s">
        <v>157</v>
      </c>
      <c r="AD54" s="23" t="s">
        <v>115</v>
      </c>
      <c r="AE54" s="32">
        <v>44329</v>
      </c>
      <c r="AF54" s="23" t="s">
        <v>165</v>
      </c>
    </row>
    <row r="55" spans="2:33" x14ac:dyDescent="0.35">
      <c r="B55" s="30" t="s">
        <v>84</v>
      </c>
      <c r="C55" s="30" t="str">
        <f>'Calendario PMax_Def'!B54</f>
        <v>TecnoRed S.A.</v>
      </c>
      <c r="D55" s="30" t="str">
        <f>'Calendario PMax_Def'!C54</f>
        <v>TER QUINTAY U1-U3</v>
      </c>
      <c r="E55" s="30" t="str">
        <f>'Calendario PMax_Def'!C54</f>
        <v>TER QUINTAY U1-U3</v>
      </c>
      <c r="F55" s="30" t="str">
        <f>'Calendario PMax_Def'!D54</f>
        <v>Diésel</v>
      </c>
      <c r="G55" s="31">
        <f>'Calendario PMax_Def'!E54</f>
        <v>44432</v>
      </c>
      <c r="H55" s="32"/>
      <c r="I55" s="25" t="str">
        <f>'Calendario PMax_Def'!F54</f>
        <v>Pruebas no realizadas a la fecha.</v>
      </c>
      <c r="J55" s="22" t="str">
        <f t="shared" si="0"/>
        <v>PMAX--TER QUINTAY U1-U3--Diésel</v>
      </c>
      <c r="K55" s="33" t="e">
        <f>#REF!</f>
        <v>#REF!</v>
      </c>
      <c r="L55" s="34" t="e">
        <f>#REF!</f>
        <v>#REF!</v>
      </c>
      <c r="M55" s="32" t="e">
        <f>#REF!</f>
        <v>#REF!</v>
      </c>
      <c r="S55" s="30" t="s">
        <v>136</v>
      </c>
      <c r="T55" s="30" t="s">
        <v>151</v>
      </c>
      <c r="U55" s="30" t="s">
        <v>129</v>
      </c>
      <c r="V55" s="32">
        <v>44364</v>
      </c>
      <c r="W55" s="23" t="s">
        <v>165</v>
      </c>
      <c r="AB55" s="23" t="s">
        <v>136</v>
      </c>
      <c r="AC55" s="23" t="s">
        <v>151</v>
      </c>
      <c r="AD55" s="23" t="s">
        <v>129</v>
      </c>
      <c r="AE55" s="32">
        <v>44364</v>
      </c>
      <c r="AF55" s="23" t="s">
        <v>165</v>
      </c>
    </row>
    <row r="56" spans="2:33" x14ac:dyDescent="0.35">
      <c r="B56" s="30" t="s">
        <v>84</v>
      </c>
      <c r="C56" s="30" t="str">
        <f>'Calendario PMax_Def'!B55</f>
        <v>TecnoRed S.A.</v>
      </c>
      <c r="D56" s="30" t="str">
        <f>'Calendario PMax_Def'!C55</f>
        <v>TER SAN GREGORIO U1</v>
      </c>
      <c r="E56" s="30" t="str">
        <f>'Calendario PMax_Def'!C55</f>
        <v>TER SAN GREGORIO U1</v>
      </c>
      <c r="F56" s="30" t="str">
        <f>'Calendario PMax_Def'!D55</f>
        <v>Diésel</v>
      </c>
      <c r="G56" s="31">
        <f>'Calendario PMax_Def'!E55</f>
        <v>44489</v>
      </c>
      <c r="H56" s="32"/>
      <c r="I56" s="25" t="str">
        <f>'Calendario PMax_Def'!F55</f>
        <v>Pruebas no realizadas a la fecha.</v>
      </c>
      <c r="J56" s="22" t="str">
        <f t="shared" si="0"/>
        <v>PMAX--TER SAN GREGORIO U1--Diésel</v>
      </c>
      <c r="K56" s="33" t="e">
        <f>#REF!</f>
        <v>#REF!</v>
      </c>
      <c r="L56" s="34" t="e">
        <f>#REF!</f>
        <v>#REF!</v>
      </c>
      <c r="M56" s="32" t="e">
        <f>#REF!</f>
        <v>#REF!</v>
      </c>
      <c r="S56" s="30" t="s">
        <v>138</v>
      </c>
      <c r="T56" s="30" t="s">
        <v>162</v>
      </c>
      <c r="U56" s="30" t="s">
        <v>115</v>
      </c>
      <c r="V56" s="32">
        <v>44434</v>
      </c>
      <c r="W56" s="23" t="s">
        <v>165</v>
      </c>
      <c r="AB56" s="23" t="s">
        <v>138</v>
      </c>
      <c r="AC56" s="30" t="s">
        <v>162</v>
      </c>
      <c r="AD56" s="30" t="s">
        <v>115</v>
      </c>
      <c r="AE56" s="30">
        <v>44434</v>
      </c>
      <c r="AF56" s="32" t="s">
        <v>165</v>
      </c>
      <c r="AG56" s="46"/>
    </row>
    <row r="57" spans="2:33" x14ac:dyDescent="0.35">
      <c r="B57" s="30" t="s">
        <v>84</v>
      </c>
      <c r="C57" s="30" t="str">
        <f>'Calendario PMax_Def'!B56</f>
        <v>TecnoRed S.A.</v>
      </c>
      <c r="D57" s="30" t="str">
        <f>'Calendario PMax_Def'!C56</f>
        <v>TER CONCÓN U1_U3</v>
      </c>
      <c r="E57" s="30" t="str">
        <f>'Calendario PMax_Def'!C56</f>
        <v>TER CONCÓN U1_U3</v>
      </c>
      <c r="F57" s="30" t="str">
        <f>'Calendario PMax_Def'!D56</f>
        <v>Diésel</v>
      </c>
      <c r="G57" s="31">
        <f>'Calendario PMax_Def'!E56</f>
        <v>44369</v>
      </c>
      <c r="H57" s="32"/>
      <c r="I57" s="25" t="str">
        <f>'Calendario PMax_Def'!F56</f>
        <v>Pruebas no realizadas a la fecha.</v>
      </c>
      <c r="J57" s="22" t="str">
        <f t="shared" si="0"/>
        <v>PMAX--TER CONCÓN U1_U3--Diésel</v>
      </c>
      <c r="K57" s="33" t="e">
        <f>#REF!</f>
        <v>#REF!</v>
      </c>
      <c r="L57" s="34" t="e">
        <f>#REF!</f>
        <v>#REF!</v>
      </c>
      <c r="M57" s="32" t="e">
        <f>#REF!</f>
        <v>#REF!</v>
      </c>
      <c r="S57" s="30" t="s">
        <v>104</v>
      </c>
      <c r="T57" s="30" t="s">
        <v>105</v>
      </c>
      <c r="U57" s="30" t="s">
        <v>155</v>
      </c>
      <c r="V57" s="32">
        <v>44419</v>
      </c>
      <c r="W57" s="23" t="s">
        <v>165</v>
      </c>
      <c r="AB57" s="23" t="s">
        <v>104</v>
      </c>
      <c r="AC57" s="23" t="s">
        <v>105</v>
      </c>
      <c r="AD57" s="23" t="s">
        <v>155</v>
      </c>
      <c r="AE57" s="32">
        <v>44419</v>
      </c>
      <c r="AF57" s="23" t="s">
        <v>165</v>
      </c>
      <c r="AG57" s="46"/>
    </row>
    <row r="58" spans="2:33" x14ac:dyDescent="0.35">
      <c r="B58" s="30" t="s">
        <v>84</v>
      </c>
      <c r="C58" s="30" t="str">
        <f>'Calendario PMax_Def'!B57</f>
        <v>Generadora Antilhue SPA</v>
      </c>
      <c r="D58" s="30" t="str">
        <f>'Calendario PMax_Def'!C57</f>
        <v>TER ANTILHUE</v>
      </c>
      <c r="E58" s="30" t="str">
        <f>'Calendario PMax_Def'!C57</f>
        <v>TER ANTILHUE</v>
      </c>
      <c r="F58" s="30" t="str">
        <f>'Calendario PMax_Def'!D57</f>
        <v>Diésel</v>
      </c>
      <c r="G58" s="31">
        <f>'Calendario PMax_Def'!E57</f>
        <v>44333</v>
      </c>
      <c r="H58" s="32"/>
      <c r="I58" s="25" t="str">
        <f>'Calendario PMax_Def'!F57</f>
        <v>Pruebas no realizadas a la fecha.</v>
      </c>
      <c r="J58" s="22" t="str">
        <f t="shared" ref="J58:J62" si="1">CONCATENATE(B58,"--",E58,"--",F58)</f>
        <v>PMAX--TER ANTILHUE--Diésel</v>
      </c>
      <c r="K58" s="33" t="e">
        <f>#REF!</f>
        <v>#REF!</v>
      </c>
      <c r="L58" s="34" t="e">
        <f>#REF!</f>
        <v>#REF!</v>
      </c>
      <c r="M58" s="32" t="e">
        <f>#REF!</f>
        <v>#REF!</v>
      </c>
      <c r="S58" s="21"/>
      <c r="T58" s="21"/>
      <c r="U58" s="21"/>
      <c r="V58" s="52"/>
      <c r="W58" s="29"/>
      <c r="AB58" s="29"/>
      <c r="AC58" s="29"/>
      <c r="AD58" s="29"/>
      <c r="AE58" s="52"/>
      <c r="AF58" s="29"/>
      <c r="AG58" s="29"/>
    </row>
    <row r="59" spans="2:33" x14ac:dyDescent="0.35">
      <c r="B59" s="30" t="s">
        <v>84</v>
      </c>
      <c r="C59" s="30" t="str">
        <f>'Calendario PMax_Def'!B58</f>
        <v>Central Cardones S.A.</v>
      </c>
      <c r="D59" s="30" t="str">
        <f>'Calendario PMax_Def'!C58</f>
        <v>TER CARDONES</v>
      </c>
      <c r="E59" s="30" t="str">
        <f>'Calendario PMax_Def'!C58</f>
        <v>TER CARDONES</v>
      </c>
      <c r="F59" s="30" t="str">
        <f>'Calendario PMax_Def'!D58</f>
        <v>Diésel</v>
      </c>
      <c r="G59" s="31">
        <f>'Calendario PMax_Def'!E58</f>
        <v>44424</v>
      </c>
      <c r="H59" s="32"/>
      <c r="I59" s="25" t="str">
        <f>'Calendario PMax_Def'!F58</f>
        <v>Pruebas no realizadas a la fecha.</v>
      </c>
      <c r="J59" s="22" t="str">
        <f t="shared" si="1"/>
        <v>PMAX--TER CARDONES--Diésel</v>
      </c>
      <c r="K59" s="33" t="e">
        <f>#REF!</f>
        <v>#REF!</v>
      </c>
      <c r="L59" s="34" t="e">
        <f>#REF!</f>
        <v>#REF!</v>
      </c>
      <c r="M59" s="32" t="e">
        <f>#REF!</f>
        <v>#REF!</v>
      </c>
      <c r="S59" s="21"/>
      <c r="T59" s="21"/>
      <c r="U59" s="21"/>
      <c r="V59" s="52"/>
      <c r="W59" s="29"/>
      <c r="AB59" s="29"/>
      <c r="AC59" s="29"/>
      <c r="AD59" s="29"/>
      <c r="AE59" s="52"/>
      <c r="AF59" s="29"/>
      <c r="AG59" s="29"/>
    </row>
    <row r="60" spans="2:33" x14ac:dyDescent="0.35">
      <c r="B60" s="30" t="s">
        <v>84</v>
      </c>
      <c r="C60" s="30" t="str">
        <f>'Calendario PMax_Def'!B59</f>
        <v>Arauco Bioenergía S.A.</v>
      </c>
      <c r="D60" s="30" t="str">
        <f>'Calendario PMax_Def'!C59</f>
        <v>TER NUEVA ALDEA II</v>
      </c>
      <c r="E60" s="30" t="str">
        <f>'Calendario PMax_Def'!C59</f>
        <v>TER NUEVA ALDEA II</v>
      </c>
      <c r="F60" s="30" t="str">
        <f>'Calendario PMax_Def'!D59</f>
        <v>Diésel</v>
      </c>
      <c r="G60" s="31">
        <f>'Calendario PMax_Def'!E59</f>
        <v>44480</v>
      </c>
      <c r="H60" s="32"/>
      <c r="I60" s="25" t="str">
        <f>'Calendario PMax_Def'!F59</f>
        <v>Pruebas no realizadas a la fecha.</v>
      </c>
      <c r="J60" s="22" t="str">
        <f t="shared" si="1"/>
        <v>PMAX--TER NUEVA ALDEA II--Diésel</v>
      </c>
      <c r="K60" s="33" t="e">
        <f>#REF!</f>
        <v>#REF!</v>
      </c>
      <c r="L60" s="34" t="e">
        <f>#REF!</f>
        <v>#REF!</v>
      </c>
      <c r="M60" s="32" t="e">
        <f>#REF!</f>
        <v>#REF!</v>
      </c>
      <c r="S60" s="21"/>
      <c r="T60" s="21"/>
      <c r="U60" s="21"/>
      <c r="V60" s="52"/>
      <c r="W60" s="29"/>
      <c r="AB60" s="29"/>
      <c r="AC60" s="29"/>
      <c r="AD60" s="29"/>
      <c r="AE60" s="52"/>
      <c r="AF60" s="29"/>
      <c r="AG60" s="29"/>
    </row>
    <row r="61" spans="2:33" x14ac:dyDescent="0.35">
      <c r="B61" s="30" t="s">
        <v>84</v>
      </c>
      <c r="C61" s="30" t="str">
        <f>'Calendario PMax_Def'!B60</f>
        <v>Enlasa Generación Chile S.A.</v>
      </c>
      <c r="D61" s="30" t="str">
        <f>'Calendario PMax_Def'!C60</f>
        <v>TER SAN LORENZO DE D. DE ALMAGRO</v>
      </c>
      <c r="E61" s="30" t="str">
        <f>'Calendario PMax_Def'!C60</f>
        <v>TER SAN LORENZO DE D. DE ALMAGRO</v>
      </c>
      <c r="F61" s="30" t="str">
        <f>'Calendario PMax_Def'!D60</f>
        <v>Diésel</v>
      </c>
      <c r="G61" s="31">
        <f>'Calendario PMax_Def'!E60</f>
        <v>44543</v>
      </c>
      <c r="H61" s="32"/>
      <c r="I61" s="25" t="str">
        <f>'Calendario PMax_Def'!F60</f>
        <v>Pruebas no realizadas a la fecha.</v>
      </c>
      <c r="J61" s="22" t="str">
        <f t="shared" si="1"/>
        <v>PMAX--TER SAN LORENZO DE D. DE ALMAGRO--Diésel</v>
      </c>
      <c r="K61" s="33" t="e">
        <f>#REF!</f>
        <v>#REF!</v>
      </c>
      <c r="L61" s="34" t="e">
        <f>#REF!</f>
        <v>#REF!</v>
      </c>
      <c r="M61" s="32" t="e">
        <f>#REF!</f>
        <v>#REF!</v>
      </c>
      <c r="S61" s="21"/>
      <c r="T61" s="21"/>
      <c r="U61" s="21"/>
      <c r="V61" s="52"/>
      <c r="W61" s="29"/>
      <c r="AB61" s="29"/>
      <c r="AC61" s="29"/>
      <c r="AD61" s="29"/>
      <c r="AE61" s="52"/>
      <c r="AF61" s="29"/>
      <c r="AG61" s="29"/>
    </row>
    <row r="62" spans="2:33" x14ac:dyDescent="0.35">
      <c r="B62" s="30" t="s">
        <v>84</v>
      </c>
      <c r="C62" s="30" t="str">
        <f>'Calendario PMax_Def'!B61</f>
        <v>Central Yungay S.A.</v>
      </c>
      <c r="D62" s="30" t="str">
        <f>'Calendario PMax_Def'!C61</f>
        <v>TER YUNGAY</v>
      </c>
      <c r="E62" s="30" t="str">
        <f>'Calendario PMax_Def'!C61</f>
        <v>TER YUNGAY</v>
      </c>
      <c r="F62" s="30" t="str">
        <f>'Calendario PMax_Def'!D61</f>
        <v>Diésel</v>
      </c>
      <c r="G62" s="31">
        <f>'Calendario PMax_Def'!E61</f>
        <v>44557</v>
      </c>
      <c r="H62" s="32"/>
      <c r="I62" s="25" t="str">
        <f>'Calendario PMax_Def'!F61</f>
        <v>Pruebas no realizadas a la fecha.</v>
      </c>
      <c r="J62" s="22" t="str">
        <f t="shared" si="1"/>
        <v>PMAX--TER YUNGAY--Diésel</v>
      </c>
      <c r="K62" s="33" t="e">
        <f>#REF!</f>
        <v>#REF!</v>
      </c>
      <c r="L62" s="34" t="e">
        <f>#REF!</f>
        <v>#REF!</v>
      </c>
      <c r="M62" s="32" t="e">
        <f>#REF!</f>
        <v>#REF!</v>
      </c>
      <c r="S62" s="21"/>
      <c r="T62" s="21"/>
      <c r="U62" s="21"/>
      <c r="V62" s="52"/>
      <c r="W62" s="29"/>
      <c r="AB62" s="29"/>
      <c r="AC62" s="29"/>
      <c r="AD62" s="29"/>
      <c r="AE62" s="52"/>
      <c r="AF62" s="29"/>
      <c r="AG62" s="29"/>
    </row>
    <row r="63" spans="2:33" x14ac:dyDescent="0.35">
      <c r="B63" s="30" t="s">
        <v>4</v>
      </c>
      <c r="C63" s="30" t="str">
        <f>'Calendario CEN_Def'!B2</f>
        <v>AES Gener S.A.</v>
      </c>
      <c r="D63" s="30" t="str">
        <f>'Calendario CEN_Def'!C2</f>
        <v>TER NORGENER U1 (NTO1)</v>
      </c>
      <c r="E63" s="30" t="str">
        <f>'Calendario CEN_Def'!C2</f>
        <v>TER NORGENER U1 (NTO1)</v>
      </c>
      <c r="F63" s="30" t="str">
        <f>'Calendario CEN_Def'!D2</f>
        <v>Carbón</v>
      </c>
      <c r="G63" s="31">
        <f>'Calendario CEN_Def'!E2</f>
        <v>44354</v>
      </c>
      <c r="H63" s="32"/>
      <c r="I63" s="25" t="str">
        <f>'Calendario CEN_Def'!F2</f>
        <v>Pruebas CEN vencidas.</v>
      </c>
      <c r="J63" s="22" t="str">
        <f t="shared" si="0"/>
        <v>CEN--TER NORGENER U1 (NTO1)--Carbón</v>
      </c>
      <c r="K63" s="33" t="e">
        <f>#REF!</f>
        <v>#REF!</v>
      </c>
      <c r="L63" s="34" t="e">
        <f>#REF!</f>
        <v>#REF!</v>
      </c>
      <c r="M63" s="32" t="e">
        <f>#REF!</f>
        <v>#REF!</v>
      </c>
      <c r="S63" s="21" t="s">
        <v>136</v>
      </c>
      <c r="T63" s="21" t="s">
        <v>110</v>
      </c>
      <c r="U63" s="21" t="s">
        <v>129</v>
      </c>
      <c r="V63" s="52">
        <v>44305</v>
      </c>
      <c r="W63" s="29" t="s">
        <v>165</v>
      </c>
      <c r="AB63" s="29" t="s">
        <v>136</v>
      </c>
      <c r="AC63" s="29" t="s">
        <v>110</v>
      </c>
      <c r="AD63" s="29" t="s">
        <v>129</v>
      </c>
      <c r="AE63" s="52">
        <v>44305</v>
      </c>
      <c r="AF63" s="29" t="s">
        <v>165</v>
      </c>
    </row>
    <row r="64" spans="2:33" x14ac:dyDescent="0.35">
      <c r="B64" s="30" t="s">
        <v>4</v>
      </c>
      <c r="C64" s="30" t="str">
        <f>'Calendario CEN_Def'!B3</f>
        <v>AES Gener S.A.</v>
      </c>
      <c r="D64" s="30" t="str">
        <f>'Calendario CEN_Def'!C3</f>
        <v>TER NORGENER U2 (NTO2)</v>
      </c>
      <c r="E64" s="30" t="str">
        <f>'Calendario CEN_Def'!C3</f>
        <v>TER NORGENER U2 (NTO2)</v>
      </c>
      <c r="F64" s="30" t="str">
        <f>'Calendario CEN_Def'!D3</f>
        <v>Carbón</v>
      </c>
      <c r="G64" s="31">
        <f>'Calendario CEN_Def'!E3</f>
        <v>44361</v>
      </c>
      <c r="H64" s="32"/>
      <c r="I64" s="25" t="str">
        <f>'Calendario CEN_Def'!F3</f>
        <v>Pruebas CEN vencidas.</v>
      </c>
      <c r="J64" s="22" t="str">
        <f t="shared" si="0"/>
        <v>CEN--TER NORGENER U2 (NTO2)--Carbón</v>
      </c>
      <c r="K64" s="33" t="e">
        <f>#REF!</f>
        <v>#REF!</v>
      </c>
      <c r="L64" s="34" t="e">
        <f>#REF!</f>
        <v>#REF!</v>
      </c>
      <c r="M64" s="32" t="e">
        <f>#REF!</f>
        <v>#REF!</v>
      </c>
      <c r="S64" s="21" t="s">
        <v>97</v>
      </c>
      <c r="T64" s="21" t="s">
        <v>150</v>
      </c>
      <c r="U64" s="21" t="s">
        <v>115</v>
      </c>
      <c r="V64" s="52">
        <v>44503</v>
      </c>
      <c r="W64" s="29" t="s">
        <v>165</v>
      </c>
      <c r="AB64" s="29" t="s">
        <v>97</v>
      </c>
      <c r="AC64" s="29" t="s">
        <v>150</v>
      </c>
      <c r="AD64" s="29" t="s">
        <v>115</v>
      </c>
      <c r="AE64" s="52">
        <v>44503</v>
      </c>
      <c r="AF64" s="29" t="s">
        <v>165</v>
      </c>
    </row>
    <row r="65" spans="1:33" x14ac:dyDescent="0.35">
      <c r="B65" s="30" t="s">
        <v>4</v>
      </c>
      <c r="C65" s="30" t="str">
        <f>'Calendario CEN_Def'!B4</f>
        <v>AES Gener S.A.</v>
      </c>
      <c r="D65" s="30" t="str">
        <f>'Calendario CEN_Def'!C4</f>
        <v>TER LAGUNA VERDE TG-TV</v>
      </c>
      <c r="E65" s="30" t="str">
        <f>'Calendario CEN_Def'!C4</f>
        <v>TER LAGUNA VERDE TG-TV</v>
      </c>
      <c r="F65" s="30" t="str">
        <f>'Calendario CEN_Def'!D4</f>
        <v>Diésel</v>
      </c>
      <c r="G65" s="31">
        <f>'Calendario CEN_Def'!E4</f>
        <v>44312</v>
      </c>
      <c r="H65" s="32"/>
      <c r="I65" s="25" t="str">
        <f>'Calendario CEN_Def'!F4</f>
        <v>Pruebas no realizadas a la fecha.</v>
      </c>
      <c r="J65" s="22" t="str">
        <f t="shared" si="0"/>
        <v>CEN--TER LAGUNA VERDE TG-TV--Diésel</v>
      </c>
      <c r="K65" s="33" t="e">
        <f>#REF!</f>
        <v>#REF!</v>
      </c>
      <c r="L65" s="34" t="e">
        <f>#REF!</f>
        <v>#REF!</v>
      </c>
      <c r="M65" s="32" t="e">
        <f>#REF!</f>
        <v>#REF!</v>
      </c>
      <c r="S65" s="21" t="s">
        <v>7</v>
      </c>
      <c r="T65" s="21" t="s">
        <v>66</v>
      </c>
      <c r="U65" s="21" t="s">
        <v>112</v>
      </c>
      <c r="V65" s="52">
        <v>44277</v>
      </c>
      <c r="W65" s="29" t="s">
        <v>167</v>
      </c>
      <c r="AB65" s="29" t="s">
        <v>20</v>
      </c>
      <c r="AC65" s="29" t="s">
        <v>65</v>
      </c>
      <c r="AD65" s="29" t="s">
        <v>113</v>
      </c>
      <c r="AE65" s="52">
        <v>44333</v>
      </c>
      <c r="AF65" s="29" t="s">
        <v>75</v>
      </c>
    </row>
    <row r="66" spans="1:33" x14ac:dyDescent="0.35">
      <c r="B66" s="30" t="s">
        <v>4</v>
      </c>
      <c r="C66" s="30" t="str">
        <f>'Calendario CEN_Def'!B5</f>
        <v>AES Gener S.A.</v>
      </c>
      <c r="D66" s="30" t="str">
        <f>'Calendario CEN_Def'!C5</f>
        <v>TER CAMPICHE</v>
      </c>
      <c r="E66" s="30" t="str">
        <f>'Calendario CEN_Def'!C5</f>
        <v>TER CAMPICHE</v>
      </c>
      <c r="F66" s="30" t="str">
        <f>'Calendario CEN_Def'!D5</f>
        <v>Carbón</v>
      </c>
      <c r="G66" s="31">
        <f>'Calendario CEN_Def'!E5</f>
        <v>44284</v>
      </c>
      <c r="H66" s="32"/>
      <c r="I66" s="25" t="str">
        <f>'Calendario CEN_Def'!F5</f>
        <v>Pendiente 2020.</v>
      </c>
      <c r="J66" s="22" t="str">
        <f t="shared" si="0"/>
        <v>CEN--TER CAMPICHE--Carbón</v>
      </c>
      <c r="K66" s="33" t="e">
        <f>#REF!</f>
        <v>#REF!</v>
      </c>
      <c r="L66" s="34" t="e">
        <f>#REF!</f>
        <v>#REF!</v>
      </c>
      <c r="M66" s="32" t="e">
        <f>#REF!</f>
        <v>#REF!</v>
      </c>
      <c r="S66" s="21" t="s">
        <v>98</v>
      </c>
      <c r="T66" s="21" t="s">
        <v>102</v>
      </c>
      <c r="U66" s="21" t="s">
        <v>113</v>
      </c>
      <c r="V66" s="52">
        <v>44266</v>
      </c>
      <c r="W66" s="29" t="s">
        <v>168</v>
      </c>
      <c r="AB66" s="29" t="s">
        <v>20</v>
      </c>
      <c r="AC66" s="29" t="s">
        <v>34</v>
      </c>
      <c r="AD66" s="29" t="s">
        <v>15</v>
      </c>
      <c r="AE66" s="52">
        <v>44522</v>
      </c>
      <c r="AF66" s="29" t="s">
        <v>85</v>
      </c>
    </row>
    <row r="67" spans="1:33" x14ac:dyDescent="0.35">
      <c r="B67" s="30" t="s">
        <v>4</v>
      </c>
      <c r="C67" s="30" t="str">
        <f>'Calendario CEN_Def'!B6</f>
        <v>Andes Generación SpA</v>
      </c>
      <c r="D67" s="30" t="str">
        <f>'Calendario CEN_Def'!C6</f>
        <v>TER ANDES GENERACIÓN U1-U4</v>
      </c>
      <c r="E67" s="30" t="str">
        <f>'Calendario CEN_Def'!C6</f>
        <v>TER ANDES GENERACIÓN U1-U4</v>
      </c>
      <c r="F67" s="30" t="str">
        <f>'Calendario CEN_Def'!D6</f>
        <v>Diésel</v>
      </c>
      <c r="G67" s="31">
        <f>'Calendario CEN_Def'!E6</f>
        <v>44284</v>
      </c>
      <c r="H67" s="32"/>
      <c r="I67" s="25" t="str">
        <f>'Calendario CEN_Def'!F6</f>
        <v>Pruebas no realizadas a la fecha.</v>
      </c>
      <c r="J67" s="22" t="str">
        <f t="shared" si="0"/>
        <v>CEN--TER ANDES GENERACIÓN U1-U4--Diésel</v>
      </c>
      <c r="K67" s="33" t="e">
        <f>#REF!</f>
        <v>#REF!</v>
      </c>
      <c r="L67" s="34" t="e">
        <f>#REF!</f>
        <v>#REF!</v>
      </c>
      <c r="M67" s="32" t="e">
        <f>#REF!</f>
        <v>#REF!</v>
      </c>
    </row>
    <row r="68" spans="1:33" x14ac:dyDescent="0.35">
      <c r="B68" s="30" t="s">
        <v>4</v>
      </c>
      <c r="C68" s="30" t="str">
        <f>'Calendario CEN_Def'!B7</f>
        <v>Bioenergías Forestales SpA</v>
      </c>
      <c r="D68" s="30" t="str">
        <f>'Calendario CEN_Def'!C7</f>
        <v>TER SANTA FÉ U1</v>
      </c>
      <c r="E68" s="30" t="str">
        <f>'Calendario CEN_Def'!C7</f>
        <v>TER SANTA FÉ U1</v>
      </c>
      <c r="F68" s="30" t="str">
        <f>'Calendario CEN_Def'!D7</f>
        <v>Diésel</v>
      </c>
      <c r="G68" s="31">
        <f>'Calendario CEN_Def'!E7</f>
        <v>44384</v>
      </c>
      <c r="H68" s="32"/>
      <c r="I68" s="25" t="str">
        <f>'Calendario CEN_Def'!F7</f>
        <v>Pruebas no realizadas a la fecha.</v>
      </c>
      <c r="J68" s="22" t="str">
        <f t="shared" si="0"/>
        <v>CEN--TER SANTA FÉ U1--Diésel</v>
      </c>
      <c r="K68" s="33" t="e">
        <f>#REF!</f>
        <v>#REF!</v>
      </c>
      <c r="L68" s="34" t="e">
        <f>#REF!</f>
        <v>#REF!</v>
      </c>
      <c r="M68" s="32" t="e">
        <f>#REF!</f>
        <v>#REF!</v>
      </c>
    </row>
    <row r="69" spans="1:33" x14ac:dyDescent="0.35">
      <c r="B69" s="30" t="s">
        <v>4</v>
      </c>
      <c r="C69" s="30" t="str">
        <f>'Calendario CEN_Def'!B8</f>
        <v>Bioenergías Forestales SpA</v>
      </c>
      <c r="D69" s="30" t="str">
        <f>'Calendario CEN_Def'!C8</f>
        <v>TER CMPC LAJA U1 (TG3)</v>
      </c>
      <c r="E69" s="30" t="str">
        <f>'Calendario CEN_Def'!C8</f>
        <v>TER CMPC LAJA U1 (TG3)</v>
      </c>
      <c r="F69" s="30" t="str">
        <f>'Calendario CEN_Def'!D8</f>
        <v>Biomasa</v>
      </c>
      <c r="G69" s="31">
        <f>'Calendario CEN_Def'!E8</f>
        <v>44235</v>
      </c>
      <c r="H69" s="32"/>
      <c r="I69" s="25" t="str">
        <f>'Calendario CEN_Def'!F8</f>
        <v>Pendiente 2020.</v>
      </c>
      <c r="J69" s="22" t="str">
        <f t="shared" si="0"/>
        <v>CEN--TER CMPC LAJA U1 (TG3)--Biomasa</v>
      </c>
      <c r="K69" s="33" t="e">
        <f>#REF!</f>
        <v>#REF!</v>
      </c>
      <c r="L69" s="34" t="e">
        <f>#REF!</f>
        <v>#REF!</v>
      </c>
      <c r="M69" s="32" t="e">
        <f>#REF!</f>
        <v>#REF!</v>
      </c>
    </row>
    <row r="70" spans="1:33" x14ac:dyDescent="0.35">
      <c r="B70" s="30" t="s">
        <v>4</v>
      </c>
      <c r="C70" s="30" t="str">
        <f>'Calendario CEN_Def'!B9</f>
        <v>Central Termoeléctrica Andina S.A.</v>
      </c>
      <c r="D70" s="30" t="str">
        <f>'Calendario CEN_Def'!C9</f>
        <v>TER ANDINA U1 (CTA)</v>
      </c>
      <c r="E70" s="30" t="str">
        <f>'Calendario CEN_Def'!C9</f>
        <v>TER ANDINA U1 (CTA)</v>
      </c>
      <c r="F70" s="30" t="str">
        <f>'Calendario CEN_Def'!D9</f>
        <v>Carbón</v>
      </c>
      <c r="G70" s="31">
        <f>'Calendario CEN_Def'!E9</f>
        <v>44277</v>
      </c>
      <c r="H70" s="32"/>
      <c r="I70" s="25" t="str">
        <f>'Calendario CEN_Def'!F9</f>
        <v>Pendiente 2020.</v>
      </c>
      <c r="J70" s="22" t="str">
        <f t="shared" si="0"/>
        <v>CEN--TER ANDINA U1 (CTA)--Carbón</v>
      </c>
      <c r="K70" s="33" t="e">
        <f>#REF!</f>
        <v>#REF!</v>
      </c>
      <c r="L70" s="34" t="e">
        <f>#REF!</f>
        <v>#REF!</v>
      </c>
      <c r="M70" s="32" t="e">
        <f>#REF!</f>
        <v>#REF!</v>
      </c>
    </row>
    <row r="71" spans="1:33" x14ac:dyDescent="0.35">
      <c r="B71" s="30" t="s">
        <v>4</v>
      </c>
      <c r="C71" s="30" t="str">
        <f>'Calendario CEN_Def'!B10</f>
        <v>Colbún S.A.</v>
      </c>
      <c r="D71" s="30" t="str">
        <f>'Calendario CEN_Def'!C10</f>
        <v>TER NEHUENCO CC1</v>
      </c>
      <c r="E71" s="30" t="str">
        <f>'Calendario CEN_Def'!C10</f>
        <v>TER NEHUENCO CC1</v>
      </c>
      <c r="F71" s="30" t="str">
        <f>'Calendario CEN_Def'!D10</f>
        <v>GNL/Diésel</v>
      </c>
      <c r="G71" s="31">
        <f>'Calendario CEN_Def'!E10</f>
        <v>44201</v>
      </c>
      <c r="H71" s="32"/>
      <c r="I71" s="25" t="str">
        <f>'Calendario CEN_Def'!F10</f>
        <v>Pendiente 2020.</v>
      </c>
      <c r="J71" s="22" t="str">
        <f t="shared" si="0"/>
        <v>CEN--TER NEHUENCO CC1--GNL/Diésel</v>
      </c>
      <c r="K71" s="33" t="e">
        <f>#REF!</f>
        <v>#REF!</v>
      </c>
      <c r="L71" s="34" t="e">
        <f>#REF!</f>
        <v>#REF!</v>
      </c>
      <c r="M71" s="32" t="e">
        <f>#REF!</f>
        <v>#REF!</v>
      </c>
    </row>
    <row r="72" spans="1:33" x14ac:dyDescent="0.35">
      <c r="A72" s="55"/>
      <c r="B72" s="30" t="s">
        <v>4</v>
      </c>
      <c r="C72" s="30" t="str">
        <f>'Calendario CEN_Def'!B11</f>
        <v>Colbún S.A.</v>
      </c>
      <c r="D72" s="30" t="str">
        <f>'Calendario CEN_Def'!C11</f>
        <v>TER NEHUENCO II CC1</v>
      </c>
      <c r="E72" s="30" t="str">
        <f>'Calendario CEN_Def'!C11</f>
        <v>TER NEHUENCO II CC1</v>
      </c>
      <c r="F72" s="30" t="str">
        <f>'Calendario CEN_Def'!D11</f>
        <v>GNL/Diésel</v>
      </c>
      <c r="G72" s="31">
        <f>'Calendario CEN_Def'!E11</f>
        <v>44256</v>
      </c>
      <c r="H72" s="32"/>
      <c r="I72" s="25" t="str">
        <f>'Calendario CEN_Def'!F11</f>
        <v>Pendiente 2020.</v>
      </c>
      <c r="J72" s="22" t="str">
        <f t="shared" ref="J72:J116" si="2">CONCATENATE(B72,"--",E72,"--",F72)</f>
        <v>CEN--TER NEHUENCO II CC1--GNL/Diésel</v>
      </c>
      <c r="K72" s="33" t="e">
        <f>#REF!</f>
        <v>#REF!</v>
      </c>
      <c r="L72" s="34" t="e">
        <f>#REF!</f>
        <v>#REF!</v>
      </c>
      <c r="M72" s="32" t="e">
        <f>#REF!</f>
        <v>#REF!</v>
      </c>
    </row>
    <row r="73" spans="1:33" x14ac:dyDescent="0.35">
      <c r="A73" s="55"/>
      <c r="B73" s="30" t="s">
        <v>4</v>
      </c>
      <c r="C73" s="30" t="str">
        <f>'Calendario CEN_Def'!B12</f>
        <v>Compañía Barrick Chile Generación SpA</v>
      </c>
      <c r="D73" s="30" t="str">
        <f>'Calendario CEN_Def'!C12</f>
        <v>TER PUNTA COLORADA U1</v>
      </c>
      <c r="E73" s="30" t="str">
        <f>'Calendario CEN_Def'!C12</f>
        <v>TER PUNTA COLORADA U1</v>
      </c>
      <c r="F73" s="30" t="str">
        <f>'Calendario CEN_Def'!D12</f>
        <v>Diésel /IFO</v>
      </c>
      <c r="G73" s="31">
        <f>'Calendario CEN_Def'!E12</f>
        <v>44326</v>
      </c>
      <c r="H73" s="32"/>
      <c r="I73" s="25" t="str">
        <f>'Calendario CEN_Def'!F12</f>
        <v>Pruebas no realizadas a la fecha.</v>
      </c>
      <c r="J73" s="47" t="str">
        <f t="shared" si="2"/>
        <v>CEN--TER PUNTA COLORADA U1--Diésel /IFO</v>
      </c>
      <c r="K73" s="49" t="e">
        <f>#REF!</f>
        <v>#REF!</v>
      </c>
      <c r="L73" s="50" t="e">
        <f>#REF!</f>
        <v>#REF!</v>
      </c>
      <c r="M73" s="48" t="e">
        <f>#REF!</f>
        <v>#REF!</v>
      </c>
      <c r="N73" s="47"/>
      <c r="O73" s="47"/>
      <c r="P73" s="47"/>
      <c r="Q73" s="47"/>
      <c r="R73" s="47"/>
      <c r="S73" s="51" t="s">
        <v>12</v>
      </c>
      <c r="T73" s="51" t="s">
        <v>107</v>
      </c>
      <c r="U73" s="51" t="s">
        <v>116</v>
      </c>
      <c r="V73" s="53">
        <v>44550</v>
      </c>
      <c r="W73" s="54" t="s">
        <v>75</v>
      </c>
      <c r="X73" s="47"/>
      <c r="Y73" s="47"/>
      <c r="Z73" s="47"/>
      <c r="AA73" s="47"/>
      <c r="AB73" s="54" t="s">
        <v>8</v>
      </c>
      <c r="AC73" s="54" t="s">
        <v>37</v>
      </c>
      <c r="AD73" s="54" t="s">
        <v>112</v>
      </c>
      <c r="AE73" s="53">
        <v>44342</v>
      </c>
      <c r="AF73" s="54" t="s">
        <v>75</v>
      </c>
      <c r="AG73" s="47"/>
    </row>
    <row r="74" spans="1:33" x14ac:dyDescent="0.35">
      <c r="A74" s="55"/>
      <c r="B74" s="30" t="s">
        <v>4</v>
      </c>
      <c r="C74" s="30" t="str">
        <f>'Calendario CEN_Def'!B13</f>
        <v>Consorcio Santa Marta S.A.</v>
      </c>
      <c r="D74" s="30" t="str">
        <f>'Calendario CEN_Def'!C13</f>
        <v>TER SANTA MARTA U1-U10</v>
      </c>
      <c r="E74" s="30" t="str">
        <f>'Calendario CEN_Def'!C13</f>
        <v>TER SANTA MARTA U1-U10</v>
      </c>
      <c r="F74" s="30" t="str">
        <f>'Calendario CEN_Def'!D13</f>
        <v>Biogás</v>
      </c>
      <c r="G74" s="31">
        <f>'Calendario CEN_Def'!E13</f>
        <v>44308</v>
      </c>
      <c r="H74" s="32"/>
      <c r="I74" s="25" t="str">
        <f>'Calendario CEN_Def'!F13</f>
        <v>Pruebas no realizadas a la fecha.</v>
      </c>
      <c r="J74" s="22" t="str">
        <f t="shared" si="2"/>
        <v>CEN--TER SANTA MARTA U1-U10--Biogás</v>
      </c>
      <c r="K74" s="33" t="e">
        <f>#REF!</f>
        <v>#REF!</v>
      </c>
      <c r="L74" s="34" t="e">
        <f>#REF!</f>
        <v>#REF!</v>
      </c>
      <c r="M74" s="32" t="e">
        <f>#REF!</f>
        <v>#REF!</v>
      </c>
    </row>
    <row r="75" spans="1:33" x14ac:dyDescent="0.35">
      <c r="A75" s="55"/>
      <c r="B75" s="30" t="s">
        <v>4</v>
      </c>
      <c r="C75" s="30" t="str">
        <f>'Calendario CEN_Def'!B14</f>
        <v>Elektra Generación S.A.</v>
      </c>
      <c r="D75" s="30" t="str">
        <f>'Calendario CEN_Def'!C14</f>
        <v>TER CHILOÉ U1-U9</v>
      </c>
      <c r="E75" s="30" t="str">
        <f>'Calendario CEN_Def'!C14</f>
        <v>TER CHILOÉ U1-U9</v>
      </c>
      <c r="F75" s="30" t="str">
        <f>'Calendario CEN_Def'!D14</f>
        <v>Diésel</v>
      </c>
      <c r="G75" s="31">
        <f>'Calendario CEN_Def'!E14</f>
        <v>44361</v>
      </c>
      <c r="H75" s="32"/>
      <c r="I75" s="25" t="str">
        <f>'Calendario CEN_Def'!F14</f>
        <v>Pruebas no realizadas a la fecha.</v>
      </c>
      <c r="J75" s="22" t="str">
        <f t="shared" si="2"/>
        <v>CEN--TER CHILOÉ U1-U9--Diésel</v>
      </c>
      <c r="K75" s="33" t="e">
        <f>#REF!</f>
        <v>#REF!</v>
      </c>
      <c r="L75" s="34" t="e">
        <f>#REF!</f>
        <v>#REF!</v>
      </c>
      <c r="M75" s="32" t="e">
        <f>#REF!</f>
        <v>#REF!</v>
      </c>
    </row>
    <row r="76" spans="1:33" x14ac:dyDescent="0.35">
      <c r="B76" s="30" t="s">
        <v>4</v>
      </c>
      <c r="C76" s="30" t="str">
        <f>'Calendario CEN_Def'!B15</f>
        <v>Elektra Generación S.A.</v>
      </c>
      <c r="D76" s="30" t="str">
        <f>'Calendario CEN_Def'!C15</f>
        <v>TER MAULE (Todas)</v>
      </c>
      <c r="E76" s="30" t="str">
        <f>'Calendario CEN_Def'!C15</f>
        <v>TER MAULE (Todas)</v>
      </c>
      <c r="F76" s="30" t="str">
        <f>'Calendario CEN_Def'!D15</f>
        <v>Diésel</v>
      </c>
      <c r="G76" s="31">
        <f>'Calendario CEN_Def'!E15</f>
        <v>44438</v>
      </c>
      <c r="H76" s="32"/>
      <c r="I76" s="25" t="str">
        <f>'Calendario CEN_Def'!F15</f>
        <v>Pruebas no realizadas a la fecha.</v>
      </c>
      <c r="J76" s="22" t="str">
        <f t="shared" si="2"/>
        <v>CEN--TER MAULE (Todas)--Diésel</v>
      </c>
      <c r="K76" s="33" t="e">
        <f>#REF!</f>
        <v>#REF!</v>
      </c>
      <c r="L76" s="34" t="e">
        <f>#REF!</f>
        <v>#REF!</v>
      </c>
      <c r="M76" s="32" t="e">
        <f>#REF!</f>
        <v>#REF!</v>
      </c>
    </row>
    <row r="77" spans="1:33" x14ac:dyDescent="0.35">
      <c r="B77" s="30" t="s">
        <v>4</v>
      </c>
      <c r="C77" s="30" t="str">
        <f>'Calendario CEN_Def'!B16</f>
        <v>Elektra Generación S.A.</v>
      </c>
      <c r="D77" s="30" t="str">
        <f>'Calendario CEN_Def'!C16</f>
        <v>TER CONSTITUCIÓN U1-U6</v>
      </c>
      <c r="E77" s="30" t="str">
        <f>'Calendario CEN_Def'!C16</f>
        <v>TER CONSTITUCIÓN U1-U6</v>
      </c>
      <c r="F77" s="30" t="str">
        <f>'Calendario CEN_Def'!D16</f>
        <v>Diésel</v>
      </c>
      <c r="G77" s="31">
        <f>'Calendario CEN_Def'!E16</f>
        <v>44440</v>
      </c>
      <c r="H77" s="32"/>
      <c r="I77" s="25" t="str">
        <f>'Calendario CEN_Def'!F16</f>
        <v>Pruebas no realizadas a la fecha.</v>
      </c>
      <c r="J77" s="22" t="str">
        <f t="shared" si="2"/>
        <v>CEN--TER CONSTITUCIÓN U1-U6--Diésel</v>
      </c>
      <c r="K77" s="33" t="e">
        <f>#REF!</f>
        <v>#REF!</v>
      </c>
      <c r="L77" s="34" t="e">
        <f>#REF!</f>
        <v>#REF!</v>
      </c>
      <c r="M77" s="32" t="e">
        <f>#REF!</f>
        <v>#REF!</v>
      </c>
      <c r="S77" s="21" t="s">
        <v>32</v>
      </c>
      <c r="T77" s="21" t="s">
        <v>92</v>
      </c>
      <c r="U77" s="21" t="s">
        <v>113</v>
      </c>
      <c r="V77" s="52">
        <v>44201</v>
      </c>
      <c r="W77" s="29" t="s">
        <v>167</v>
      </c>
      <c r="AB77" s="29" t="s">
        <v>32</v>
      </c>
      <c r="AC77" s="29" t="s">
        <v>42</v>
      </c>
      <c r="AD77" s="29" t="s">
        <v>113</v>
      </c>
      <c r="AE77" s="52">
        <v>44208</v>
      </c>
      <c r="AF77" s="29" t="s">
        <v>85</v>
      </c>
    </row>
    <row r="78" spans="1:33" x14ac:dyDescent="0.35">
      <c r="B78" s="30" t="s">
        <v>4</v>
      </c>
      <c r="C78" s="30" t="str">
        <f>'Calendario CEN_Def'!B17</f>
        <v>Empresa Eléctrica Angamos S.A.</v>
      </c>
      <c r="D78" s="30" t="str">
        <f>'Calendario CEN_Def'!C17</f>
        <v>TER ANGAMOS U1 (ANG1)</v>
      </c>
      <c r="E78" s="30" t="str">
        <f>'Calendario CEN_Def'!C17</f>
        <v>TER ANGAMOS U1 (ANG1)</v>
      </c>
      <c r="F78" s="30" t="str">
        <f>'Calendario CEN_Def'!D17</f>
        <v>GNL/Diésel</v>
      </c>
      <c r="G78" s="31">
        <f>'Calendario CEN_Def'!E17</f>
        <v>44368</v>
      </c>
      <c r="H78" s="32"/>
      <c r="I78" s="25" t="str">
        <f>'Calendario CEN_Def'!F17</f>
        <v>Pruebas CEN vencidas.</v>
      </c>
      <c r="J78" s="22" t="str">
        <f t="shared" si="2"/>
        <v>CEN--TER ANGAMOS U1 (ANG1)--GNL/Diésel</v>
      </c>
      <c r="K78" s="33" t="e">
        <f>#REF!</f>
        <v>#REF!</v>
      </c>
      <c r="L78" s="34" t="e">
        <f>#REF!</f>
        <v>#REF!</v>
      </c>
      <c r="M78" s="32" t="e">
        <f>#REF!</f>
        <v>#REF!</v>
      </c>
      <c r="S78" s="21" t="s">
        <v>32</v>
      </c>
      <c r="T78" s="21" t="s">
        <v>93</v>
      </c>
      <c r="U78" s="21" t="s">
        <v>113</v>
      </c>
      <c r="V78" s="52">
        <v>44256</v>
      </c>
      <c r="W78" s="29" t="s">
        <v>167</v>
      </c>
      <c r="AB78" s="29" t="s">
        <v>20</v>
      </c>
      <c r="AC78" s="29" t="s">
        <v>91</v>
      </c>
      <c r="AD78" s="29" t="s">
        <v>113</v>
      </c>
      <c r="AE78" s="52">
        <v>44299</v>
      </c>
      <c r="AF78" s="29" t="s">
        <v>85</v>
      </c>
    </row>
    <row r="79" spans="1:33" x14ac:dyDescent="0.35">
      <c r="B79" s="30" t="s">
        <v>4</v>
      </c>
      <c r="C79" s="30" t="str">
        <f>'Calendario CEN_Def'!B18</f>
        <v>Empresa Eléctrica Angamos S.A.</v>
      </c>
      <c r="D79" s="30" t="str">
        <f>'Calendario CEN_Def'!C18</f>
        <v>TER ANGAMOS U2 (ANG2)</v>
      </c>
      <c r="E79" s="30" t="str">
        <f>'Calendario CEN_Def'!C18</f>
        <v>TER ANGAMOS U2 (ANG2)</v>
      </c>
      <c r="F79" s="30" t="str">
        <f>'Calendario CEN_Def'!D18</f>
        <v>GNL/Diésel</v>
      </c>
      <c r="G79" s="31">
        <f>'Calendario CEN_Def'!E18</f>
        <v>44375</v>
      </c>
      <c r="H79" s="32"/>
      <c r="I79" s="25" t="str">
        <f>'Calendario CEN_Def'!F18</f>
        <v>Pruebas CEN vencidas.</v>
      </c>
      <c r="J79" s="22" t="str">
        <f t="shared" si="2"/>
        <v>CEN--TER ANGAMOS U2 (ANG2)--GNL/Diésel</v>
      </c>
      <c r="K79" s="33" t="e">
        <f>#REF!</f>
        <v>#REF!</v>
      </c>
      <c r="L79" s="34" t="e">
        <f>#REF!</f>
        <v>#REF!</v>
      </c>
      <c r="M79" s="32" t="e">
        <f>#REF!</f>
        <v>#REF!</v>
      </c>
    </row>
    <row r="80" spans="1:33" x14ac:dyDescent="0.35">
      <c r="B80" s="30" t="s">
        <v>4</v>
      </c>
      <c r="C80" s="30" t="str">
        <f>'Calendario CEN_Def'!B19</f>
        <v>Enaex S.A.</v>
      </c>
      <c r="D80" s="30" t="str">
        <f>'Calendario CEN_Def'!C19</f>
        <v>TER ENAEX U1-U4</v>
      </c>
      <c r="E80" s="30" t="str">
        <f>'Calendario CEN_Def'!C19</f>
        <v>TER ENAEX U1-U4</v>
      </c>
      <c r="F80" s="30" t="str">
        <f>'Calendario CEN_Def'!D19</f>
        <v>Diésel</v>
      </c>
      <c r="G80" s="31">
        <f>'Calendario CEN_Def'!E19</f>
        <v>44389</v>
      </c>
      <c r="H80" s="32"/>
      <c r="I80" s="25" t="str">
        <f>'Calendario CEN_Def'!F19</f>
        <v>Pruebas no realizadas a la fecha.</v>
      </c>
      <c r="J80" s="22" t="str">
        <f t="shared" si="2"/>
        <v>CEN--TER ENAEX U1-U4--Diésel</v>
      </c>
      <c r="K80" s="33" t="e">
        <f>#REF!</f>
        <v>#REF!</v>
      </c>
      <c r="L80" s="34" t="e">
        <f>#REF!</f>
        <v>#REF!</v>
      </c>
      <c r="M80" s="32" t="e">
        <f>#REF!</f>
        <v>#REF!</v>
      </c>
    </row>
    <row r="81" spans="2:13" x14ac:dyDescent="0.35">
      <c r="B81" s="30" t="s">
        <v>4</v>
      </c>
      <c r="C81" s="30" t="str">
        <f>'Calendario CEN_Def'!B20</f>
        <v>Enel Generación Chile S.A.</v>
      </c>
      <c r="D81" s="30" t="str">
        <f>'Calendario CEN_Def'!C20</f>
        <v>TER TALTAL U1 y U2</v>
      </c>
      <c r="E81" s="30" t="str">
        <f>'Calendario CEN_Def'!C20</f>
        <v>TER TALTAL U1 y U2</v>
      </c>
      <c r="F81" s="30" t="str">
        <f>'Calendario CEN_Def'!D20</f>
        <v>GNL/Diésel</v>
      </c>
      <c r="G81" s="31">
        <f>'Calendario CEN_Def'!E20</f>
        <v>44398</v>
      </c>
      <c r="H81" s="32"/>
      <c r="I81" s="25" t="str">
        <f>'Calendario CEN_Def'!F20</f>
        <v>Pendiente 2019/Posterior a Mantenimiento Mayor.</v>
      </c>
      <c r="J81" s="22" t="str">
        <f t="shared" si="2"/>
        <v>CEN--TER TALTAL U1 y U2--GNL/Diésel</v>
      </c>
      <c r="K81" s="33" t="e">
        <f>#REF!</f>
        <v>#REF!</v>
      </c>
      <c r="L81" s="34" t="e">
        <f>#REF!</f>
        <v>#REF!</v>
      </c>
      <c r="M81" s="32" t="e">
        <f>#REF!</f>
        <v>#REF!</v>
      </c>
    </row>
    <row r="82" spans="2:13" x14ac:dyDescent="0.35">
      <c r="B82" s="30" t="s">
        <v>4</v>
      </c>
      <c r="C82" s="30" t="str">
        <f>'Calendario CEN_Def'!B21</f>
        <v>Enel Generación Chile S.A.</v>
      </c>
      <c r="D82" s="30" t="str">
        <f>'Calendario CEN_Def'!C21</f>
        <v>TER BOCAMINA II</v>
      </c>
      <c r="E82" s="30" t="str">
        <f>'Calendario CEN_Def'!C21</f>
        <v>TER BOCAMINA II</v>
      </c>
      <c r="F82" s="30" t="str">
        <f>'Calendario CEN_Def'!D21</f>
        <v>Carbón</v>
      </c>
      <c r="G82" s="31">
        <f>'Calendario CEN_Def'!E21</f>
        <v>44242</v>
      </c>
      <c r="H82" s="32"/>
      <c r="I82" s="25" t="str">
        <f>'Calendario CEN_Def'!F21</f>
        <v>Pendiente 2020.</v>
      </c>
      <c r="J82" s="22" t="str">
        <f t="shared" si="2"/>
        <v>CEN--TER BOCAMINA II--Carbón</v>
      </c>
      <c r="K82" s="33" t="e">
        <f>#REF!</f>
        <v>#REF!</v>
      </c>
      <c r="L82" s="34" t="e">
        <f>#REF!</f>
        <v>#REF!</v>
      </c>
      <c r="M82" s="32" t="e">
        <f>#REF!</f>
        <v>#REF!</v>
      </c>
    </row>
    <row r="83" spans="2:13" x14ac:dyDescent="0.35">
      <c r="B83" s="30" t="s">
        <v>4</v>
      </c>
      <c r="C83" s="30" t="str">
        <f>'Calendario CEN_Def'!B22</f>
        <v>Enel Generación Chile S.A.</v>
      </c>
      <c r="D83" s="30" t="str">
        <f>'Calendario CEN_Def'!C22</f>
        <v>TER ATACAMA CC1</v>
      </c>
      <c r="E83" s="30" t="str">
        <f>'Calendario CEN_Def'!C22</f>
        <v>TER ATACAMA CC1</v>
      </c>
      <c r="F83" s="30" t="str">
        <f>'Calendario CEN_Def'!D22</f>
        <v>GNL/Diésel</v>
      </c>
      <c r="G83" s="31">
        <f>'Calendario CEN_Def'!E22</f>
        <v>44299</v>
      </c>
      <c r="H83" s="32"/>
      <c r="I83" s="25" t="str">
        <f>'Calendario CEN_Def'!F22</f>
        <v>Pruebas CEN vencidas.</v>
      </c>
      <c r="J83" s="22" t="str">
        <f t="shared" si="2"/>
        <v>CEN--TER ATACAMA CC1--GNL/Diésel</v>
      </c>
      <c r="K83" s="33" t="e">
        <f>#REF!</f>
        <v>#REF!</v>
      </c>
      <c r="L83" s="34" t="e">
        <f>#REF!</f>
        <v>#REF!</v>
      </c>
      <c r="M83" s="32" t="e">
        <f>#REF!</f>
        <v>#REF!</v>
      </c>
    </row>
    <row r="84" spans="2:13" x14ac:dyDescent="0.35">
      <c r="B84" s="30" t="s">
        <v>4</v>
      </c>
      <c r="C84" s="30" t="str">
        <f>'Calendario CEN_Def'!B23</f>
        <v>Enel Generación Chile S.A.</v>
      </c>
      <c r="D84" s="30" t="str">
        <f>'Calendario CEN_Def'!C23</f>
        <v>TER ATACAMA CC2</v>
      </c>
      <c r="E84" s="30" t="str">
        <f>'Calendario CEN_Def'!C23</f>
        <v>TER ATACAMA CC2</v>
      </c>
      <c r="F84" s="30" t="str">
        <f>'Calendario CEN_Def'!D23</f>
        <v>GNL/Diésel</v>
      </c>
      <c r="G84" s="31">
        <f>'Calendario CEN_Def'!E23</f>
        <v>44299</v>
      </c>
      <c r="H84" s="32"/>
      <c r="I84" s="25" t="str">
        <f>'Calendario CEN_Def'!F23</f>
        <v>Pruebas CEN vencidas.</v>
      </c>
      <c r="J84" s="22" t="str">
        <f t="shared" si="2"/>
        <v>CEN--TER ATACAMA CC2--GNL/Diésel</v>
      </c>
      <c r="K84" s="33" t="e">
        <f>#REF!</f>
        <v>#REF!</v>
      </c>
      <c r="L84" s="34" t="e">
        <f>#REF!</f>
        <v>#REF!</v>
      </c>
      <c r="M84" s="32" t="e">
        <f>#REF!</f>
        <v>#REF!</v>
      </c>
    </row>
    <row r="85" spans="2:13" x14ac:dyDescent="0.35">
      <c r="B85" s="30" t="s">
        <v>4</v>
      </c>
      <c r="C85" s="30" t="str">
        <f>'Calendario CEN_Def'!B24</f>
        <v>Enel Generación Chile S.A.</v>
      </c>
      <c r="D85" s="30" t="str">
        <f>'Calendario CEN_Def'!C24</f>
        <v>TER TARAPACÁ TGTAR</v>
      </c>
      <c r="E85" s="30" t="str">
        <f>'Calendario CEN_Def'!C24</f>
        <v>TER TARAPACÁ TGTAR</v>
      </c>
      <c r="F85" s="30" t="str">
        <f>'Calendario CEN_Def'!D24</f>
        <v>Diésel</v>
      </c>
      <c r="G85" s="31">
        <f>'Calendario CEN_Def'!E24</f>
        <v>44320</v>
      </c>
      <c r="H85" s="32"/>
      <c r="I85" s="25" t="str">
        <f>'Calendario CEN_Def'!F24</f>
        <v>Pruebas CEN vencidas.</v>
      </c>
      <c r="J85" s="22" t="str">
        <f t="shared" si="2"/>
        <v>CEN--TER TARAPACÁ TGTAR--Diésel</v>
      </c>
      <c r="K85" s="33" t="e">
        <f>#REF!</f>
        <v>#REF!</v>
      </c>
      <c r="L85" s="34" t="e">
        <f>#REF!</f>
        <v>#REF!</v>
      </c>
      <c r="M85" s="32" t="e">
        <f>#REF!</f>
        <v>#REF!</v>
      </c>
    </row>
    <row r="86" spans="2:13" x14ac:dyDescent="0.35">
      <c r="B86" s="30" t="s">
        <v>4</v>
      </c>
      <c r="C86" s="30" t="str">
        <f>'Calendario CEN_Def'!B25</f>
        <v>Engie Energía Chile S.A.</v>
      </c>
      <c r="D86" s="30" t="str">
        <f>'Calendario CEN_Def'!C25</f>
        <v>TER MEJILLONES CTM3</v>
      </c>
      <c r="E86" s="30" t="str">
        <f>'Calendario CEN_Def'!C25</f>
        <v>TER MEJILLONES CTM3</v>
      </c>
      <c r="F86" s="30" t="str">
        <f>'Calendario CEN_Def'!D25</f>
        <v>GNL/Diésel</v>
      </c>
      <c r="G86" s="31">
        <f>'Calendario CEN_Def'!E25</f>
        <v>44550</v>
      </c>
      <c r="H86" s="32"/>
      <c r="I86" s="25" t="str">
        <f>'Calendario CEN_Def'!F25</f>
        <v>Posterior a Mantenimiento Mayor.</v>
      </c>
      <c r="J86" s="22" t="str">
        <f t="shared" si="2"/>
        <v>CEN--TER MEJILLONES CTM3--GNL/Diésel</v>
      </c>
      <c r="K86" s="33" t="e">
        <f>#REF!</f>
        <v>#REF!</v>
      </c>
      <c r="L86" s="34" t="e">
        <f>#REF!</f>
        <v>#REF!</v>
      </c>
      <c r="M86" s="32" t="e">
        <f>#REF!</f>
        <v>#REF!</v>
      </c>
    </row>
    <row r="87" spans="2:13" x14ac:dyDescent="0.35">
      <c r="B87" s="30" t="s">
        <v>4</v>
      </c>
      <c r="C87" s="30" t="str">
        <f>'Calendario CEN_Def'!B26</f>
        <v>Engie Energía Chile S.A.</v>
      </c>
      <c r="D87" s="30" t="str">
        <f>'Calendario CEN_Def'!C26</f>
        <v>TER TOCOPILLA U16-TG-TV</v>
      </c>
      <c r="E87" s="30" t="str">
        <f>'Calendario CEN_Def'!C26</f>
        <v>TER TOCOPILLA U16-TG-TV</v>
      </c>
      <c r="F87" s="30" t="str">
        <f>'Calendario CEN_Def'!D26</f>
        <v>GNL/Diésel</v>
      </c>
      <c r="G87" s="31">
        <f>'Calendario CEN_Def'!E26</f>
        <v>44245</v>
      </c>
      <c r="H87" s="32"/>
      <c r="I87" s="25" t="str">
        <f>'Calendario CEN_Def'!F26</f>
        <v>Pendiente 2020.</v>
      </c>
      <c r="J87" s="22" t="str">
        <f t="shared" si="2"/>
        <v>CEN--TER TOCOPILLA U16-TG-TV--GNL/Diésel</v>
      </c>
      <c r="K87" s="33" t="e">
        <f>#REF!</f>
        <v>#REF!</v>
      </c>
      <c r="L87" s="34" t="e">
        <f>#REF!</f>
        <v>#REF!</v>
      </c>
      <c r="M87" s="32" t="e">
        <f>#REF!</f>
        <v>#REF!</v>
      </c>
    </row>
    <row r="88" spans="2:13" x14ac:dyDescent="0.35">
      <c r="B88" s="30" t="s">
        <v>4</v>
      </c>
      <c r="C88" s="30" t="str">
        <f>'Calendario CEN_Def'!B27</f>
        <v>Engie Energía Chile S.A.</v>
      </c>
      <c r="D88" s="30" t="str">
        <f>'Calendario CEN_Def'!C27</f>
        <v>TER TOCOPILLA U14</v>
      </c>
      <c r="E88" s="30" t="str">
        <f>'Calendario CEN_Def'!C27</f>
        <v>TER TOCOPILLA U14</v>
      </c>
      <c r="F88" s="30" t="str">
        <f>'Calendario CEN_Def'!D27</f>
        <v>Carbón</v>
      </c>
      <c r="G88" s="31">
        <f>'Calendario CEN_Def'!E27</f>
        <v>44530</v>
      </c>
      <c r="H88" s="32"/>
      <c r="I88" s="25" t="str">
        <f>'Calendario CEN_Def'!F27</f>
        <v>Pruebas CEN vencidas.</v>
      </c>
      <c r="J88" s="22" t="str">
        <f t="shared" si="2"/>
        <v>CEN--TER TOCOPILLA U14--Carbón</v>
      </c>
      <c r="K88" s="33" t="e">
        <f>#REF!</f>
        <v>#REF!</v>
      </c>
      <c r="L88" s="34" t="e">
        <f>#REF!</f>
        <v>#REF!</v>
      </c>
      <c r="M88" s="32" t="e">
        <f>#REF!</f>
        <v>#REF!</v>
      </c>
    </row>
    <row r="89" spans="2:13" x14ac:dyDescent="0.35">
      <c r="B89" s="30" t="s">
        <v>4</v>
      </c>
      <c r="C89" s="30" t="str">
        <f>'Calendario CEN_Def'!B28</f>
        <v>Engie Energía Chile S.A.</v>
      </c>
      <c r="D89" s="30" t="str">
        <f>'Calendario CEN_Def'!C28</f>
        <v>TER TOCOPILLA U15</v>
      </c>
      <c r="E89" s="30" t="str">
        <f>'Calendario CEN_Def'!C28</f>
        <v>TER TOCOPILLA U15</v>
      </c>
      <c r="F89" s="30" t="str">
        <f>'Calendario CEN_Def'!D28</f>
        <v>Carbón</v>
      </c>
      <c r="G89" s="31">
        <f>'Calendario CEN_Def'!E28</f>
        <v>44530</v>
      </c>
      <c r="H89" s="32"/>
      <c r="I89" s="25" t="str">
        <f>'Calendario CEN_Def'!F28</f>
        <v>Pruebas CEN vencidas.</v>
      </c>
      <c r="J89" s="22" t="str">
        <f t="shared" si="2"/>
        <v>CEN--TER TOCOPILLA U15--Carbón</v>
      </c>
      <c r="K89" s="33" t="e">
        <f>#REF!</f>
        <v>#REF!</v>
      </c>
      <c r="L89" s="34" t="e">
        <f>#REF!</f>
        <v>#REF!</v>
      </c>
      <c r="M89" s="32" t="e">
        <f>#REF!</f>
        <v>#REF!</v>
      </c>
    </row>
    <row r="90" spans="2:13" x14ac:dyDescent="0.35">
      <c r="B90" s="30" t="s">
        <v>4</v>
      </c>
      <c r="C90" s="30" t="str">
        <f>'Calendario CEN_Def'!B29</f>
        <v>Engie Energía Chile S.A.</v>
      </c>
      <c r="D90" s="30" t="str">
        <f>'Calendario CEN_Def'!C29</f>
        <v>TER TOCOPILLA TG1</v>
      </c>
      <c r="E90" s="30" t="str">
        <f>'Calendario CEN_Def'!C29</f>
        <v>TER TOCOPILLA TG1</v>
      </c>
      <c r="F90" s="30" t="str">
        <f>'Calendario CEN_Def'!D29</f>
        <v>Diésel</v>
      </c>
      <c r="G90" s="31">
        <f>'Calendario CEN_Def'!E29</f>
        <v>44349</v>
      </c>
      <c r="H90" s="32"/>
      <c r="I90" s="25" t="str">
        <f>'Calendario CEN_Def'!F29</f>
        <v>Pruebas CEN vencidas.</v>
      </c>
      <c r="J90" s="22" t="str">
        <f t="shared" si="2"/>
        <v>CEN--TER TOCOPILLA TG1--Diésel</v>
      </c>
      <c r="K90" s="33" t="e">
        <f>#REF!</f>
        <v>#REF!</v>
      </c>
      <c r="L90" s="34" t="e">
        <f>#REF!</f>
        <v>#REF!</v>
      </c>
      <c r="M90" s="32" t="e">
        <f>#REF!</f>
        <v>#REF!</v>
      </c>
    </row>
    <row r="91" spans="2:13" x14ac:dyDescent="0.35">
      <c r="B91" s="30" t="s">
        <v>4</v>
      </c>
      <c r="C91" s="30" t="str">
        <f>'Calendario CEN_Def'!B30</f>
        <v>Engie Energía Chile S.A.</v>
      </c>
      <c r="D91" s="30" t="str">
        <f>'Calendario CEN_Def'!C30</f>
        <v>TER TOCOPILLA TG2</v>
      </c>
      <c r="E91" s="30" t="str">
        <f>'Calendario CEN_Def'!C30</f>
        <v>TER TOCOPILLA TG2</v>
      </c>
      <c r="F91" s="30" t="str">
        <f>'Calendario CEN_Def'!D30</f>
        <v>Diésel</v>
      </c>
      <c r="G91" s="31">
        <f>'Calendario CEN_Def'!E30</f>
        <v>44349</v>
      </c>
      <c r="H91" s="32"/>
      <c r="I91" s="25" t="str">
        <f>'Calendario CEN_Def'!F30</f>
        <v>Pruebas CEN vencidas.</v>
      </c>
      <c r="J91" s="22" t="str">
        <f t="shared" si="2"/>
        <v>CEN--TER TOCOPILLA TG2--Diésel</v>
      </c>
      <c r="K91" s="33" t="e">
        <f>#REF!</f>
        <v>#REF!</v>
      </c>
      <c r="L91" s="34" t="e">
        <f>#REF!</f>
        <v>#REF!</v>
      </c>
      <c r="M91" s="32" t="e">
        <f>#REF!</f>
        <v>#REF!</v>
      </c>
    </row>
    <row r="92" spans="2:13" x14ac:dyDescent="0.35">
      <c r="B92" s="30" t="s">
        <v>4</v>
      </c>
      <c r="C92" s="30" t="str">
        <f>'Calendario CEN_Def'!B31</f>
        <v>Enlasa Generación Chile S.A.</v>
      </c>
      <c r="D92" s="30" t="str">
        <f>'Calendario CEN_Def'!C31</f>
        <v>TER EL PEÑON U1-U50</v>
      </c>
      <c r="E92" s="30" t="str">
        <f>'Calendario CEN_Def'!C31</f>
        <v>TER EL PEÑON U1-U50</v>
      </c>
      <c r="F92" s="30" t="str">
        <f>'Calendario CEN_Def'!D31</f>
        <v>Diésel</v>
      </c>
      <c r="G92" s="31">
        <f>'Calendario CEN_Def'!E31</f>
        <v>44536</v>
      </c>
      <c r="H92" s="32"/>
      <c r="I92" s="25" t="str">
        <f>'Calendario CEN_Def'!F31</f>
        <v>Pruebas no realizadas a la fecha.</v>
      </c>
      <c r="J92" s="22" t="str">
        <f t="shared" si="2"/>
        <v>CEN--TER EL PEÑON U1-U50--Diésel</v>
      </c>
      <c r="K92" s="33" t="e">
        <f>#REF!</f>
        <v>#REF!</v>
      </c>
      <c r="L92" s="34" t="e">
        <f>#REF!</f>
        <v>#REF!</v>
      </c>
      <c r="M92" s="32" t="e">
        <f>#REF!</f>
        <v>#REF!</v>
      </c>
    </row>
    <row r="93" spans="2:13" x14ac:dyDescent="0.35">
      <c r="B93" s="30" t="s">
        <v>4</v>
      </c>
      <c r="C93" s="30" t="str">
        <f>'Calendario CEN_Def'!B32</f>
        <v>Enlasa Generación Chile S.A.</v>
      </c>
      <c r="D93" s="30" t="str">
        <f>'Calendario CEN_Def'!C32</f>
        <v>TER TENO U1-U36</v>
      </c>
      <c r="E93" s="30" t="str">
        <f>'Calendario CEN_Def'!C32</f>
        <v>TER TENO U1-U36</v>
      </c>
      <c r="F93" s="30" t="str">
        <f>'Calendario CEN_Def'!D32</f>
        <v>Diésel</v>
      </c>
      <c r="G93" s="31">
        <f>'Calendario CEN_Def'!E32</f>
        <v>44249</v>
      </c>
      <c r="H93" s="32"/>
      <c r="I93" s="25" t="str">
        <f>'Calendario CEN_Def'!F32</f>
        <v>Pruebas no realizadas a la fecha.</v>
      </c>
      <c r="J93" s="22" t="str">
        <f t="shared" si="2"/>
        <v>CEN--TER TENO U1-U36--Diésel</v>
      </c>
      <c r="K93" s="33" t="e">
        <f>#REF!</f>
        <v>#REF!</v>
      </c>
      <c r="L93" s="34" t="e">
        <f>#REF!</f>
        <v>#REF!</v>
      </c>
      <c r="M93" s="32" t="e">
        <f>#REF!</f>
        <v>#REF!</v>
      </c>
    </row>
    <row r="94" spans="2:13" x14ac:dyDescent="0.35">
      <c r="B94" s="30" t="s">
        <v>4</v>
      </c>
      <c r="C94" s="30" t="str">
        <f>'Calendario CEN_Def'!B33</f>
        <v>Enlasa Generación Chile S.A.</v>
      </c>
      <c r="D94" s="30" t="str">
        <f>'Calendario CEN_Def'!C33</f>
        <v>TER TRAPÉN U1-U50</v>
      </c>
      <c r="E94" s="30" t="str">
        <f>'Calendario CEN_Def'!C33</f>
        <v>TER TRAPÉN U1-U50</v>
      </c>
      <c r="F94" s="30" t="str">
        <f>'Calendario CEN_Def'!D33</f>
        <v>Diésel</v>
      </c>
      <c r="G94" s="31">
        <f>'Calendario CEN_Def'!E33</f>
        <v>44462</v>
      </c>
      <c r="H94" s="32"/>
      <c r="I94" s="25" t="str">
        <f>'Calendario CEN_Def'!F33</f>
        <v>Pruebas no realizadas a la fecha.</v>
      </c>
      <c r="J94" s="22" t="str">
        <f t="shared" si="2"/>
        <v>CEN--TER TRAPÉN U1-U50--Diésel</v>
      </c>
      <c r="K94" s="33" t="e">
        <f>#REF!</f>
        <v>#REF!</v>
      </c>
      <c r="L94" s="34" t="e">
        <f>#REF!</f>
        <v>#REF!</v>
      </c>
      <c r="M94" s="32" t="e">
        <f>#REF!</f>
        <v>#REF!</v>
      </c>
    </row>
    <row r="95" spans="2:13" x14ac:dyDescent="0.35">
      <c r="B95" s="30" t="s">
        <v>4</v>
      </c>
      <c r="C95" s="30" t="str">
        <f>'Calendario CEN_Def'!B34</f>
        <v>Enorchile S.A.</v>
      </c>
      <c r="D95" s="30" t="str">
        <f>'Calendario CEN_Def'!C34</f>
        <v>TER COLIHUES U1-U2</v>
      </c>
      <c r="E95" s="30" t="str">
        <f>'Calendario CEN_Def'!C34</f>
        <v>TER COLIHUES U1-U2</v>
      </c>
      <c r="F95" s="30" t="str">
        <f>'Calendario CEN_Def'!D34</f>
        <v>Diésel /HFO</v>
      </c>
      <c r="G95" s="31">
        <f>'Calendario CEN_Def'!E34</f>
        <v>44368</v>
      </c>
      <c r="H95" s="32"/>
      <c r="I95" s="25" t="str">
        <f>'Calendario CEN_Def'!F34</f>
        <v>Pruebas no realizadas a la fecha.</v>
      </c>
      <c r="J95" s="22" t="str">
        <f t="shared" si="2"/>
        <v>CEN--TER COLIHUES U1-U2--Diésel /HFO</v>
      </c>
      <c r="K95" s="33" t="e">
        <f>#REF!</f>
        <v>#REF!</v>
      </c>
      <c r="L95" s="34" t="e">
        <f>#REF!</f>
        <v>#REF!</v>
      </c>
      <c r="M95" s="32" t="e">
        <f>#REF!</f>
        <v>#REF!</v>
      </c>
    </row>
    <row r="96" spans="2:13" x14ac:dyDescent="0.35">
      <c r="B96" s="30" t="s">
        <v>4</v>
      </c>
      <c r="C96" s="30" t="str">
        <f>'Calendario CEN_Def'!B35</f>
        <v>Enorchile S.A.</v>
      </c>
      <c r="D96" s="30" t="str">
        <f>'Calendario CEN_Def'!C35</f>
        <v>TER UJINA U5-U6</v>
      </c>
      <c r="E96" s="30" t="str">
        <f>'Calendario CEN_Def'!C35</f>
        <v>TER UJINA U5-U6</v>
      </c>
      <c r="F96" s="30" t="str">
        <f>'Calendario CEN_Def'!D35</f>
        <v>Fuel Oil N°6/Diésel</v>
      </c>
      <c r="G96" s="31">
        <f>'Calendario CEN_Def'!E35</f>
        <v>44459</v>
      </c>
      <c r="H96" s="32"/>
      <c r="I96" s="25" t="str">
        <f>'Calendario CEN_Def'!F35</f>
        <v>Pruebas CEN vencidas.</v>
      </c>
      <c r="J96" s="22" t="str">
        <f t="shared" si="2"/>
        <v>CEN--TER UJINA U5-U6--Fuel Oil N°6/Diésel</v>
      </c>
      <c r="K96" s="33" t="e">
        <f>#REF!</f>
        <v>#REF!</v>
      </c>
      <c r="L96" s="34" t="e">
        <f>#REF!</f>
        <v>#REF!</v>
      </c>
      <c r="M96" s="32" t="e">
        <f>#REF!</f>
        <v>#REF!</v>
      </c>
    </row>
    <row r="97" spans="2:13" x14ac:dyDescent="0.35">
      <c r="B97" s="30" t="s">
        <v>4</v>
      </c>
      <c r="C97" s="30" t="str">
        <f>'Calendario CEN_Def'!B36</f>
        <v>Enorchile S.A.</v>
      </c>
      <c r="D97" s="30" t="str">
        <f>'Calendario CEN_Def'!C36</f>
        <v>TER ESPERANZA U1-U3</v>
      </c>
      <c r="E97" s="30" t="str">
        <f>'Calendario CEN_Def'!C36</f>
        <v>TER ESPERANZA U1-U3</v>
      </c>
      <c r="F97" s="30" t="str">
        <f>'Calendario CEN_Def'!D36</f>
        <v>Diésel</v>
      </c>
      <c r="G97" s="31">
        <f>'Calendario CEN_Def'!E36</f>
        <v>44403</v>
      </c>
      <c r="H97" s="32"/>
      <c r="I97" s="25" t="str">
        <f>'Calendario CEN_Def'!F36</f>
        <v>Pruebas no realizadas a la fecha.</v>
      </c>
      <c r="J97" s="22" t="str">
        <f t="shared" si="2"/>
        <v>CEN--TER ESPERANZA U1-U3--Diésel</v>
      </c>
      <c r="K97" s="33" t="e">
        <f>#REF!</f>
        <v>#REF!</v>
      </c>
      <c r="L97" s="34" t="e">
        <f>#REF!</f>
        <v>#REF!</v>
      </c>
      <c r="M97" s="32" t="e">
        <f>#REF!</f>
        <v>#REF!</v>
      </c>
    </row>
    <row r="98" spans="2:13" x14ac:dyDescent="0.35">
      <c r="B98" s="30" t="s">
        <v>4</v>
      </c>
      <c r="C98" s="30" t="str">
        <f>'Calendario CEN_Def'!B37</f>
        <v>Enorchile S.A.</v>
      </c>
      <c r="D98" s="30" t="str">
        <f>'Calendario CEN_Def'!C37</f>
        <v>TER MANTOS BLANCOS U1-U10</v>
      </c>
      <c r="E98" s="30" t="str">
        <f>'Calendario CEN_Def'!C37</f>
        <v>TER MANTOS BLANCOS U1-U10</v>
      </c>
      <c r="F98" s="30" t="str">
        <f>'Calendario CEN_Def'!D37</f>
        <v>Diésel /FO</v>
      </c>
      <c r="G98" s="31">
        <f>'Calendario CEN_Def'!E37</f>
        <v>44419</v>
      </c>
      <c r="H98" s="32"/>
      <c r="I98" s="25" t="str">
        <f>'Calendario CEN_Def'!F37</f>
        <v>Pruebas no realizadas a la fecha.</v>
      </c>
      <c r="J98" s="22" t="str">
        <f t="shared" si="2"/>
        <v>CEN--TER MANTOS BLANCOS U1-U10--Diésel /FO</v>
      </c>
      <c r="K98" s="33" t="e">
        <f>#REF!</f>
        <v>#REF!</v>
      </c>
      <c r="L98" s="34" t="e">
        <f>#REF!</f>
        <v>#REF!</v>
      </c>
      <c r="M98" s="32" t="e">
        <f>#REF!</f>
        <v>#REF!</v>
      </c>
    </row>
    <row r="99" spans="2:13" x14ac:dyDescent="0.35">
      <c r="B99" s="30" t="s">
        <v>4</v>
      </c>
      <c r="C99" s="30" t="str">
        <f>'Calendario CEN_Def'!B38</f>
        <v>Espinos S.A.</v>
      </c>
      <c r="D99" s="30" t="str">
        <f>'Calendario CEN_Def'!C38</f>
        <v>TER LOS ESPINOS U1-U80</v>
      </c>
      <c r="E99" s="30" t="str">
        <f>'Calendario CEN_Def'!C38</f>
        <v>TER LOS ESPINOS U1-U80</v>
      </c>
      <c r="F99" s="30" t="str">
        <f>'Calendario CEN_Def'!D38</f>
        <v>Diésel</v>
      </c>
      <c r="G99" s="31">
        <f>'Calendario CEN_Def'!E38</f>
        <v>44410</v>
      </c>
      <c r="H99" s="32"/>
      <c r="I99" s="25" t="str">
        <f>'Calendario CEN_Def'!F38</f>
        <v>Pruebas no realizadas a la fecha.</v>
      </c>
      <c r="J99" s="22" t="str">
        <f t="shared" si="2"/>
        <v>CEN--TER LOS ESPINOS U1-U80--Diésel</v>
      </c>
      <c r="K99" s="33" t="e">
        <f>#REF!</f>
        <v>#REF!</v>
      </c>
      <c r="L99" s="34" t="e">
        <f>#REF!</f>
        <v>#REF!</v>
      </c>
      <c r="M99" s="32" t="e">
        <f>#REF!</f>
        <v>#REF!</v>
      </c>
    </row>
    <row r="100" spans="2:13" x14ac:dyDescent="0.35">
      <c r="B100" s="30" t="s">
        <v>4</v>
      </c>
      <c r="C100" s="30" t="str">
        <f>'Calendario CEN_Def'!B39</f>
        <v>Espinos S.A.</v>
      </c>
      <c r="D100" s="30" t="str">
        <f>'Calendario CEN_Def'!C39</f>
        <v>TER OLIVOS U1-U72</v>
      </c>
      <c r="E100" s="30" t="str">
        <f>'Calendario CEN_Def'!C39</f>
        <v>TER OLIVOS U1-U72</v>
      </c>
      <c r="F100" s="30" t="str">
        <f>'Calendario CEN_Def'!D39</f>
        <v>Diésel</v>
      </c>
      <c r="G100" s="31">
        <f>'Calendario CEN_Def'!E39</f>
        <v>44452</v>
      </c>
      <c r="H100" s="32"/>
      <c r="I100" s="25" t="str">
        <f>'Calendario CEN_Def'!F39</f>
        <v>Pruebas no realizadas a la fecha.</v>
      </c>
      <c r="J100" s="22" t="str">
        <f t="shared" si="2"/>
        <v>CEN--TER OLIVOS U1-U72--Diésel</v>
      </c>
      <c r="K100" s="33" t="e">
        <f>#REF!</f>
        <v>#REF!</v>
      </c>
      <c r="L100" s="34" t="e">
        <f>#REF!</f>
        <v>#REF!</v>
      </c>
      <c r="M100" s="32" t="e">
        <f>#REF!</f>
        <v>#REF!</v>
      </c>
    </row>
    <row r="101" spans="2:13" x14ac:dyDescent="0.35">
      <c r="B101" s="30" t="s">
        <v>4</v>
      </c>
      <c r="C101" s="30" t="str">
        <f>'Calendario CEN_Def'!B40</f>
        <v>Generación de Energía Nueva Degan SpA</v>
      </c>
      <c r="D101" s="30" t="str">
        <f>'Calendario CEN_Def'!C40</f>
        <v>TER DEGAÑ I</v>
      </c>
      <c r="E101" s="30" t="str">
        <f>'Calendario CEN_Def'!C40</f>
        <v>TER DEGAÑ I</v>
      </c>
      <c r="F101" s="30" t="str">
        <f>'Calendario CEN_Def'!D40</f>
        <v>Diésel</v>
      </c>
      <c r="G101" s="31">
        <f>'Calendario CEN_Def'!E40</f>
        <v>44497</v>
      </c>
      <c r="H101" s="32"/>
      <c r="I101" s="25" t="str">
        <f>'Calendario CEN_Def'!F40</f>
        <v>Pruebas no realizadas a la fecha.</v>
      </c>
      <c r="J101" s="22" t="str">
        <f t="shared" si="2"/>
        <v>CEN--TER DEGAÑ I--Diésel</v>
      </c>
      <c r="K101" s="33" t="e">
        <f>#REF!</f>
        <v>#REF!</v>
      </c>
      <c r="L101" s="34" t="e">
        <f>#REF!</f>
        <v>#REF!</v>
      </c>
      <c r="M101" s="32" t="e">
        <f>#REF!</f>
        <v>#REF!</v>
      </c>
    </row>
    <row r="102" spans="2:13" x14ac:dyDescent="0.35">
      <c r="B102" s="30" t="s">
        <v>4</v>
      </c>
      <c r="C102" s="30" t="str">
        <f>'Calendario CEN_Def'!B41</f>
        <v>Generadora del Pacífico SpA</v>
      </c>
      <c r="D102" s="30" t="str">
        <f>'Calendario CEN_Def'!C41</f>
        <v>TER TERMOPACÍFICO U1-U60</v>
      </c>
      <c r="E102" s="30" t="str">
        <f>'Calendario CEN_Def'!C41</f>
        <v>TER TERMOPACÍFICO U1-U60</v>
      </c>
      <c r="F102" s="30" t="str">
        <f>'Calendario CEN_Def'!D41</f>
        <v>Diésel</v>
      </c>
      <c r="G102" s="31">
        <f>'Calendario CEN_Def'!E41</f>
        <v>44529</v>
      </c>
      <c r="H102" s="32"/>
      <c r="I102" s="25" t="str">
        <f>'Calendario CEN_Def'!F41</f>
        <v>Pruebas no realizadas a la fecha.</v>
      </c>
      <c r="J102" s="22" t="str">
        <f t="shared" si="2"/>
        <v>CEN--TER TERMOPACÍFICO U1-U60--Diésel</v>
      </c>
      <c r="K102" s="33" t="e">
        <f>#REF!</f>
        <v>#REF!</v>
      </c>
      <c r="L102" s="34" t="e">
        <f>#REF!</f>
        <v>#REF!</v>
      </c>
      <c r="M102" s="32" t="e">
        <f>#REF!</f>
        <v>#REF!</v>
      </c>
    </row>
    <row r="103" spans="2:13" x14ac:dyDescent="0.35">
      <c r="B103" s="30" t="s">
        <v>4</v>
      </c>
      <c r="C103" s="30" t="str">
        <f>'Calendario CEN_Def'!B42</f>
        <v>Generadora Metropolitana SpA</v>
      </c>
      <c r="D103" s="30" t="str">
        <f>'Calendario CEN_Def'!C42</f>
        <v>TER RENCA U1</v>
      </c>
      <c r="E103" s="30" t="str">
        <f>'Calendario CEN_Def'!C42</f>
        <v>TER RENCA U1</v>
      </c>
      <c r="F103" s="30" t="str">
        <f>'Calendario CEN_Def'!D42</f>
        <v>Diésel</v>
      </c>
      <c r="G103" s="31">
        <f>'Calendario CEN_Def'!E42</f>
        <v>44488</v>
      </c>
      <c r="H103" s="32"/>
      <c r="I103" s="25" t="str">
        <f>'Calendario CEN_Def'!F42</f>
        <v>Pruebas CEN vencidas.</v>
      </c>
      <c r="J103" s="22" t="str">
        <f t="shared" si="2"/>
        <v>CEN--TER RENCA U1--Diésel</v>
      </c>
      <c r="K103" s="33" t="e">
        <f>#REF!</f>
        <v>#REF!</v>
      </c>
      <c r="L103" s="34" t="e">
        <f>#REF!</f>
        <v>#REF!</v>
      </c>
      <c r="M103" s="32" t="e">
        <f>#REF!</f>
        <v>#REF!</v>
      </c>
    </row>
    <row r="104" spans="2:13" x14ac:dyDescent="0.35">
      <c r="B104" s="30" t="s">
        <v>4</v>
      </c>
      <c r="C104" s="30" t="str">
        <f>'Calendario CEN_Def'!B43</f>
        <v>Generadora Metropolitana SpA</v>
      </c>
      <c r="D104" s="30" t="str">
        <f>'Calendario CEN_Def'!C43</f>
        <v>TER RENCA U2</v>
      </c>
      <c r="E104" s="30" t="str">
        <f>'Calendario CEN_Def'!C43</f>
        <v>TER RENCA U2</v>
      </c>
      <c r="F104" s="30" t="str">
        <f>'Calendario CEN_Def'!D43</f>
        <v>Diésel</v>
      </c>
      <c r="G104" s="31">
        <f>'Calendario CEN_Def'!E43</f>
        <v>44488</v>
      </c>
      <c r="H104" s="32"/>
      <c r="I104" s="25" t="str">
        <f>'Calendario CEN_Def'!F43</f>
        <v>Pruebas CEN vencidas.</v>
      </c>
      <c r="J104" s="22" t="str">
        <f t="shared" si="2"/>
        <v>CEN--TER RENCA U2--Diésel</v>
      </c>
      <c r="K104" s="33" t="e">
        <f>#REF!</f>
        <v>#REF!</v>
      </c>
      <c r="L104" s="34" t="e">
        <f>#REF!</f>
        <v>#REF!</v>
      </c>
      <c r="M104" s="32" t="e">
        <f>#REF!</f>
        <v>#REF!</v>
      </c>
    </row>
    <row r="105" spans="2:13" x14ac:dyDescent="0.35">
      <c r="B105" s="30" t="s">
        <v>4</v>
      </c>
      <c r="C105" s="30" t="str">
        <f>'Calendario CEN_Def'!B44</f>
        <v>Imelsa Energía SpA</v>
      </c>
      <c r="D105" s="30" t="str">
        <f>'Calendario CEN_Def'!C44</f>
        <v>TER CENIZAS U2</v>
      </c>
      <c r="E105" s="30" t="str">
        <f>'Calendario CEN_Def'!C44</f>
        <v>TER CENIZAS U2</v>
      </c>
      <c r="F105" s="30" t="str">
        <f>'Calendario CEN_Def'!D44</f>
        <v>Diésel</v>
      </c>
      <c r="G105" s="31">
        <f>'Calendario CEN_Def'!E44</f>
        <v>44354</v>
      </c>
      <c r="H105" s="32"/>
      <c r="I105" s="25" t="str">
        <f>'Calendario CEN_Def'!F44</f>
        <v>Pruebas no realizadas a la fecha.</v>
      </c>
      <c r="J105" s="22" t="str">
        <f t="shared" si="2"/>
        <v>CEN--TER CENIZAS U2--Diésel</v>
      </c>
      <c r="K105" s="33" t="e">
        <f>#REF!</f>
        <v>#REF!</v>
      </c>
      <c r="L105" s="34" t="e">
        <f>#REF!</f>
        <v>#REF!</v>
      </c>
      <c r="M105" s="32" t="e">
        <f>#REF!</f>
        <v>#REF!</v>
      </c>
    </row>
    <row r="106" spans="2:13" x14ac:dyDescent="0.35">
      <c r="B106" s="30" t="s">
        <v>4</v>
      </c>
      <c r="C106" s="30" t="str">
        <f>'Calendario CEN_Def'!B45</f>
        <v xml:space="preserve">Inacal S.A. </v>
      </c>
      <c r="D106" s="30" t="str">
        <f>'Calendario CEN_Def'!C45</f>
        <v>TER INACAL U1-U4</v>
      </c>
      <c r="E106" s="30" t="str">
        <f>'Calendario CEN_Def'!C45</f>
        <v>TER INACAL U1-U4</v>
      </c>
      <c r="F106" s="30" t="str">
        <f>'Calendario CEN_Def'!D45</f>
        <v>Fuel Oil N°6/Diésel</v>
      </c>
      <c r="G106" s="31">
        <f>'Calendario CEN_Def'!E45</f>
        <v>44305</v>
      </c>
      <c r="H106" s="32"/>
      <c r="I106" s="25" t="str">
        <f>'Calendario CEN_Def'!F45</f>
        <v>Pruebas no realizadas a la fecha.</v>
      </c>
      <c r="J106" s="22" t="str">
        <f t="shared" si="2"/>
        <v>CEN--TER INACAL U1-U4--Fuel Oil N°6/Diésel</v>
      </c>
      <c r="K106" s="33" t="e">
        <f>#REF!</f>
        <v>#REF!</v>
      </c>
      <c r="L106" s="34" t="e">
        <f>#REF!</f>
        <v>#REF!</v>
      </c>
      <c r="M106" s="32" t="e">
        <f>#REF!</f>
        <v>#REF!</v>
      </c>
    </row>
    <row r="107" spans="2:13" x14ac:dyDescent="0.35">
      <c r="B107" s="30" t="s">
        <v>4</v>
      </c>
      <c r="C107" s="30" t="str">
        <f>'Calendario CEN_Def'!B46</f>
        <v xml:space="preserve">Inacal S.A. </v>
      </c>
      <c r="D107" s="30" t="str">
        <f>'Calendario CEN_Def'!C46</f>
        <v>TER CEMENTOS BIO BIO CENTRO U1-U8</v>
      </c>
      <c r="E107" s="30" t="str">
        <f>'Calendario CEN_Def'!C46</f>
        <v>TER CEMENTOS BIO BIO CENTRO U1-U8</v>
      </c>
      <c r="F107" s="30" t="str">
        <f>'Calendario CEN_Def'!D46</f>
        <v>Fuel Oil N°6/Diésel</v>
      </c>
      <c r="G107" s="31">
        <f>'Calendario CEN_Def'!E46</f>
        <v>44364</v>
      </c>
      <c r="H107" s="32"/>
      <c r="I107" s="25" t="str">
        <f>'Calendario CEN_Def'!F46</f>
        <v>Pruebas no realizadas a la fecha.</v>
      </c>
      <c r="J107" s="22" t="str">
        <f t="shared" si="2"/>
        <v>CEN--TER CEMENTOS BIO BIO CENTRO U1-U8--Fuel Oil N°6/Diésel</v>
      </c>
      <c r="K107" s="33" t="e">
        <f>#REF!</f>
        <v>#REF!</v>
      </c>
      <c r="L107" s="34" t="e">
        <f>#REF!</f>
        <v>#REF!</v>
      </c>
      <c r="M107" s="32" t="e">
        <f>#REF!</f>
        <v>#REF!</v>
      </c>
    </row>
    <row r="108" spans="2:13" x14ac:dyDescent="0.35">
      <c r="B108" s="30" t="s">
        <v>4</v>
      </c>
      <c r="C108" s="30" t="str">
        <f>'Calendario CEN_Def'!B47</f>
        <v>Inversiones Hornitos SpA</v>
      </c>
      <c r="D108" s="30" t="str">
        <f>'Calendario CEN_Def'!C47</f>
        <v>TER HORNITOS U1</v>
      </c>
      <c r="E108" s="30" t="str">
        <f>'Calendario CEN_Def'!C47</f>
        <v>TER HORNITOS U1</v>
      </c>
      <c r="F108" s="30" t="str">
        <f>'Calendario CEN_Def'!D47</f>
        <v>Carbón</v>
      </c>
      <c r="G108" s="31">
        <f>'Calendario CEN_Def'!E47</f>
        <v>44342</v>
      </c>
      <c r="H108" s="32"/>
      <c r="I108" s="25" t="str">
        <f>'Calendario CEN_Def'!F47</f>
        <v>Posterior a Mantenimiento Mayor.</v>
      </c>
      <c r="J108" s="22" t="str">
        <f t="shared" si="2"/>
        <v>CEN--TER HORNITOS U1--Carbón</v>
      </c>
      <c r="K108" s="33" t="e">
        <f>#REF!</f>
        <v>#REF!</v>
      </c>
      <c r="L108" s="34" t="e">
        <f>#REF!</f>
        <v>#REF!</v>
      </c>
      <c r="M108" s="32" t="e">
        <f>#REF!</f>
        <v>#REF!</v>
      </c>
    </row>
    <row r="109" spans="2:13" x14ac:dyDescent="0.35">
      <c r="B109" s="30" t="s">
        <v>4</v>
      </c>
      <c r="C109" s="30" t="str">
        <f>'Calendario CEN_Def'!B48</f>
        <v>On-Group S.A.</v>
      </c>
      <c r="D109" s="30" t="str">
        <f>'Calendario CEN_Def'!C48</f>
        <v>TER AGUAS BLANCAS U1-U2</v>
      </c>
      <c r="E109" s="30" t="str">
        <f>'Calendario CEN_Def'!C48</f>
        <v>TER AGUAS BLANCAS U1-U2</v>
      </c>
      <c r="F109" s="30" t="str">
        <f>'Calendario CEN_Def'!D48</f>
        <v>Diésel</v>
      </c>
      <c r="G109" s="31">
        <f>'Calendario CEN_Def'!E48</f>
        <v>44503</v>
      </c>
      <c r="H109" s="32"/>
      <c r="I109" s="25" t="str">
        <f>'Calendario CEN_Def'!F48</f>
        <v>Pruebas no realizadas a la fecha.</v>
      </c>
      <c r="J109" s="22" t="str">
        <f t="shared" si="2"/>
        <v>CEN--TER AGUAS BLANCAS U1-U2--Diésel</v>
      </c>
      <c r="K109" s="33" t="e">
        <f>#REF!</f>
        <v>#REF!</v>
      </c>
      <c r="L109" s="34" t="e">
        <f>#REF!</f>
        <v>#REF!</v>
      </c>
      <c r="M109" s="32" t="e">
        <f>#REF!</f>
        <v>#REF!</v>
      </c>
    </row>
    <row r="110" spans="2:13" x14ac:dyDescent="0.35">
      <c r="B110" s="30" t="s">
        <v>4</v>
      </c>
      <c r="C110" s="30" t="str">
        <f>'Calendario CEN_Def'!B49</f>
        <v>Tecnet S.A.</v>
      </c>
      <c r="D110" s="30" t="str">
        <f>'Calendario CEN_Def'!C49</f>
        <v>TER LA PORTADA U1-U3</v>
      </c>
      <c r="E110" s="30" t="str">
        <f>'Calendario CEN_Def'!C49</f>
        <v>TER LA PORTADA U1-U3</v>
      </c>
      <c r="F110" s="30" t="str">
        <f>'Calendario CEN_Def'!D49</f>
        <v>Diésel</v>
      </c>
      <c r="G110" s="31">
        <f>'Calendario CEN_Def'!E49</f>
        <v>44329</v>
      </c>
      <c r="H110" s="32"/>
      <c r="I110" s="25" t="str">
        <f>'Calendario CEN_Def'!F49</f>
        <v>Pruebas no realizadas a la fecha.</v>
      </c>
      <c r="J110" s="22" t="str">
        <f t="shared" si="2"/>
        <v>CEN--TER LA PORTADA U1-U3--Diésel</v>
      </c>
      <c r="K110" s="33" t="e">
        <f>#REF!</f>
        <v>#REF!</v>
      </c>
      <c r="L110" s="34" t="e">
        <f>#REF!</f>
        <v>#REF!</v>
      </c>
      <c r="M110" s="32" t="e">
        <f>#REF!</f>
        <v>#REF!</v>
      </c>
    </row>
    <row r="111" spans="2:13" x14ac:dyDescent="0.35">
      <c r="B111" s="30" t="s">
        <v>4</v>
      </c>
      <c r="C111" s="30" t="str">
        <f>'Calendario CEN_Def'!B50</f>
        <v>TecnoRed S.A.</v>
      </c>
      <c r="D111" s="30" t="str">
        <f>'Calendario CEN_Def'!C50</f>
        <v>TER EL TOTORAL U1-U3</v>
      </c>
      <c r="E111" s="30" t="str">
        <f>'Calendario CEN_Def'!C50</f>
        <v>TER EL TOTORAL U1-U3</v>
      </c>
      <c r="F111" s="30" t="str">
        <f>'Calendario CEN_Def'!D50</f>
        <v>Diésel</v>
      </c>
      <c r="G111" s="31">
        <f>'Calendario CEN_Def'!E50</f>
        <v>44404</v>
      </c>
      <c r="H111" s="32"/>
      <c r="I111" s="25" t="str">
        <f>'Calendario CEN_Def'!F50</f>
        <v>Pruebas no realizadas a la fecha.</v>
      </c>
      <c r="J111" s="22" t="str">
        <f t="shared" si="2"/>
        <v>CEN--TER EL TOTORAL U1-U3--Diésel</v>
      </c>
      <c r="K111" s="33" t="e">
        <f>#REF!</f>
        <v>#REF!</v>
      </c>
      <c r="L111" s="34" t="e">
        <f>#REF!</f>
        <v>#REF!</v>
      </c>
      <c r="M111" s="32" t="e">
        <f>#REF!</f>
        <v>#REF!</v>
      </c>
    </row>
    <row r="112" spans="2:13" x14ac:dyDescent="0.35">
      <c r="B112" s="30" t="s">
        <v>4</v>
      </c>
      <c r="C112" s="30" t="str">
        <f>'Calendario CEN_Def'!B51</f>
        <v>TecnoRed S.A.</v>
      </c>
      <c r="D112" s="30" t="str">
        <f>'Calendario CEN_Def'!C51</f>
        <v>TER LAS VEGAS U1-U2</v>
      </c>
      <c r="E112" s="30" t="str">
        <f>'Calendario CEN_Def'!C51</f>
        <v>TER LAS VEGAS U1-U2</v>
      </c>
      <c r="F112" s="30" t="str">
        <f>'Calendario CEN_Def'!D51</f>
        <v>Diésel</v>
      </c>
      <c r="G112" s="31">
        <f>'Calendario CEN_Def'!E51</f>
        <v>44341</v>
      </c>
      <c r="H112" s="32"/>
      <c r="I112" s="25" t="str">
        <f>'Calendario CEN_Def'!F51</f>
        <v>Pruebas no realizadas a la fecha.</v>
      </c>
      <c r="J112" s="22" t="str">
        <f t="shared" si="2"/>
        <v>CEN--TER LAS VEGAS U1-U2--Diésel</v>
      </c>
      <c r="K112" s="33" t="e">
        <f>#REF!</f>
        <v>#REF!</v>
      </c>
      <c r="L112" s="34" t="e">
        <f>#REF!</f>
        <v>#REF!</v>
      </c>
      <c r="M112" s="32" t="e">
        <f>#REF!</f>
        <v>#REF!</v>
      </c>
    </row>
    <row r="113" spans="2:13" x14ac:dyDescent="0.35">
      <c r="B113" s="30" t="s">
        <v>4</v>
      </c>
      <c r="C113" s="30" t="str">
        <f>'Calendario CEN_Def'!B52</f>
        <v>TecnoRed S.A.</v>
      </c>
      <c r="D113" s="30" t="str">
        <f>'Calendario CEN_Def'!C52</f>
        <v>TER LINARES NORTE U1</v>
      </c>
      <c r="E113" s="30" t="str">
        <f>'Calendario CEN_Def'!C52</f>
        <v>TER LINARES NORTE U1</v>
      </c>
      <c r="F113" s="30" t="str">
        <f>'Calendario CEN_Def'!D52</f>
        <v>Diésel</v>
      </c>
      <c r="G113" s="31">
        <f>'Calendario CEN_Def'!E52</f>
        <v>44488</v>
      </c>
      <c r="H113" s="32"/>
      <c r="I113" s="25" t="str">
        <f>'Calendario CEN_Def'!F52</f>
        <v>Pruebas no realizadas a la fecha.</v>
      </c>
      <c r="J113" s="22" t="str">
        <f t="shared" si="2"/>
        <v>CEN--TER LINARES NORTE U1--Diésel</v>
      </c>
      <c r="K113" s="33" t="e">
        <f>#REF!</f>
        <v>#REF!</v>
      </c>
      <c r="L113" s="34" t="e">
        <f>#REF!</f>
        <v>#REF!</v>
      </c>
      <c r="M113" s="32" t="e">
        <f>#REF!</f>
        <v>#REF!</v>
      </c>
    </row>
    <row r="114" spans="2:13" x14ac:dyDescent="0.35">
      <c r="B114" s="30" t="s">
        <v>4</v>
      </c>
      <c r="C114" s="30" t="str">
        <f>'Calendario CEN_Def'!B53</f>
        <v>TecnoRed S.A.</v>
      </c>
      <c r="D114" s="30" t="str">
        <f>'Calendario CEN_Def'!C53</f>
        <v>TER PLACILLA U1-U3</v>
      </c>
      <c r="E114" s="30" t="str">
        <f>'Calendario CEN_Def'!C53</f>
        <v>TER PLACILLA U1-U3</v>
      </c>
      <c r="F114" s="30" t="str">
        <f>'Calendario CEN_Def'!D53</f>
        <v>Diésel</v>
      </c>
      <c r="G114" s="31">
        <f>'Calendario CEN_Def'!E53</f>
        <v>44306</v>
      </c>
      <c r="H114" s="32"/>
      <c r="I114" s="25" t="str">
        <f>'Calendario CEN_Def'!F53</f>
        <v>Pruebas no realizadas a la fecha.</v>
      </c>
      <c r="J114" s="22" t="str">
        <f t="shared" si="2"/>
        <v>CEN--TER PLACILLA U1-U3--Diésel</v>
      </c>
      <c r="K114" s="33" t="e">
        <f>#REF!</f>
        <v>#REF!</v>
      </c>
      <c r="L114" s="34" t="e">
        <f>#REF!</f>
        <v>#REF!</v>
      </c>
      <c r="M114" s="32" t="e">
        <f>#REF!</f>
        <v>#REF!</v>
      </c>
    </row>
    <row r="115" spans="2:13" x14ac:dyDescent="0.35">
      <c r="B115" s="30" t="s">
        <v>4</v>
      </c>
      <c r="C115" s="30" t="str">
        <f>'Calendario CEN_Def'!B54</f>
        <v>TecnoRed S.A.</v>
      </c>
      <c r="D115" s="30" t="str">
        <f>'Calendario CEN_Def'!C54</f>
        <v>TER QUINTAY U1-U3</v>
      </c>
      <c r="E115" s="30" t="str">
        <f>'Calendario CEN_Def'!C54</f>
        <v>TER QUINTAY U1-U3</v>
      </c>
      <c r="F115" s="30" t="str">
        <f>'Calendario CEN_Def'!D54</f>
        <v>Diésel</v>
      </c>
      <c r="G115" s="31">
        <f>'Calendario CEN_Def'!E54</f>
        <v>44432</v>
      </c>
      <c r="H115" s="32"/>
      <c r="I115" s="25" t="str">
        <f>'Calendario CEN_Def'!F54</f>
        <v>Pruebas no realizadas a la fecha.</v>
      </c>
      <c r="J115" s="22" t="str">
        <f t="shared" si="2"/>
        <v>CEN--TER QUINTAY U1-U3--Diésel</v>
      </c>
      <c r="K115" s="33" t="e">
        <f>#REF!</f>
        <v>#REF!</v>
      </c>
      <c r="L115" s="34" t="e">
        <f>#REF!</f>
        <v>#REF!</v>
      </c>
      <c r="M115" s="32" t="e">
        <f>#REF!</f>
        <v>#REF!</v>
      </c>
    </row>
    <row r="116" spans="2:13" x14ac:dyDescent="0.35">
      <c r="B116" s="30" t="s">
        <v>4</v>
      </c>
      <c r="C116" s="30" t="str">
        <f>'Calendario CEN_Def'!B55</f>
        <v>TecnoRed S.A.</v>
      </c>
      <c r="D116" s="30" t="str">
        <f>'Calendario CEN_Def'!C55</f>
        <v>TER SAN GREGORIO U1</v>
      </c>
      <c r="E116" s="30" t="str">
        <f>'Calendario CEN_Def'!C55</f>
        <v>TER SAN GREGORIO U1</v>
      </c>
      <c r="F116" s="30" t="str">
        <f>'Calendario CEN_Def'!D55</f>
        <v>Diésel</v>
      </c>
      <c r="G116" s="31">
        <f>'Calendario CEN_Def'!E55</f>
        <v>44489</v>
      </c>
      <c r="H116" s="32"/>
      <c r="I116" s="25" t="str">
        <f>'Calendario CEN_Def'!F55</f>
        <v>Pruebas no realizadas a la fecha.</v>
      </c>
      <c r="J116" s="22" t="str">
        <f t="shared" si="2"/>
        <v>CEN--TER SAN GREGORIO U1--Diésel</v>
      </c>
      <c r="K116" s="33" t="e">
        <f>#REF!</f>
        <v>#REF!</v>
      </c>
      <c r="L116" s="34" t="e">
        <f>#REF!</f>
        <v>#REF!</v>
      </c>
      <c r="M116" s="32" t="e">
        <f>#REF!</f>
        <v>#REF!</v>
      </c>
    </row>
    <row r="117" spans="2:13" x14ac:dyDescent="0.35">
      <c r="B117" s="30" t="s">
        <v>4</v>
      </c>
      <c r="C117" s="30" t="str">
        <f>'Calendario CEN_Def'!B56</f>
        <v>TecnoRed S.A.</v>
      </c>
      <c r="D117" s="30" t="str">
        <f>'Calendario CEN_Def'!C56</f>
        <v>TER CONCÓN U1_U3</v>
      </c>
      <c r="E117" s="30" t="str">
        <f>'Calendario CEN_Def'!C56</f>
        <v>TER CONCÓN U1_U3</v>
      </c>
      <c r="F117" s="30" t="str">
        <f>'Calendario CEN_Def'!D56</f>
        <v>Diésel</v>
      </c>
      <c r="G117" s="31">
        <f>'Calendario CEN_Def'!E56</f>
        <v>44369</v>
      </c>
      <c r="H117" s="32"/>
      <c r="I117" s="25" t="str">
        <f>'Calendario CEN_Def'!F56</f>
        <v>Pruebas no realizadas a la fecha.</v>
      </c>
      <c r="J117" s="22" t="str">
        <f t="shared" ref="J117:J122" si="3">CONCATENATE(B117,"--",E117,"--",F117)</f>
        <v>CEN--TER CONCÓN U1_U3--Diésel</v>
      </c>
      <c r="K117" s="33" t="e">
        <f>#REF!</f>
        <v>#REF!</v>
      </c>
      <c r="L117" s="34" t="e">
        <f>#REF!</f>
        <v>#REF!</v>
      </c>
      <c r="M117" s="32" t="e">
        <f>#REF!</f>
        <v>#REF!</v>
      </c>
    </row>
    <row r="118" spans="2:13" x14ac:dyDescent="0.35">
      <c r="B118" s="30" t="s">
        <v>4</v>
      </c>
      <c r="C118" s="30" t="str">
        <f>'Calendario CEN_Def'!B57</f>
        <v>Generadora Antilhue SPA</v>
      </c>
      <c r="D118" s="30" t="str">
        <f>'Calendario CEN_Def'!C57</f>
        <v>TER ANTILHUE</v>
      </c>
      <c r="E118" s="30" t="str">
        <f>'Calendario CEN_Def'!C57</f>
        <v>TER ANTILHUE</v>
      </c>
      <c r="F118" s="30" t="str">
        <f>'Calendario CEN_Def'!D57</f>
        <v>Diésel</v>
      </c>
      <c r="G118" s="31">
        <f>'Calendario CEN_Def'!E57</f>
        <v>44333</v>
      </c>
      <c r="H118" s="32"/>
      <c r="I118" s="25" t="str">
        <f>'Calendario CEN_Def'!F57</f>
        <v>Pruebas no realizadas a la fecha.</v>
      </c>
      <c r="J118" s="22" t="str">
        <f t="shared" si="3"/>
        <v>CEN--TER ANTILHUE--Diésel</v>
      </c>
      <c r="K118" s="33" t="e">
        <f>#REF!</f>
        <v>#REF!</v>
      </c>
      <c r="L118" s="34" t="e">
        <f>#REF!</f>
        <v>#REF!</v>
      </c>
      <c r="M118" s="32" t="e">
        <f>#REF!</f>
        <v>#REF!</v>
      </c>
    </row>
    <row r="119" spans="2:13" x14ac:dyDescent="0.35">
      <c r="B119" s="30" t="s">
        <v>4</v>
      </c>
      <c r="C119" s="30" t="str">
        <f>'Calendario CEN_Def'!B58</f>
        <v>Central Cardones S.A.</v>
      </c>
      <c r="D119" s="30" t="str">
        <f>'Calendario CEN_Def'!C58</f>
        <v>TER CARDONES</v>
      </c>
      <c r="E119" s="30" t="str">
        <f>'Calendario CEN_Def'!C58</f>
        <v>TER CARDONES</v>
      </c>
      <c r="F119" s="30" t="str">
        <f>'Calendario CEN_Def'!D58</f>
        <v>Diésel</v>
      </c>
      <c r="G119" s="31">
        <f>'Calendario CEN_Def'!E58</f>
        <v>44424</v>
      </c>
      <c r="H119" s="32"/>
      <c r="I119" s="25" t="str">
        <f>'Calendario CEN_Def'!F58</f>
        <v>Pruebas no realizadas a la fecha.</v>
      </c>
      <c r="J119" s="22" t="str">
        <f t="shared" si="3"/>
        <v>CEN--TER CARDONES--Diésel</v>
      </c>
      <c r="K119" s="33" t="e">
        <f>#REF!</f>
        <v>#REF!</v>
      </c>
      <c r="L119" s="34" t="e">
        <f>#REF!</f>
        <v>#REF!</v>
      </c>
      <c r="M119" s="32" t="e">
        <f>#REF!</f>
        <v>#REF!</v>
      </c>
    </row>
    <row r="120" spans="2:13" x14ac:dyDescent="0.35">
      <c r="B120" s="30" t="s">
        <v>4</v>
      </c>
      <c r="C120" s="30" t="str">
        <f>'Calendario CEN_Def'!B59</f>
        <v>Arauco Bioenergía S.A.</v>
      </c>
      <c r="D120" s="30" t="str">
        <f>'Calendario CEN_Def'!C59</f>
        <v>TER NUEVA ALDEA II</v>
      </c>
      <c r="E120" s="30" t="str">
        <f>'Calendario CEN_Def'!C59</f>
        <v>TER NUEVA ALDEA II</v>
      </c>
      <c r="F120" s="30" t="str">
        <f>'Calendario CEN_Def'!D59</f>
        <v>Diésel</v>
      </c>
      <c r="G120" s="31">
        <f>'Calendario CEN_Def'!E59</f>
        <v>44480</v>
      </c>
      <c r="H120" s="32"/>
      <c r="I120" s="25" t="str">
        <f>'Calendario CEN_Def'!F59</f>
        <v>Pruebas no realizadas a la fecha.</v>
      </c>
      <c r="J120" s="22" t="str">
        <f t="shared" si="3"/>
        <v>CEN--TER NUEVA ALDEA II--Diésel</v>
      </c>
      <c r="K120" s="33" t="e">
        <f>#REF!</f>
        <v>#REF!</v>
      </c>
      <c r="L120" s="34" t="e">
        <f>#REF!</f>
        <v>#REF!</v>
      </c>
      <c r="M120" s="32" t="e">
        <f>#REF!</f>
        <v>#REF!</v>
      </c>
    </row>
    <row r="121" spans="2:13" x14ac:dyDescent="0.35">
      <c r="B121" s="30" t="s">
        <v>4</v>
      </c>
      <c r="C121" s="30" t="str">
        <f>'Calendario CEN_Def'!B60</f>
        <v>Enlasa Generación Chile S.A.</v>
      </c>
      <c r="D121" s="30" t="str">
        <f>'Calendario CEN_Def'!C60</f>
        <v>TER SAN LORENZO DE D. DE ALMAGRO</v>
      </c>
      <c r="E121" s="30" t="str">
        <f>'Calendario CEN_Def'!C60</f>
        <v>TER SAN LORENZO DE D. DE ALMAGRO</v>
      </c>
      <c r="F121" s="30" t="str">
        <f>'Calendario CEN_Def'!D60</f>
        <v>Diésel</v>
      </c>
      <c r="G121" s="31">
        <f>'Calendario CEN_Def'!E60</f>
        <v>44543</v>
      </c>
      <c r="H121" s="32"/>
      <c r="I121" s="25" t="str">
        <f>'Calendario CEN_Def'!F60</f>
        <v>Pruebas no realizadas a la fecha.</v>
      </c>
      <c r="J121" s="22" t="str">
        <f t="shared" si="3"/>
        <v>CEN--TER SAN LORENZO DE D. DE ALMAGRO--Diésel</v>
      </c>
      <c r="K121" s="33" t="e">
        <f>#REF!</f>
        <v>#REF!</v>
      </c>
      <c r="L121" s="34" t="e">
        <f>#REF!</f>
        <v>#REF!</v>
      </c>
      <c r="M121" s="32" t="e">
        <f>#REF!</f>
        <v>#REF!</v>
      </c>
    </row>
    <row r="122" spans="2:13" x14ac:dyDescent="0.35">
      <c r="B122" s="30" t="s">
        <v>4</v>
      </c>
      <c r="C122" s="30" t="str">
        <f>'Calendario CEN_Def'!B61</f>
        <v>Central Yungay S.A.</v>
      </c>
      <c r="D122" s="30" t="str">
        <f>'Calendario CEN_Def'!C61</f>
        <v>TER YUNGAY</v>
      </c>
      <c r="E122" s="30" t="str">
        <f>'Calendario CEN_Def'!C61</f>
        <v>TER YUNGAY</v>
      </c>
      <c r="F122" s="30" t="str">
        <f>'Calendario CEN_Def'!D61</f>
        <v>Diésel</v>
      </c>
      <c r="G122" s="31">
        <f>'Calendario CEN_Def'!E61</f>
        <v>44557</v>
      </c>
      <c r="H122" s="32"/>
      <c r="I122" s="25" t="str">
        <f>'Calendario CEN_Def'!F61</f>
        <v>Pruebas no realizadas a la fecha.</v>
      </c>
      <c r="J122" s="22" t="str">
        <f t="shared" si="3"/>
        <v>CEN--TER YUNGAY--Diésel</v>
      </c>
      <c r="K122" s="33" t="e">
        <f>#REF!</f>
        <v>#REF!</v>
      </c>
      <c r="L122" s="34" t="e">
        <f>#REF!</f>
        <v>#REF!</v>
      </c>
      <c r="M122" s="32" t="e">
        <f>#REF!</f>
        <v>#REF!</v>
      </c>
    </row>
    <row r="123" spans="2:13" x14ac:dyDescent="0.35">
      <c r="B123" s="30"/>
      <c r="C123" s="30"/>
      <c r="D123" s="30"/>
      <c r="E123" s="30"/>
      <c r="F123" s="30"/>
      <c r="G123" s="31"/>
      <c r="H123" s="32"/>
      <c r="I123" s="25"/>
      <c r="K123" s="33"/>
      <c r="L123" s="34"/>
      <c r="M123" s="32"/>
    </row>
    <row r="124" spans="2:13" x14ac:dyDescent="0.35">
      <c r="B124" s="30"/>
      <c r="C124" s="30"/>
      <c r="D124" s="30"/>
      <c r="E124" s="30"/>
      <c r="F124" s="30"/>
      <c r="G124" s="31"/>
      <c r="H124" s="32"/>
      <c r="I124" s="25"/>
      <c r="K124" s="33"/>
      <c r="L124" s="34"/>
      <c r="M124" s="32"/>
    </row>
    <row r="125" spans="2:13" x14ac:dyDescent="0.35">
      <c r="B125" s="30"/>
      <c r="C125" s="30"/>
      <c r="D125" s="30"/>
      <c r="E125" s="30"/>
      <c r="F125" s="30"/>
      <c r="G125" s="31"/>
      <c r="H125" s="32"/>
      <c r="I125" s="25"/>
      <c r="K125" s="33"/>
      <c r="L125" s="34"/>
      <c r="M125" s="32"/>
    </row>
    <row r="126" spans="2:13" x14ac:dyDescent="0.35">
      <c r="B126" s="30"/>
      <c r="C126" s="30"/>
      <c r="D126" s="30"/>
      <c r="E126" s="30"/>
      <c r="F126" s="30"/>
      <c r="G126" s="31"/>
      <c r="H126" s="32"/>
      <c r="I126" s="25"/>
      <c r="K126" s="33"/>
      <c r="L126" s="34"/>
      <c r="M126" s="32"/>
    </row>
    <row r="127" spans="2:13" x14ac:dyDescent="0.35">
      <c r="B127" s="30"/>
      <c r="C127" s="30"/>
      <c r="D127" s="30"/>
      <c r="E127" s="30"/>
      <c r="F127" s="30"/>
      <c r="G127" s="31"/>
      <c r="H127" s="32"/>
      <c r="I127" s="25"/>
      <c r="K127" s="33"/>
      <c r="L127" s="34"/>
      <c r="M127" s="32"/>
    </row>
    <row r="128" spans="2:13" x14ac:dyDescent="0.35">
      <c r="B128" s="30"/>
      <c r="C128" s="30"/>
      <c r="D128" s="30"/>
      <c r="E128" s="30"/>
      <c r="F128" s="30"/>
      <c r="G128" s="31"/>
      <c r="H128" s="32"/>
      <c r="I128" s="25"/>
      <c r="K128" s="33"/>
      <c r="L128" s="34"/>
      <c r="M128" s="32"/>
    </row>
    <row r="129" spans="2:13" x14ac:dyDescent="0.35">
      <c r="B129" s="30"/>
      <c r="C129" s="30"/>
      <c r="D129" s="30"/>
      <c r="E129" s="30"/>
      <c r="F129" s="30"/>
      <c r="G129" s="31"/>
      <c r="H129" s="32"/>
      <c r="I129" s="25"/>
      <c r="K129" s="33"/>
      <c r="L129" s="34"/>
      <c r="M129" s="32"/>
    </row>
    <row r="130" spans="2:13" x14ac:dyDescent="0.35">
      <c r="B130" s="30"/>
      <c r="C130" s="30"/>
      <c r="D130" s="30"/>
      <c r="E130" s="30"/>
      <c r="F130" s="30"/>
      <c r="G130" s="31"/>
      <c r="H130" s="32"/>
      <c r="I130" s="25"/>
      <c r="K130" s="33"/>
      <c r="L130" s="34"/>
      <c r="M130" s="32"/>
    </row>
    <row r="131" spans="2:13" x14ac:dyDescent="0.35">
      <c r="B131" s="30"/>
      <c r="C131" s="30"/>
      <c r="D131" s="30"/>
      <c r="E131" s="30"/>
      <c r="F131" s="30"/>
      <c r="G131" s="31"/>
      <c r="H131" s="32"/>
      <c r="I131" s="25"/>
      <c r="K131" s="33"/>
      <c r="L131" s="34"/>
      <c r="M131" s="32"/>
    </row>
    <row r="132" spans="2:13" x14ac:dyDescent="0.35">
      <c r="B132" s="30"/>
      <c r="C132" s="30"/>
      <c r="D132" s="30"/>
      <c r="E132" s="30"/>
      <c r="F132" s="30"/>
      <c r="G132" s="31"/>
      <c r="H132" s="32"/>
      <c r="I132" s="25"/>
      <c r="K132" s="33"/>
      <c r="L132" s="34"/>
      <c r="M132" s="32"/>
    </row>
    <row r="133" spans="2:13" x14ac:dyDescent="0.35">
      <c r="B133" s="30"/>
      <c r="C133" s="30"/>
      <c r="D133" s="30"/>
      <c r="E133" s="30"/>
      <c r="F133" s="30"/>
      <c r="G133" s="31"/>
      <c r="H133" s="32"/>
      <c r="I133" s="25"/>
      <c r="K133" s="33"/>
      <c r="L133" s="34"/>
      <c r="M133" s="32"/>
    </row>
    <row r="134" spans="2:13" x14ac:dyDescent="0.35">
      <c r="B134" s="30"/>
      <c r="C134" s="30"/>
      <c r="D134" s="30"/>
      <c r="E134" s="30"/>
      <c r="F134" s="30"/>
      <c r="G134" s="31"/>
      <c r="H134" s="32"/>
      <c r="I134" s="25"/>
      <c r="K134" s="33"/>
      <c r="L134" s="34"/>
      <c r="M134" s="32"/>
    </row>
    <row r="135" spans="2:13" x14ac:dyDescent="0.35">
      <c r="B135" s="30"/>
      <c r="C135" s="30"/>
      <c r="D135" s="30"/>
      <c r="E135" s="30"/>
      <c r="F135" s="30"/>
      <c r="G135" s="31"/>
      <c r="H135" s="32"/>
      <c r="I135" s="25"/>
      <c r="K135" s="33"/>
      <c r="L135" s="34"/>
      <c r="M135" s="32"/>
    </row>
    <row r="136" spans="2:13" x14ac:dyDescent="0.35">
      <c r="B136" s="30"/>
      <c r="C136" s="30"/>
      <c r="D136" s="30"/>
      <c r="E136" s="30"/>
      <c r="F136" s="30"/>
      <c r="G136" s="31"/>
      <c r="H136" s="32"/>
      <c r="I136" s="25"/>
      <c r="K136" s="33"/>
      <c r="L136" s="34"/>
      <c r="M136" s="32"/>
    </row>
    <row r="137" spans="2:13" x14ac:dyDescent="0.35">
      <c r="B137" s="30"/>
      <c r="C137" s="30"/>
      <c r="D137" s="30"/>
      <c r="E137" s="30"/>
      <c r="F137" s="30"/>
      <c r="G137" s="31"/>
      <c r="H137" s="32"/>
      <c r="I137" s="25"/>
      <c r="K137" s="33"/>
      <c r="L137" s="34"/>
      <c r="M137" s="32"/>
    </row>
    <row r="138" spans="2:13" x14ac:dyDescent="0.35">
      <c r="B138" s="30"/>
      <c r="C138" s="30"/>
      <c r="D138" s="30"/>
      <c r="E138" s="30"/>
      <c r="F138" s="30"/>
      <c r="G138" s="31"/>
      <c r="H138" s="32"/>
      <c r="I138" s="25"/>
      <c r="K138" s="33"/>
      <c r="L138" s="34"/>
      <c r="M138" s="32"/>
    </row>
    <row r="139" spans="2:13" x14ac:dyDescent="0.35">
      <c r="B139" s="30"/>
      <c r="C139" s="30"/>
      <c r="D139" s="30"/>
      <c r="E139" s="30"/>
      <c r="F139" s="30"/>
      <c r="G139" s="31"/>
      <c r="H139" s="32"/>
      <c r="I139" s="25"/>
      <c r="K139" s="33"/>
      <c r="L139" s="34"/>
      <c r="M139" s="32"/>
    </row>
    <row r="140" spans="2:13" x14ac:dyDescent="0.35">
      <c r="B140" s="30"/>
      <c r="C140" s="30"/>
      <c r="D140" s="30"/>
      <c r="E140" s="30"/>
      <c r="F140" s="30"/>
      <c r="G140" s="31"/>
      <c r="H140" s="32"/>
      <c r="I140" s="25"/>
      <c r="K140" s="33"/>
      <c r="L140" s="34"/>
      <c r="M140" s="32"/>
    </row>
    <row r="141" spans="2:13" x14ac:dyDescent="0.35">
      <c r="B141" s="30"/>
      <c r="C141" s="30"/>
      <c r="D141" s="30"/>
      <c r="E141" s="30"/>
      <c r="F141" s="30"/>
      <c r="G141" s="31"/>
      <c r="H141" s="32"/>
      <c r="I141" s="25"/>
      <c r="K141" s="33"/>
      <c r="L141" s="34"/>
      <c r="M141" s="32"/>
    </row>
    <row r="142" spans="2:13" x14ac:dyDescent="0.35">
      <c r="B142" s="30"/>
      <c r="C142" s="30"/>
      <c r="D142" s="30"/>
      <c r="E142" s="30"/>
      <c r="F142" s="30"/>
      <c r="G142" s="31"/>
      <c r="H142" s="32"/>
      <c r="I142" s="25"/>
      <c r="K142" s="33"/>
      <c r="L142" s="34"/>
      <c r="M142" s="32"/>
    </row>
    <row r="143" spans="2:13" x14ac:dyDescent="0.35">
      <c r="B143" s="30"/>
      <c r="C143" s="30"/>
      <c r="D143" s="30"/>
      <c r="E143" s="30"/>
      <c r="F143" s="30"/>
      <c r="G143" s="31"/>
      <c r="H143" s="32"/>
      <c r="I143" s="25"/>
      <c r="K143" s="33"/>
      <c r="L143" s="34"/>
      <c r="M143" s="32"/>
    </row>
    <row r="144" spans="2:13" x14ac:dyDescent="0.35">
      <c r="B144" s="30"/>
      <c r="C144" s="30"/>
      <c r="D144" s="30"/>
      <c r="E144" s="30"/>
      <c r="F144" s="30"/>
      <c r="G144" s="31"/>
      <c r="H144" s="32"/>
      <c r="I144" s="25"/>
      <c r="K144" s="33"/>
      <c r="L144" s="34"/>
      <c r="M144" s="32"/>
    </row>
    <row r="145" spans="2:13" x14ac:dyDescent="0.35">
      <c r="B145" s="30"/>
      <c r="C145" s="30"/>
      <c r="D145" s="30"/>
      <c r="E145" s="30"/>
      <c r="F145" s="30"/>
      <c r="G145" s="31"/>
      <c r="H145" s="32"/>
      <c r="I145" s="25"/>
      <c r="K145" s="33"/>
      <c r="L145" s="34"/>
      <c r="M145" s="32"/>
    </row>
    <row r="146" spans="2:13" x14ac:dyDescent="0.35">
      <c r="B146" s="30"/>
      <c r="C146" s="30"/>
      <c r="D146" s="30"/>
      <c r="E146" s="30"/>
      <c r="F146" s="30"/>
      <c r="G146" s="31"/>
      <c r="H146" s="32"/>
      <c r="I146" s="25"/>
      <c r="K146" s="33"/>
      <c r="L146" s="34"/>
      <c r="M146" s="32"/>
    </row>
    <row r="147" spans="2:13" x14ac:dyDescent="0.35">
      <c r="B147" s="30"/>
      <c r="C147" s="30"/>
      <c r="D147" s="30"/>
      <c r="E147" s="30"/>
      <c r="F147" s="30"/>
      <c r="G147" s="31"/>
      <c r="H147" s="32"/>
      <c r="I147" s="25"/>
      <c r="K147" s="33"/>
      <c r="L147" s="34"/>
      <c r="M147" s="32"/>
    </row>
    <row r="148" spans="2:13" x14ac:dyDescent="0.35">
      <c r="B148" s="30"/>
      <c r="C148" s="30"/>
      <c r="D148" s="30"/>
      <c r="E148" s="30"/>
      <c r="F148" s="30"/>
      <c r="G148" s="31"/>
      <c r="H148" s="32"/>
      <c r="I148" s="25"/>
      <c r="K148" s="33"/>
      <c r="L148" s="34"/>
      <c r="M148" s="32"/>
    </row>
    <row r="149" spans="2:13" x14ac:dyDescent="0.35">
      <c r="B149" s="30"/>
      <c r="C149" s="30"/>
      <c r="D149" s="30"/>
      <c r="E149" s="30"/>
      <c r="F149" s="30"/>
      <c r="G149" s="31"/>
      <c r="H149" s="32"/>
      <c r="I149" s="25"/>
      <c r="K149" s="33"/>
      <c r="L149" s="34"/>
      <c r="M149" s="32"/>
    </row>
    <row r="150" spans="2:13" x14ac:dyDescent="0.35">
      <c r="B150" s="30"/>
      <c r="C150" s="30"/>
      <c r="D150" s="30"/>
      <c r="E150" s="30"/>
      <c r="F150" s="30"/>
      <c r="G150" s="31"/>
      <c r="H150" s="32"/>
      <c r="I150" s="25"/>
      <c r="K150" s="33"/>
      <c r="L150" s="34"/>
      <c r="M150" s="32"/>
    </row>
    <row r="151" spans="2:13" x14ac:dyDescent="0.35">
      <c r="B151" s="30"/>
      <c r="C151" s="30"/>
      <c r="D151" s="30"/>
      <c r="E151" s="30"/>
      <c r="F151" s="30"/>
      <c r="G151" s="31"/>
      <c r="H151" s="32"/>
      <c r="I151" s="25"/>
      <c r="K151" s="33"/>
      <c r="L151" s="34"/>
      <c r="M151" s="32"/>
    </row>
    <row r="152" spans="2:13" x14ac:dyDescent="0.35">
      <c r="B152" s="30"/>
      <c r="C152" s="30"/>
      <c r="D152" s="30"/>
      <c r="E152" s="30"/>
      <c r="F152" s="30"/>
      <c r="G152" s="31"/>
      <c r="H152" s="32"/>
      <c r="I152" s="25"/>
      <c r="K152" s="33"/>
      <c r="L152" s="34"/>
      <c r="M152" s="32"/>
    </row>
    <row r="153" spans="2:13" x14ac:dyDescent="0.35">
      <c r="B153" s="30"/>
      <c r="C153" s="30"/>
      <c r="D153" s="30"/>
      <c r="E153" s="30"/>
      <c r="F153" s="30"/>
      <c r="G153" s="31"/>
      <c r="H153" s="32"/>
      <c r="I153" s="25"/>
      <c r="K153" s="33"/>
      <c r="L153" s="34"/>
      <c r="M153" s="32"/>
    </row>
    <row r="154" spans="2:13" x14ac:dyDescent="0.35">
      <c r="B154" s="30"/>
      <c r="C154" s="30"/>
      <c r="D154" s="30"/>
      <c r="E154" s="30"/>
      <c r="F154" s="30"/>
      <c r="G154" s="31"/>
      <c r="H154" s="32"/>
      <c r="I154" s="25"/>
      <c r="K154" s="33"/>
      <c r="L154" s="34"/>
      <c r="M154" s="32"/>
    </row>
    <row r="155" spans="2:13" x14ac:dyDescent="0.35">
      <c r="B155" s="30"/>
      <c r="C155" s="30"/>
      <c r="D155" s="30"/>
      <c r="E155" s="30"/>
      <c r="F155" s="30"/>
      <c r="G155" s="31"/>
      <c r="H155" s="32"/>
      <c r="I155" s="25"/>
      <c r="K155" s="33"/>
      <c r="L155" s="34"/>
      <c r="M155" s="32"/>
    </row>
    <row r="156" spans="2:13" x14ac:dyDescent="0.35">
      <c r="B156" s="30"/>
      <c r="C156" s="30"/>
      <c r="D156" s="30"/>
      <c r="E156" s="30"/>
      <c r="F156" s="30"/>
      <c r="G156" s="31"/>
      <c r="H156" s="32"/>
      <c r="I156" s="25"/>
      <c r="K156" s="33"/>
      <c r="L156" s="34"/>
      <c r="M156" s="32"/>
    </row>
    <row r="157" spans="2:13" x14ac:dyDescent="0.35">
      <c r="B157" s="30"/>
      <c r="C157" s="30"/>
      <c r="D157" s="30"/>
      <c r="E157" s="30"/>
      <c r="F157" s="30"/>
      <c r="G157" s="31"/>
      <c r="H157" s="32"/>
      <c r="I157" s="25"/>
      <c r="K157" s="33"/>
      <c r="L157" s="34"/>
      <c r="M157" s="32"/>
    </row>
    <row r="158" spans="2:13" x14ac:dyDescent="0.35">
      <c r="B158" s="30"/>
      <c r="C158" s="30"/>
      <c r="D158" s="30"/>
      <c r="E158" s="30"/>
      <c r="F158" s="30"/>
      <c r="G158" s="31"/>
      <c r="H158" s="32"/>
      <c r="I158" s="25"/>
      <c r="K158" s="33"/>
      <c r="L158" s="34"/>
      <c r="M158" s="32"/>
    </row>
    <row r="159" spans="2:13" x14ac:dyDescent="0.35">
      <c r="B159" s="30"/>
      <c r="C159" s="30"/>
      <c r="D159" s="30"/>
      <c r="E159" s="30"/>
      <c r="F159" s="30"/>
      <c r="G159" s="31"/>
      <c r="H159" s="32"/>
      <c r="I159" s="25"/>
      <c r="K159" s="33"/>
      <c r="L159" s="34"/>
      <c r="M159" s="32"/>
    </row>
    <row r="160" spans="2:13" x14ac:dyDescent="0.35">
      <c r="B160" s="30"/>
      <c r="C160" s="30"/>
      <c r="D160" s="30"/>
      <c r="E160" s="30"/>
      <c r="F160" s="30"/>
      <c r="G160" s="31"/>
      <c r="H160" s="32"/>
      <c r="I160" s="25"/>
      <c r="K160" s="33"/>
      <c r="L160" s="34"/>
      <c r="M160" s="32"/>
    </row>
    <row r="161" spans="2:13" x14ac:dyDescent="0.35">
      <c r="B161" s="30"/>
      <c r="C161" s="30"/>
      <c r="D161" s="30"/>
      <c r="E161" s="30"/>
      <c r="F161" s="30"/>
      <c r="G161" s="31"/>
      <c r="H161" s="32"/>
      <c r="I161" s="25"/>
      <c r="K161" s="33"/>
      <c r="L161" s="34"/>
      <c r="M161" s="32"/>
    </row>
    <row r="162" spans="2:13" x14ac:dyDescent="0.35">
      <c r="B162" s="30"/>
      <c r="C162" s="30"/>
      <c r="D162" s="30"/>
      <c r="E162" s="30"/>
      <c r="F162" s="30"/>
      <c r="G162" s="31"/>
      <c r="H162" s="32"/>
      <c r="I162" s="25"/>
      <c r="K162" s="33"/>
      <c r="L162" s="34"/>
      <c r="M162" s="32"/>
    </row>
    <row r="163" spans="2:13" x14ac:dyDescent="0.35">
      <c r="B163" s="30"/>
      <c r="C163" s="30"/>
      <c r="D163" s="30"/>
      <c r="E163" s="30"/>
      <c r="F163" s="30"/>
      <c r="G163" s="31"/>
      <c r="H163" s="32"/>
      <c r="I163" s="25"/>
      <c r="K163" s="33"/>
      <c r="L163" s="34"/>
      <c r="M163" s="32"/>
    </row>
    <row r="164" spans="2:13" x14ac:dyDescent="0.35">
      <c r="B164" s="30"/>
      <c r="C164" s="30"/>
      <c r="D164" s="30"/>
      <c r="E164" s="30"/>
      <c r="F164" s="30"/>
      <c r="G164" s="31"/>
      <c r="H164" s="32"/>
      <c r="I164" s="25"/>
      <c r="K164" s="33"/>
      <c r="L164" s="34"/>
      <c r="M164" s="32"/>
    </row>
    <row r="165" spans="2:13" x14ac:dyDescent="0.35">
      <c r="B165" s="30"/>
      <c r="C165" s="30"/>
      <c r="D165" s="30"/>
      <c r="E165" s="30"/>
      <c r="F165" s="30"/>
      <c r="G165" s="31"/>
      <c r="H165" s="32"/>
      <c r="I165" s="25"/>
      <c r="K165" s="33"/>
      <c r="L165" s="34"/>
      <c r="M165" s="32"/>
    </row>
    <row r="166" spans="2:13" x14ac:dyDescent="0.35">
      <c r="B166" s="30"/>
      <c r="C166" s="30"/>
      <c r="D166" s="30"/>
      <c r="E166" s="30"/>
      <c r="F166" s="30"/>
      <c r="G166" s="31"/>
      <c r="H166" s="32"/>
      <c r="I166" s="25"/>
      <c r="K166" s="33"/>
      <c r="L166" s="34"/>
      <c r="M166" s="32"/>
    </row>
    <row r="167" spans="2:13" x14ac:dyDescent="0.35">
      <c r="B167" s="30"/>
      <c r="C167" s="30"/>
      <c r="D167" s="30"/>
      <c r="E167" s="30"/>
      <c r="F167" s="30"/>
      <c r="G167" s="31"/>
      <c r="H167" s="32"/>
      <c r="I167" s="25"/>
      <c r="K167" s="33"/>
      <c r="L167" s="34"/>
      <c r="M167" s="32"/>
    </row>
    <row r="168" spans="2:13" x14ac:dyDescent="0.35">
      <c r="B168" s="30"/>
      <c r="C168" s="30"/>
      <c r="D168" s="30"/>
      <c r="E168" s="30"/>
      <c r="F168" s="30"/>
      <c r="G168" s="31"/>
      <c r="H168" s="32"/>
      <c r="I168" s="25"/>
      <c r="K168" s="33"/>
      <c r="L168" s="34"/>
      <c r="M168" s="32"/>
    </row>
    <row r="169" spans="2:13" x14ac:dyDescent="0.35">
      <c r="B169" s="30"/>
      <c r="C169" s="30"/>
      <c r="D169" s="30"/>
      <c r="E169" s="30"/>
      <c r="F169" s="30"/>
      <c r="G169" s="31"/>
      <c r="H169" s="32"/>
      <c r="I169" s="25"/>
      <c r="K169" s="33"/>
      <c r="L169" s="34"/>
      <c r="M169" s="32"/>
    </row>
    <row r="170" spans="2:13" x14ac:dyDescent="0.35">
      <c r="B170" s="30"/>
      <c r="C170" s="30"/>
      <c r="D170" s="30"/>
      <c r="E170" s="30"/>
      <c r="F170" s="30"/>
      <c r="G170" s="31"/>
      <c r="H170" s="32"/>
      <c r="I170" s="25"/>
      <c r="K170" s="33"/>
      <c r="L170" s="34"/>
      <c r="M170" s="32"/>
    </row>
    <row r="171" spans="2:13" x14ac:dyDescent="0.35">
      <c r="B171" s="30"/>
      <c r="C171" s="30"/>
      <c r="D171" s="30"/>
      <c r="E171" s="30"/>
      <c r="F171" s="30"/>
      <c r="G171" s="31"/>
      <c r="H171" s="32"/>
      <c r="I171" s="25"/>
      <c r="K171" s="33"/>
      <c r="L171" s="34"/>
      <c r="M171" s="32"/>
    </row>
    <row r="172" spans="2:13" x14ac:dyDescent="0.35">
      <c r="B172" s="30"/>
      <c r="C172" s="30"/>
      <c r="D172" s="30"/>
      <c r="E172" s="30"/>
      <c r="F172" s="30"/>
      <c r="G172" s="31"/>
      <c r="H172" s="32"/>
      <c r="I172" s="25"/>
      <c r="K172" s="33"/>
      <c r="L172" s="34"/>
      <c r="M172" s="32"/>
    </row>
    <row r="173" spans="2:13" x14ac:dyDescent="0.35">
      <c r="B173" s="30"/>
      <c r="C173" s="30"/>
      <c r="D173" s="30"/>
      <c r="E173" s="30"/>
      <c r="F173" s="30"/>
      <c r="G173" s="31"/>
      <c r="H173" s="32"/>
      <c r="I173" s="25"/>
      <c r="K173" s="33"/>
      <c r="L173" s="34"/>
      <c r="M173" s="32"/>
    </row>
    <row r="174" spans="2:13" x14ac:dyDescent="0.35">
      <c r="B174" s="30"/>
      <c r="C174" s="30"/>
      <c r="D174" s="30"/>
      <c r="E174" s="30"/>
      <c r="F174" s="30"/>
      <c r="G174" s="31"/>
      <c r="H174" s="32"/>
      <c r="I174" s="25"/>
      <c r="K174" s="33"/>
      <c r="L174" s="34"/>
      <c r="M174" s="32"/>
    </row>
    <row r="175" spans="2:13" x14ac:dyDescent="0.35">
      <c r="B175" s="30"/>
      <c r="C175" s="30"/>
      <c r="D175" s="30"/>
      <c r="E175" s="30"/>
      <c r="F175" s="30"/>
      <c r="G175" s="31"/>
      <c r="H175" s="32"/>
      <c r="I175" s="25"/>
      <c r="K175" s="33"/>
      <c r="L175" s="34"/>
      <c r="M175" s="32"/>
    </row>
    <row r="176" spans="2:13" x14ac:dyDescent="0.35">
      <c r="B176" s="30"/>
      <c r="C176" s="30"/>
      <c r="D176" s="30"/>
      <c r="E176" s="30"/>
      <c r="F176" s="30"/>
      <c r="G176" s="31"/>
      <c r="H176" s="32"/>
      <c r="I176" s="25"/>
      <c r="K176" s="33"/>
      <c r="L176" s="34"/>
      <c r="M176" s="32"/>
    </row>
    <row r="177" spans="2:13" x14ac:dyDescent="0.35">
      <c r="B177" s="30"/>
      <c r="C177" s="30"/>
      <c r="D177" s="30"/>
      <c r="E177" s="30"/>
      <c r="F177" s="30"/>
      <c r="G177" s="31"/>
      <c r="H177" s="32"/>
      <c r="I177" s="25"/>
      <c r="K177" s="33"/>
      <c r="L177" s="34"/>
      <c r="M177" s="32"/>
    </row>
    <row r="178" spans="2:13" x14ac:dyDescent="0.35">
      <c r="B178" s="30"/>
      <c r="C178" s="30"/>
      <c r="D178" s="30"/>
      <c r="E178" s="30"/>
      <c r="F178" s="30"/>
      <c r="G178" s="31"/>
      <c r="H178" s="32"/>
      <c r="I178" s="25"/>
      <c r="K178" s="33"/>
      <c r="L178" s="34"/>
      <c r="M178" s="32"/>
    </row>
    <row r="179" spans="2:13" x14ac:dyDescent="0.35">
      <c r="B179" s="30"/>
      <c r="C179" s="30"/>
      <c r="D179" s="30"/>
      <c r="E179" s="30"/>
      <c r="F179" s="30"/>
      <c r="G179" s="31"/>
      <c r="H179" s="32"/>
      <c r="I179" s="25"/>
      <c r="K179" s="33"/>
      <c r="L179" s="34"/>
      <c r="M179" s="32"/>
    </row>
    <row r="180" spans="2:13" x14ac:dyDescent="0.35">
      <c r="B180" s="30"/>
      <c r="C180" s="30"/>
      <c r="D180" s="30"/>
      <c r="E180" s="30"/>
      <c r="F180" s="30"/>
      <c r="G180" s="31"/>
      <c r="H180" s="32"/>
      <c r="I180" s="25"/>
      <c r="K180" s="33"/>
      <c r="L180" s="34"/>
      <c r="M180" s="32"/>
    </row>
    <row r="181" spans="2:13" x14ac:dyDescent="0.35">
      <c r="B181" s="30"/>
      <c r="C181" s="30"/>
      <c r="D181" s="30"/>
      <c r="E181" s="30"/>
      <c r="F181" s="30"/>
      <c r="G181" s="31"/>
      <c r="H181" s="32"/>
      <c r="I181" s="25"/>
      <c r="K181" s="33"/>
      <c r="L181" s="34"/>
      <c r="M181" s="32"/>
    </row>
    <row r="182" spans="2:13" x14ac:dyDescent="0.35">
      <c r="B182" s="30"/>
      <c r="C182" s="30"/>
      <c r="D182" s="30"/>
      <c r="E182" s="30"/>
      <c r="F182" s="30"/>
      <c r="G182" s="31"/>
      <c r="H182" s="32"/>
      <c r="I182" s="25"/>
      <c r="K182" s="33"/>
      <c r="L182" s="34"/>
      <c r="M182" s="32"/>
    </row>
    <row r="183" spans="2:13" x14ac:dyDescent="0.35">
      <c r="B183" s="30"/>
      <c r="C183" s="30"/>
      <c r="D183" s="30"/>
      <c r="E183" s="30"/>
      <c r="F183" s="30"/>
      <c r="G183" s="31"/>
      <c r="H183" s="32"/>
      <c r="I183" s="25"/>
      <c r="K183" s="33"/>
      <c r="L183" s="34"/>
      <c r="M183" s="32"/>
    </row>
    <row r="184" spans="2:13" x14ac:dyDescent="0.35">
      <c r="B184" s="30"/>
      <c r="C184" s="30"/>
      <c r="D184" s="30"/>
      <c r="E184" s="30"/>
      <c r="F184" s="30"/>
      <c r="G184" s="31"/>
      <c r="H184" s="32"/>
      <c r="I184" s="25"/>
      <c r="K184" s="33"/>
      <c r="L184" s="34"/>
      <c r="M184" s="32"/>
    </row>
    <row r="185" spans="2:13" x14ac:dyDescent="0.35">
      <c r="B185" s="30"/>
      <c r="C185" s="30"/>
      <c r="D185" s="30"/>
      <c r="E185" s="30"/>
      <c r="F185" s="30"/>
      <c r="G185" s="31"/>
      <c r="H185" s="32"/>
      <c r="I185" s="25"/>
      <c r="K185" s="33"/>
      <c r="L185" s="34"/>
      <c r="M185" s="32"/>
    </row>
    <row r="186" spans="2:13" x14ac:dyDescent="0.35">
      <c r="B186" s="30"/>
      <c r="C186" s="30"/>
      <c r="D186" s="30"/>
      <c r="E186" s="30"/>
      <c r="F186" s="30"/>
      <c r="G186" s="31"/>
      <c r="H186" s="32"/>
      <c r="I186" s="25"/>
      <c r="K186" s="33"/>
      <c r="L186" s="34"/>
      <c r="M186" s="32"/>
    </row>
    <row r="187" spans="2:13" x14ac:dyDescent="0.35">
      <c r="B187" s="30"/>
      <c r="C187" s="30"/>
      <c r="D187" s="30"/>
      <c r="E187" s="30"/>
      <c r="F187" s="30"/>
      <c r="G187" s="31"/>
      <c r="H187" s="32"/>
      <c r="I187" s="25"/>
      <c r="K187" s="33"/>
      <c r="L187" s="34"/>
      <c r="M187" s="32"/>
    </row>
    <row r="188" spans="2:13" x14ac:dyDescent="0.35">
      <c r="B188" s="30"/>
      <c r="C188" s="30"/>
      <c r="D188" s="30"/>
      <c r="E188" s="30"/>
      <c r="F188" s="30"/>
      <c r="G188" s="31"/>
      <c r="H188" s="32"/>
      <c r="I188" s="25"/>
      <c r="K188" s="33"/>
      <c r="L188" s="34"/>
      <c r="M188" s="32"/>
    </row>
    <row r="189" spans="2:13" x14ac:dyDescent="0.35">
      <c r="B189" s="30"/>
      <c r="C189" s="30"/>
      <c r="D189" s="30"/>
      <c r="E189" s="30"/>
      <c r="F189" s="30"/>
      <c r="G189" s="31"/>
      <c r="H189" s="32"/>
      <c r="I189" s="25"/>
      <c r="K189" s="33"/>
      <c r="L189" s="34"/>
      <c r="M189" s="32"/>
    </row>
    <row r="190" spans="2:13" x14ac:dyDescent="0.35">
      <c r="B190" s="30"/>
      <c r="C190" s="30"/>
      <c r="D190" s="30"/>
      <c r="E190" s="30"/>
      <c r="F190" s="30"/>
      <c r="G190" s="31"/>
      <c r="H190" s="32"/>
      <c r="I190" s="25"/>
      <c r="K190" s="33"/>
      <c r="L190" s="34"/>
      <c r="M190" s="32"/>
    </row>
    <row r="191" spans="2:13" x14ac:dyDescent="0.35">
      <c r="B191" s="30"/>
      <c r="C191" s="30"/>
      <c r="D191" s="30"/>
      <c r="E191" s="30"/>
      <c r="F191" s="30"/>
      <c r="G191" s="31"/>
      <c r="H191" s="32"/>
      <c r="I191" s="25"/>
      <c r="K191" s="33"/>
      <c r="L191" s="34"/>
      <c r="M191" s="32"/>
    </row>
    <row r="192" spans="2:13" x14ac:dyDescent="0.35">
      <c r="B192" s="30"/>
      <c r="C192" s="30"/>
      <c r="D192" s="30"/>
      <c r="E192" s="30"/>
      <c r="F192" s="30"/>
      <c r="G192" s="31"/>
      <c r="H192" s="32"/>
      <c r="I192" s="25"/>
      <c r="K192" s="33"/>
      <c r="L192" s="34"/>
      <c r="M192" s="32"/>
    </row>
    <row r="193" spans="2:13" x14ac:dyDescent="0.35">
      <c r="B193" s="30"/>
      <c r="C193" s="30"/>
      <c r="D193" s="30"/>
      <c r="E193" s="30"/>
      <c r="F193" s="30"/>
      <c r="G193" s="31"/>
      <c r="H193" s="32"/>
      <c r="I193" s="25"/>
      <c r="K193" s="33"/>
      <c r="L193" s="34"/>
      <c r="M193" s="32"/>
    </row>
    <row r="194" spans="2:13" x14ac:dyDescent="0.35">
      <c r="B194" s="30"/>
      <c r="C194" s="30"/>
      <c r="D194" s="30"/>
      <c r="E194" s="30"/>
      <c r="F194" s="30"/>
      <c r="G194" s="31"/>
      <c r="H194" s="32"/>
      <c r="I194" s="25"/>
      <c r="K194" s="33"/>
      <c r="L194" s="34"/>
      <c r="M194" s="32"/>
    </row>
    <row r="195" spans="2:13" x14ac:dyDescent="0.35">
      <c r="B195" s="30"/>
      <c r="C195" s="30"/>
      <c r="D195" s="30"/>
      <c r="E195" s="30"/>
      <c r="F195" s="30"/>
      <c r="G195" s="31"/>
      <c r="H195" s="32"/>
      <c r="I195" s="25"/>
      <c r="K195" s="33"/>
      <c r="L195" s="34"/>
      <c r="M195" s="32"/>
    </row>
    <row r="196" spans="2:13" x14ac:dyDescent="0.35">
      <c r="B196" s="30"/>
      <c r="C196" s="30"/>
      <c r="D196" s="30"/>
      <c r="E196" s="30"/>
      <c r="F196" s="30"/>
      <c r="G196" s="31"/>
      <c r="H196" s="32"/>
      <c r="I196" s="25"/>
      <c r="K196" s="33"/>
      <c r="L196" s="34"/>
      <c r="M196" s="32"/>
    </row>
    <row r="197" spans="2:13" x14ac:dyDescent="0.35">
      <c r="B197" s="30"/>
      <c r="C197" s="30"/>
      <c r="D197" s="30"/>
      <c r="E197" s="30"/>
      <c r="F197" s="30"/>
      <c r="G197" s="31"/>
      <c r="H197" s="32"/>
      <c r="I197" s="25"/>
      <c r="K197" s="33"/>
      <c r="L197" s="34"/>
      <c r="M197" s="32"/>
    </row>
    <row r="198" spans="2:13" x14ac:dyDescent="0.35">
      <c r="B198" s="30"/>
      <c r="C198" s="30"/>
      <c r="D198" s="30"/>
      <c r="E198" s="30"/>
      <c r="F198" s="30"/>
      <c r="G198" s="31"/>
      <c r="H198" s="32"/>
      <c r="I198" s="25"/>
      <c r="K198" s="33"/>
      <c r="L198" s="34"/>
      <c r="M198" s="32"/>
    </row>
    <row r="199" spans="2:13" x14ac:dyDescent="0.35">
      <c r="B199" s="30"/>
      <c r="C199" s="30"/>
      <c r="D199" s="30"/>
      <c r="E199" s="30"/>
      <c r="F199" s="30"/>
      <c r="G199" s="31"/>
      <c r="H199" s="32"/>
      <c r="I199" s="25"/>
      <c r="K199" s="33"/>
      <c r="L199" s="34"/>
      <c r="M199" s="32"/>
    </row>
    <row r="200" spans="2:13" x14ac:dyDescent="0.35">
      <c r="B200" s="30"/>
      <c r="C200" s="30"/>
      <c r="D200" s="30"/>
      <c r="E200" s="30"/>
      <c r="F200" s="30"/>
      <c r="G200" s="31"/>
      <c r="H200" s="32"/>
      <c r="I200" s="25"/>
      <c r="K200" s="33"/>
      <c r="L200" s="34"/>
      <c r="M200" s="32"/>
    </row>
    <row r="201" spans="2:13" x14ac:dyDescent="0.35">
      <c r="B201" s="30"/>
      <c r="C201" s="30"/>
      <c r="D201" s="30"/>
      <c r="E201" s="30"/>
      <c r="F201" s="30"/>
      <c r="G201" s="31"/>
      <c r="H201" s="32"/>
      <c r="I201" s="25"/>
      <c r="K201" s="33"/>
      <c r="L201" s="34"/>
      <c r="M201" s="32"/>
    </row>
    <row r="202" spans="2:13" x14ac:dyDescent="0.35">
      <c r="B202" s="30"/>
      <c r="C202" s="30"/>
      <c r="D202" s="30"/>
      <c r="E202" s="30"/>
      <c r="F202" s="30"/>
      <c r="G202" s="31"/>
      <c r="H202" s="32"/>
      <c r="I202" s="25"/>
      <c r="K202" s="33"/>
      <c r="L202" s="34"/>
      <c r="M202" s="32"/>
    </row>
    <row r="203" spans="2:13" x14ac:dyDescent="0.35">
      <c r="B203" s="30"/>
      <c r="C203" s="30"/>
      <c r="D203" s="30"/>
      <c r="E203" s="30"/>
      <c r="F203" s="30"/>
      <c r="G203" s="31"/>
      <c r="H203" s="32"/>
      <c r="I203" s="25"/>
      <c r="K203" s="33"/>
      <c r="L203" s="34"/>
      <c r="M203" s="32"/>
    </row>
    <row r="204" spans="2:13" x14ac:dyDescent="0.35">
      <c r="B204" s="30"/>
      <c r="C204" s="30"/>
      <c r="D204" s="30"/>
      <c r="E204" s="30"/>
      <c r="F204" s="30"/>
      <c r="G204" s="31"/>
      <c r="H204" s="32"/>
      <c r="I204" s="25"/>
      <c r="K204" s="33"/>
      <c r="L204" s="34"/>
      <c r="M204" s="32"/>
    </row>
    <row r="205" spans="2:13" x14ac:dyDescent="0.35">
      <c r="B205" s="30"/>
      <c r="C205" s="30"/>
      <c r="D205" s="30"/>
      <c r="E205" s="30"/>
      <c r="F205" s="30"/>
      <c r="G205" s="31"/>
      <c r="H205" s="32"/>
      <c r="I205" s="25"/>
      <c r="K205" s="33"/>
      <c r="L205" s="34"/>
      <c r="M205" s="32"/>
    </row>
    <row r="206" spans="2:13" x14ac:dyDescent="0.35">
      <c r="B206" s="30"/>
      <c r="C206" s="30"/>
      <c r="D206" s="30"/>
      <c r="E206" s="30"/>
      <c r="F206" s="30"/>
      <c r="G206" s="31"/>
      <c r="H206" s="32"/>
      <c r="I206" s="25"/>
      <c r="K206" s="33"/>
      <c r="L206" s="34"/>
      <c r="M206" s="32"/>
    </row>
    <row r="207" spans="2:13" x14ac:dyDescent="0.35">
      <c r="B207" s="30"/>
      <c r="C207" s="30"/>
      <c r="D207" s="30"/>
      <c r="E207" s="30"/>
      <c r="F207" s="30"/>
      <c r="G207" s="31"/>
      <c r="H207" s="32"/>
      <c r="I207" s="25"/>
      <c r="K207" s="33"/>
      <c r="L207" s="34"/>
      <c r="M207" s="32"/>
    </row>
    <row r="208" spans="2:13" x14ac:dyDescent="0.35">
      <c r="B208" s="30"/>
      <c r="C208" s="30"/>
      <c r="D208" s="30"/>
      <c r="E208" s="30"/>
      <c r="F208" s="30"/>
      <c r="G208" s="31"/>
      <c r="H208" s="32"/>
      <c r="I208" s="25"/>
      <c r="K208" s="33"/>
      <c r="L208" s="34"/>
      <c r="M208" s="32"/>
    </row>
    <row r="209" spans="2:13" x14ac:dyDescent="0.35">
      <c r="B209" s="30"/>
      <c r="C209" s="30"/>
      <c r="D209" s="30"/>
      <c r="E209" s="30"/>
      <c r="F209" s="30"/>
      <c r="G209" s="31"/>
      <c r="H209" s="32"/>
      <c r="I209" s="25"/>
      <c r="K209" s="33"/>
      <c r="L209" s="34"/>
      <c r="M209" s="32"/>
    </row>
    <row r="210" spans="2:13" x14ac:dyDescent="0.35">
      <c r="B210" s="30"/>
      <c r="C210" s="30"/>
      <c r="D210" s="30"/>
      <c r="E210" s="30"/>
      <c r="F210" s="30"/>
      <c r="G210" s="31"/>
      <c r="H210" s="32"/>
      <c r="I210" s="25"/>
      <c r="K210" s="33"/>
      <c r="L210" s="34"/>
      <c r="M210" s="32"/>
    </row>
    <row r="211" spans="2:13" x14ac:dyDescent="0.35">
      <c r="B211" s="30"/>
      <c r="C211" s="30"/>
      <c r="D211" s="30"/>
      <c r="E211" s="30"/>
      <c r="F211" s="30"/>
      <c r="G211" s="31"/>
      <c r="H211" s="32"/>
      <c r="I211" s="25"/>
      <c r="K211" s="33"/>
      <c r="L211" s="34"/>
      <c r="M211" s="32"/>
    </row>
    <row r="212" spans="2:13" x14ac:dyDescent="0.35">
      <c r="B212" s="30"/>
      <c r="C212" s="30"/>
      <c r="D212" s="30"/>
      <c r="E212" s="30"/>
      <c r="F212" s="30"/>
      <c r="G212" s="31"/>
      <c r="H212" s="32"/>
      <c r="I212" s="25"/>
      <c r="K212" s="33"/>
      <c r="L212" s="34"/>
      <c r="M212" s="32"/>
    </row>
    <row r="213" spans="2:13" x14ac:dyDescent="0.35">
      <c r="B213" s="30"/>
      <c r="C213" s="30"/>
      <c r="D213" s="30"/>
      <c r="E213" s="30"/>
      <c r="F213" s="30"/>
      <c r="G213" s="31"/>
      <c r="H213" s="32"/>
      <c r="I213" s="25"/>
      <c r="K213" s="33"/>
      <c r="L213" s="34"/>
      <c r="M213" s="32"/>
    </row>
    <row r="214" spans="2:13" x14ac:dyDescent="0.35">
      <c r="B214" s="30"/>
      <c r="C214" s="30"/>
      <c r="D214" s="30"/>
      <c r="E214" s="30"/>
      <c r="F214" s="30"/>
      <c r="G214" s="31"/>
      <c r="H214" s="32"/>
      <c r="I214" s="25"/>
      <c r="K214" s="33"/>
      <c r="L214" s="34"/>
      <c r="M214" s="32"/>
    </row>
    <row r="215" spans="2:13" x14ac:dyDescent="0.35">
      <c r="B215" s="30"/>
      <c r="C215" s="30"/>
      <c r="D215" s="30"/>
      <c r="E215" s="30"/>
      <c r="F215" s="30"/>
      <c r="G215" s="31"/>
      <c r="H215" s="32"/>
      <c r="I215" s="25"/>
      <c r="K215" s="33"/>
      <c r="L215" s="34"/>
      <c r="M215" s="32"/>
    </row>
    <row r="216" spans="2:13" x14ac:dyDescent="0.35">
      <c r="B216" s="30"/>
      <c r="C216" s="30"/>
      <c r="D216" s="30"/>
      <c r="E216" s="30"/>
      <c r="F216" s="30"/>
      <c r="G216" s="31"/>
      <c r="H216" s="32"/>
      <c r="I216" s="25"/>
      <c r="K216" s="33"/>
      <c r="L216" s="34"/>
      <c r="M216" s="32"/>
    </row>
    <row r="217" spans="2:13" x14ac:dyDescent="0.35">
      <c r="B217" s="30"/>
      <c r="C217" s="30"/>
      <c r="D217" s="30"/>
      <c r="E217" s="30"/>
      <c r="F217" s="30"/>
      <c r="G217" s="31"/>
      <c r="H217" s="32"/>
      <c r="I217" s="25"/>
      <c r="K217" s="33"/>
      <c r="L217" s="34"/>
      <c r="M217" s="32"/>
    </row>
    <row r="218" spans="2:13" x14ac:dyDescent="0.35">
      <c r="B218" s="30"/>
      <c r="C218" s="30"/>
      <c r="D218" s="30"/>
      <c r="E218" s="30"/>
      <c r="F218" s="30"/>
      <c r="G218" s="31"/>
      <c r="H218" s="32"/>
      <c r="I218" s="25"/>
      <c r="K218" s="33"/>
      <c r="L218" s="34"/>
      <c r="M218" s="32"/>
    </row>
    <row r="219" spans="2:13" x14ac:dyDescent="0.35">
      <c r="B219" s="30"/>
      <c r="C219" s="30"/>
      <c r="D219" s="30"/>
      <c r="E219" s="30"/>
      <c r="F219" s="30"/>
      <c r="G219" s="31"/>
      <c r="H219" s="32"/>
      <c r="I219" s="25"/>
      <c r="K219" s="33"/>
      <c r="L219" s="34"/>
      <c r="M219" s="32"/>
    </row>
    <row r="220" spans="2:13" x14ac:dyDescent="0.35">
      <c r="B220" s="30"/>
      <c r="C220" s="30"/>
      <c r="D220" s="30"/>
      <c r="E220" s="30"/>
      <c r="F220" s="30"/>
      <c r="G220" s="31"/>
      <c r="H220" s="32"/>
      <c r="I220" s="25"/>
      <c r="K220" s="33"/>
      <c r="L220" s="34"/>
      <c r="M220" s="32"/>
    </row>
    <row r="221" spans="2:13" x14ac:dyDescent="0.35">
      <c r="B221" s="30"/>
      <c r="C221" s="30"/>
      <c r="D221" s="30"/>
      <c r="E221" s="30"/>
      <c r="F221" s="30"/>
      <c r="G221" s="31"/>
      <c r="H221" s="32"/>
      <c r="I221" s="25"/>
      <c r="K221" s="33"/>
      <c r="L221" s="34"/>
      <c r="M221" s="32"/>
    </row>
    <row r="222" spans="2:13" x14ac:dyDescent="0.35">
      <c r="B222" s="30"/>
      <c r="C222" s="30"/>
      <c r="D222" s="30"/>
      <c r="E222" s="30"/>
      <c r="F222" s="30"/>
      <c r="G222" s="31"/>
      <c r="H222" s="32"/>
      <c r="I222" s="25"/>
      <c r="K222" s="33"/>
      <c r="L222" s="34"/>
      <c r="M222" s="32"/>
    </row>
    <row r="223" spans="2:13" x14ac:dyDescent="0.35">
      <c r="B223" s="30"/>
      <c r="C223" s="30"/>
      <c r="D223" s="30"/>
      <c r="E223" s="30"/>
      <c r="F223" s="30"/>
      <c r="G223" s="31"/>
      <c r="H223" s="32"/>
      <c r="I223" s="25"/>
      <c r="K223" s="33"/>
      <c r="L223" s="34"/>
      <c r="M223" s="32"/>
    </row>
    <row r="224" spans="2:13" x14ac:dyDescent="0.35">
      <c r="B224" s="30"/>
      <c r="C224" s="30"/>
      <c r="D224" s="30"/>
      <c r="E224" s="30"/>
      <c r="F224" s="30"/>
      <c r="G224" s="31"/>
      <c r="H224" s="32"/>
      <c r="I224" s="25"/>
      <c r="K224" s="33"/>
      <c r="L224" s="34"/>
      <c r="M224" s="32"/>
    </row>
    <row r="225" spans="2:13" x14ac:dyDescent="0.35">
      <c r="B225" s="30"/>
      <c r="C225" s="30"/>
      <c r="D225" s="30"/>
      <c r="E225" s="30"/>
      <c r="F225" s="30"/>
      <c r="G225" s="31"/>
      <c r="H225" s="32"/>
      <c r="I225" s="25"/>
      <c r="K225" s="33"/>
      <c r="L225" s="34"/>
      <c r="M225" s="32"/>
    </row>
    <row r="226" spans="2:13" x14ac:dyDescent="0.35">
      <c r="B226" s="30"/>
      <c r="C226" s="30"/>
      <c r="D226" s="30"/>
      <c r="E226" s="30"/>
      <c r="F226" s="30"/>
      <c r="G226" s="31"/>
      <c r="H226" s="32"/>
      <c r="I226" s="25"/>
      <c r="K226" s="33"/>
      <c r="L226" s="34"/>
      <c r="M226" s="32"/>
    </row>
    <row r="227" spans="2:13" x14ac:dyDescent="0.35">
      <c r="B227" s="30"/>
      <c r="C227" s="30"/>
      <c r="D227" s="30"/>
      <c r="E227" s="30"/>
      <c r="F227" s="30"/>
      <c r="G227" s="31"/>
      <c r="H227" s="32"/>
      <c r="I227" s="25"/>
      <c r="K227" s="33"/>
      <c r="L227" s="34"/>
      <c r="M227" s="32"/>
    </row>
    <row r="228" spans="2:13" x14ac:dyDescent="0.35">
      <c r="B228" s="30"/>
      <c r="C228" s="30"/>
      <c r="D228" s="30"/>
      <c r="E228" s="30"/>
      <c r="F228" s="30"/>
      <c r="G228" s="31"/>
      <c r="H228" s="32"/>
      <c r="I228" s="25"/>
      <c r="K228" s="33"/>
      <c r="L228" s="34"/>
      <c r="M228" s="32"/>
    </row>
    <row r="229" spans="2:13" x14ac:dyDescent="0.35">
      <c r="B229" s="30"/>
      <c r="C229" s="30"/>
      <c r="D229" s="30"/>
      <c r="E229" s="30"/>
      <c r="F229" s="30"/>
      <c r="G229" s="31"/>
      <c r="H229" s="32"/>
      <c r="I229" s="25"/>
      <c r="K229" s="33"/>
      <c r="L229" s="34"/>
      <c r="M229" s="32"/>
    </row>
    <row r="230" spans="2:13" x14ac:dyDescent="0.35">
      <c r="B230" s="30"/>
      <c r="C230" s="30"/>
      <c r="D230" s="30"/>
      <c r="E230" s="30"/>
      <c r="F230" s="30"/>
      <c r="G230" s="31"/>
      <c r="H230" s="32"/>
      <c r="I230" s="25"/>
      <c r="K230" s="33"/>
      <c r="L230" s="34"/>
      <c r="M230" s="32"/>
    </row>
    <row r="231" spans="2:13" x14ac:dyDescent="0.35">
      <c r="B231" s="30"/>
      <c r="C231" s="30"/>
      <c r="D231" s="30"/>
      <c r="E231" s="30"/>
      <c r="F231" s="30"/>
      <c r="G231" s="31"/>
      <c r="H231" s="32"/>
      <c r="I231" s="25"/>
      <c r="K231" s="33"/>
      <c r="L231" s="34"/>
      <c r="M231" s="32"/>
    </row>
    <row r="232" spans="2:13" x14ac:dyDescent="0.35">
      <c r="B232" s="30"/>
      <c r="C232" s="30"/>
      <c r="D232" s="30"/>
      <c r="E232" s="30"/>
      <c r="F232" s="30"/>
      <c r="G232" s="31"/>
      <c r="H232" s="32"/>
      <c r="I232" s="25"/>
      <c r="K232" s="33"/>
      <c r="L232" s="34"/>
      <c r="M232" s="32"/>
    </row>
    <row r="233" spans="2:13" x14ac:dyDescent="0.35">
      <c r="B233" s="30"/>
      <c r="C233" s="30"/>
      <c r="D233" s="30"/>
      <c r="E233" s="30"/>
      <c r="F233" s="30"/>
      <c r="G233" s="31"/>
      <c r="H233" s="32"/>
      <c r="I233" s="25"/>
      <c r="K233" s="33"/>
      <c r="L233" s="34"/>
      <c r="M233" s="32"/>
    </row>
    <row r="234" spans="2:13" x14ac:dyDescent="0.35">
      <c r="B234" s="30"/>
      <c r="C234" s="30"/>
      <c r="D234" s="30"/>
      <c r="E234" s="30"/>
      <c r="F234" s="30"/>
      <c r="G234" s="31"/>
      <c r="H234" s="32"/>
      <c r="I234" s="25"/>
      <c r="K234" s="33"/>
      <c r="L234" s="34"/>
      <c r="M234" s="32"/>
    </row>
    <row r="235" spans="2:13" x14ac:dyDescent="0.35">
      <c r="B235" s="30"/>
      <c r="C235" s="30"/>
      <c r="D235" s="30"/>
      <c r="E235" s="30"/>
      <c r="F235" s="30"/>
      <c r="G235" s="31"/>
      <c r="H235" s="32"/>
      <c r="I235" s="25"/>
      <c r="K235" s="33"/>
      <c r="L235" s="34"/>
      <c r="M235" s="32"/>
    </row>
    <row r="236" spans="2:13" x14ac:dyDescent="0.35">
      <c r="B236" s="30"/>
      <c r="C236" s="30"/>
      <c r="D236" s="30"/>
      <c r="E236" s="30"/>
      <c r="F236" s="30"/>
      <c r="G236" s="31"/>
      <c r="H236" s="32"/>
      <c r="I236" s="25"/>
      <c r="K236" s="33"/>
      <c r="L236" s="34"/>
      <c r="M236" s="32"/>
    </row>
    <row r="237" spans="2:13" x14ac:dyDescent="0.35">
      <c r="B237" s="30"/>
      <c r="C237" s="30"/>
      <c r="D237" s="30"/>
      <c r="E237" s="30"/>
      <c r="F237" s="30"/>
      <c r="G237" s="31"/>
      <c r="H237" s="32"/>
      <c r="I237" s="25"/>
      <c r="K237" s="33"/>
      <c r="L237" s="34"/>
      <c r="M237" s="32"/>
    </row>
    <row r="238" spans="2:13" x14ac:dyDescent="0.35">
      <c r="B238" s="30"/>
      <c r="C238" s="30"/>
      <c r="D238" s="30"/>
      <c r="E238" s="30"/>
      <c r="F238" s="30"/>
      <c r="G238" s="31"/>
      <c r="H238" s="32"/>
      <c r="I238" s="25"/>
      <c r="K238" s="33"/>
      <c r="L238" s="34"/>
      <c r="M238" s="32"/>
    </row>
    <row r="239" spans="2:13" x14ac:dyDescent="0.35">
      <c r="B239" s="30"/>
      <c r="C239" s="30"/>
      <c r="D239" s="30"/>
      <c r="E239" s="30"/>
      <c r="F239" s="30"/>
      <c r="G239" s="31"/>
      <c r="H239" s="32"/>
      <c r="I239" s="25"/>
      <c r="K239" s="33"/>
      <c r="L239" s="34"/>
      <c r="M239" s="32"/>
    </row>
    <row r="240" spans="2:13" x14ac:dyDescent="0.35">
      <c r="B240" s="30"/>
      <c r="C240" s="30"/>
      <c r="D240" s="30"/>
      <c r="E240" s="30"/>
      <c r="F240" s="30"/>
      <c r="G240" s="31"/>
      <c r="H240" s="32"/>
      <c r="I240" s="25"/>
      <c r="K240" s="33"/>
      <c r="L240" s="34"/>
      <c r="M240" s="32"/>
    </row>
    <row r="241" spans="2:13" x14ac:dyDescent="0.35">
      <c r="B241" s="30"/>
      <c r="C241" s="30"/>
      <c r="D241" s="30"/>
      <c r="E241" s="30"/>
      <c r="F241" s="30"/>
      <c r="G241" s="31"/>
      <c r="H241" s="32"/>
      <c r="I241" s="25"/>
      <c r="K241" s="33"/>
      <c r="L241" s="34"/>
      <c r="M241" s="32"/>
    </row>
    <row r="242" spans="2:13" x14ac:dyDescent="0.35">
      <c r="B242" s="30"/>
      <c r="C242" s="30"/>
      <c r="D242" s="30"/>
      <c r="E242" s="30"/>
      <c r="F242" s="30"/>
      <c r="G242" s="31"/>
      <c r="H242" s="32"/>
      <c r="I242" s="25"/>
      <c r="K242" s="33"/>
      <c r="L242" s="34"/>
      <c r="M242" s="32"/>
    </row>
    <row r="243" spans="2:13" x14ac:dyDescent="0.35">
      <c r="B243" s="30"/>
      <c r="C243" s="30"/>
      <c r="D243" s="30"/>
      <c r="E243" s="30"/>
      <c r="F243" s="30"/>
      <c r="G243" s="31"/>
      <c r="H243" s="32"/>
      <c r="I243" s="25"/>
      <c r="K243" s="33"/>
      <c r="L243" s="34"/>
      <c r="M243" s="32"/>
    </row>
    <row r="244" spans="2:13" x14ac:dyDescent="0.35">
      <c r="B244" s="30"/>
      <c r="C244" s="30"/>
      <c r="D244" s="30"/>
      <c r="E244" s="30"/>
      <c r="F244" s="30"/>
      <c r="G244" s="31"/>
      <c r="H244" s="32"/>
      <c r="I244" s="25"/>
      <c r="K244" s="33"/>
      <c r="L244" s="34"/>
      <c r="M244" s="32"/>
    </row>
    <row r="245" spans="2:13" x14ac:dyDescent="0.35">
      <c r="B245" s="30"/>
      <c r="C245" s="30"/>
      <c r="D245" s="30"/>
      <c r="E245" s="30"/>
      <c r="F245" s="30"/>
      <c r="G245" s="31"/>
      <c r="H245" s="32"/>
      <c r="I245" s="25"/>
      <c r="K245" s="33"/>
      <c r="L245" s="34"/>
      <c r="M245" s="32"/>
    </row>
    <row r="246" spans="2:13" x14ac:dyDescent="0.35">
      <c r="B246" s="30"/>
      <c r="C246" s="30"/>
      <c r="D246" s="30"/>
      <c r="E246" s="30"/>
      <c r="F246" s="30"/>
      <c r="G246" s="31"/>
      <c r="H246" s="32"/>
      <c r="I246" s="25"/>
      <c r="K246" s="33"/>
      <c r="L246" s="34"/>
      <c r="M246" s="32"/>
    </row>
    <row r="247" spans="2:13" x14ac:dyDescent="0.35">
      <c r="B247" s="30"/>
      <c r="C247" s="30"/>
      <c r="D247" s="30"/>
      <c r="E247" s="30"/>
      <c r="F247" s="30"/>
      <c r="G247" s="31"/>
      <c r="H247" s="32"/>
      <c r="I247" s="25"/>
      <c r="K247" s="33"/>
      <c r="L247" s="34"/>
      <c r="M247" s="32"/>
    </row>
    <row r="248" spans="2:13" x14ac:dyDescent="0.35">
      <c r="B248" s="30"/>
      <c r="C248" s="30"/>
      <c r="D248" s="30"/>
      <c r="E248" s="30"/>
      <c r="F248" s="30"/>
      <c r="G248" s="31"/>
      <c r="H248" s="32"/>
      <c r="I248" s="25"/>
      <c r="K248" s="33"/>
      <c r="L248" s="34"/>
      <c r="M248" s="32"/>
    </row>
    <row r="249" spans="2:13" x14ac:dyDescent="0.35">
      <c r="B249" s="30"/>
      <c r="C249" s="30"/>
      <c r="D249" s="30"/>
      <c r="E249" s="30"/>
      <c r="F249" s="30"/>
      <c r="G249" s="31"/>
      <c r="H249" s="32"/>
      <c r="I249" s="25"/>
      <c r="K249" s="33"/>
      <c r="L249" s="34"/>
      <c r="M249" s="32"/>
    </row>
    <row r="250" spans="2:13" x14ac:dyDescent="0.35">
      <c r="B250" s="30"/>
      <c r="C250" s="30"/>
      <c r="D250" s="30"/>
      <c r="E250" s="30"/>
      <c r="F250" s="30"/>
      <c r="G250" s="31"/>
      <c r="H250" s="32"/>
      <c r="I250" s="25"/>
      <c r="K250" s="33"/>
      <c r="L250" s="34"/>
      <c r="M250" s="32"/>
    </row>
    <row r="251" spans="2:13" x14ac:dyDescent="0.35">
      <c r="B251" s="30"/>
      <c r="C251" s="30"/>
      <c r="D251" s="30"/>
      <c r="E251" s="30"/>
      <c r="F251" s="30"/>
      <c r="G251" s="31"/>
      <c r="H251" s="32"/>
      <c r="I251" s="25"/>
      <c r="K251" s="33"/>
      <c r="L251" s="34"/>
      <c r="M251" s="32"/>
    </row>
    <row r="252" spans="2:13" x14ac:dyDescent="0.35">
      <c r="B252" s="30"/>
      <c r="C252" s="30"/>
      <c r="D252" s="30"/>
      <c r="E252" s="30"/>
      <c r="F252" s="30"/>
      <c r="G252" s="31"/>
      <c r="H252" s="32"/>
      <c r="I252" s="25"/>
      <c r="K252" s="33"/>
      <c r="L252" s="34"/>
      <c r="M252" s="32"/>
    </row>
    <row r="253" spans="2:13" x14ac:dyDescent="0.35">
      <c r="B253" s="30"/>
      <c r="C253" s="30"/>
      <c r="D253" s="30"/>
      <c r="E253" s="30"/>
      <c r="F253" s="30"/>
      <c r="G253" s="31"/>
      <c r="H253" s="32"/>
      <c r="I253" s="25"/>
      <c r="K253" s="33"/>
      <c r="L253" s="34"/>
      <c r="M253" s="32"/>
    </row>
    <row r="254" spans="2:13" x14ac:dyDescent="0.35">
      <c r="B254" s="30"/>
      <c r="C254" s="30"/>
      <c r="D254" s="30"/>
      <c r="E254" s="30"/>
      <c r="F254" s="30"/>
      <c r="G254" s="31"/>
      <c r="H254" s="32"/>
      <c r="I254" s="25"/>
      <c r="K254" s="33"/>
      <c r="L254" s="34"/>
      <c r="M254" s="32"/>
    </row>
    <row r="255" spans="2:13" x14ac:dyDescent="0.35">
      <c r="B255" s="30"/>
      <c r="C255" s="30"/>
      <c r="D255" s="30"/>
      <c r="E255" s="30"/>
      <c r="F255" s="30"/>
      <c r="G255" s="31"/>
      <c r="H255" s="32"/>
      <c r="I255" s="25"/>
      <c r="K255" s="33"/>
      <c r="L255" s="34"/>
      <c r="M255" s="32"/>
    </row>
    <row r="256" spans="2:13" x14ac:dyDescent="0.35">
      <c r="B256" s="30"/>
      <c r="C256" s="30"/>
      <c r="D256" s="30"/>
      <c r="E256" s="30"/>
      <c r="F256" s="30"/>
      <c r="G256" s="31"/>
      <c r="H256" s="32"/>
      <c r="I256" s="25"/>
      <c r="K256" s="33"/>
      <c r="L256" s="34"/>
      <c r="M256" s="32"/>
    </row>
    <row r="257" spans="2:13" x14ac:dyDescent="0.35">
      <c r="B257" s="30"/>
      <c r="C257" s="30"/>
      <c r="D257" s="30"/>
      <c r="E257" s="30"/>
      <c r="F257" s="30"/>
      <c r="G257" s="31"/>
      <c r="H257" s="32"/>
      <c r="I257" s="25"/>
      <c r="K257" s="33"/>
      <c r="L257" s="34"/>
      <c r="M257" s="32"/>
    </row>
    <row r="258" spans="2:13" x14ac:dyDescent="0.35">
      <c r="B258" s="30"/>
      <c r="C258" s="30"/>
      <c r="D258" s="30"/>
      <c r="E258" s="30"/>
      <c r="F258" s="30"/>
      <c r="G258" s="31"/>
      <c r="H258" s="32"/>
      <c r="I258" s="25"/>
      <c r="K258" s="33"/>
      <c r="L258" s="34"/>
      <c r="M258" s="32"/>
    </row>
    <row r="259" spans="2:13" x14ac:dyDescent="0.35">
      <c r="B259" s="30"/>
      <c r="C259" s="30"/>
      <c r="D259" s="30"/>
      <c r="E259" s="30"/>
      <c r="F259" s="30"/>
      <c r="G259" s="31"/>
      <c r="H259" s="32"/>
      <c r="I259" s="25"/>
      <c r="K259" s="33"/>
      <c r="L259" s="34"/>
      <c r="M259" s="32"/>
    </row>
    <row r="260" spans="2:13" x14ac:dyDescent="0.35">
      <c r="B260" s="30"/>
      <c r="C260" s="30"/>
      <c r="D260" s="30"/>
      <c r="E260" s="30"/>
      <c r="F260" s="30"/>
      <c r="G260" s="31"/>
      <c r="H260" s="32"/>
      <c r="I260" s="25"/>
      <c r="K260" s="33"/>
      <c r="L260" s="34"/>
      <c r="M260" s="32"/>
    </row>
    <row r="261" spans="2:13" x14ac:dyDescent="0.35">
      <c r="B261" s="30"/>
      <c r="C261" s="30"/>
      <c r="D261" s="30"/>
      <c r="E261" s="30"/>
      <c r="F261" s="30"/>
      <c r="G261" s="31"/>
      <c r="H261" s="32"/>
      <c r="I261" s="25"/>
      <c r="K261" s="33"/>
      <c r="L261" s="34"/>
      <c r="M261" s="32"/>
    </row>
    <row r="262" spans="2:13" x14ac:dyDescent="0.35">
      <c r="B262" s="30"/>
      <c r="C262" s="30"/>
      <c r="D262" s="30"/>
      <c r="E262" s="30"/>
      <c r="F262" s="30"/>
      <c r="G262" s="31"/>
      <c r="H262" s="32"/>
      <c r="I262" s="25"/>
      <c r="K262" s="33"/>
      <c r="L262" s="34"/>
      <c r="M262" s="32"/>
    </row>
    <row r="263" spans="2:13" x14ac:dyDescent="0.35">
      <c r="B263" s="30"/>
      <c r="C263" s="30"/>
      <c r="D263" s="30"/>
      <c r="E263" s="30"/>
      <c r="F263" s="30"/>
      <c r="G263" s="31"/>
      <c r="H263" s="32"/>
      <c r="I263" s="25"/>
      <c r="K263" s="33"/>
      <c r="L263" s="34"/>
      <c r="M263" s="32"/>
    </row>
    <row r="264" spans="2:13" x14ac:dyDescent="0.35">
      <c r="B264" s="30"/>
      <c r="C264" s="30"/>
      <c r="D264" s="30"/>
      <c r="E264" s="30"/>
      <c r="F264" s="30"/>
      <c r="G264" s="31"/>
      <c r="H264" s="32"/>
      <c r="I264" s="25"/>
      <c r="K264" s="33"/>
      <c r="L264" s="34"/>
      <c r="M264" s="32"/>
    </row>
    <row r="265" spans="2:13" x14ac:dyDescent="0.35">
      <c r="B265" s="30"/>
      <c r="C265" s="30"/>
      <c r="D265" s="30"/>
      <c r="E265" s="30"/>
      <c r="F265" s="30"/>
      <c r="G265" s="31"/>
      <c r="H265" s="32"/>
      <c r="I265" s="25"/>
      <c r="K265" s="33"/>
      <c r="L265" s="34"/>
      <c r="M265" s="32"/>
    </row>
    <row r="266" spans="2:13" x14ac:dyDescent="0.35">
      <c r="B266" s="30"/>
      <c r="C266" s="30"/>
      <c r="D266" s="30"/>
      <c r="E266" s="30"/>
      <c r="F266" s="30"/>
      <c r="G266" s="31"/>
      <c r="H266" s="32"/>
      <c r="I266" s="25"/>
      <c r="K266" s="33"/>
      <c r="L266" s="34"/>
      <c r="M266" s="32"/>
    </row>
    <row r="267" spans="2:13" x14ac:dyDescent="0.35">
      <c r="B267" s="30"/>
      <c r="C267" s="30"/>
      <c r="D267" s="30"/>
      <c r="E267" s="30"/>
      <c r="F267" s="30"/>
      <c r="G267" s="31"/>
      <c r="H267" s="32"/>
      <c r="I267" s="25"/>
      <c r="K267" s="33"/>
      <c r="L267" s="34"/>
      <c r="M267" s="32"/>
    </row>
    <row r="268" spans="2:13" x14ac:dyDescent="0.35">
      <c r="B268" s="30"/>
      <c r="C268" s="30"/>
      <c r="D268" s="30"/>
      <c r="E268" s="30"/>
      <c r="F268" s="30"/>
      <c r="G268" s="31"/>
      <c r="H268" s="32"/>
      <c r="I268" s="25"/>
      <c r="K268" s="33"/>
      <c r="L268" s="34"/>
      <c r="M268" s="32"/>
    </row>
    <row r="269" spans="2:13" x14ac:dyDescent="0.35">
      <c r="B269" s="30"/>
      <c r="C269" s="30"/>
      <c r="D269" s="30"/>
      <c r="E269" s="30"/>
      <c r="F269" s="30"/>
      <c r="G269" s="31"/>
      <c r="H269" s="32"/>
      <c r="I269" s="25"/>
      <c r="K269" s="33"/>
      <c r="L269" s="34"/>
      <c r="M269" s="32"/>
    </row>
    <row r="270" spans="2:13" x14ac:dyDescent="0.35">
      <c r="B270" s="30"/>
      <c r="C270" s="30"/>
      <c r="D270" s="30"/>
      <c r="E270" s="30"/>
      <c r="F270" s="30"/>
      <c r="G270" s="31"/>
      <c r="H270" s="32"/>
      <c r="I270" s="25"/>
      <c r="K270" s="33"/>
      <c r="L270" s="34"/>
      <c r="M270" s="32"/>
    </row>
    <row r="271" spans="2:13" x14ac:dyDescent="0.35">
      <c r="B271" s="30"/>
      <c r="C271" s="30"/>
      <c r="D271" s="30"/>
      <c r="E271" s="30"/>
      <c r="F271" s="30"/>
      <c r="G271" s="31"/>
      <c r="H271" s="32"/>
      <c r="I271" s="25"/>
      <c r="K271" s="33"/>
      <c r="L271" s="34"/>
      <c r="M271" s="32"/>
    </row>
    <row r="272" spans="2:13" x14ac:dyDescent="0.35">
      <c r="B272" s="30"/>
      <c r="C272" s="30"/>
      <c r="D272" s="30"/>
      <c r="E272" s="30"/>
      <c r="F272" s="30"/>
      <c r="G272" s="31"/>
      <c r="H272" s="32"/>
      <c r="I272" s="25"/>
      <c r="K272" s="33"/>
      <c r="L272" s="34"/>
      <c r="M272" s="32"/>
    </row>
    <row r="273" spans="2:13" x14ac:dyDescent="0.35">
      <c r="B273" s="30"/>
      <c r="C273" s="30"/>
      <c r="D273" s="30"/>
      <c r="E273" s="30"/>
      <c r="F273" s="30"/>
      <c r="G273" s="31"/>
      <c r="H273" s="32"/>
      <c r="I273" s="25"/>
      <c r="K273" s="33"/>
      <c r="L273" s="34"/>
      <c r="M273" s="32"/>
    </row>
    <row r="274" spans="2:13" x14ac:dyDescent="0.35">
      <c r="B274" s="30"/>
      <c r="C274" s="30"/>
      <c r="D274" s="30"/>
      <c r="E274" s="30"/>
      <c r="F274" s="30"/>
      <c r="G274" s="31"/>
      <c r="H274" s="32"/>
      <c r="I274" s="25"/>
      <c r="K274" s="33"/>
      <c r="L274" s="34"/>
      <c r="M274" s="32"/>
    </row>
    <row r="275" spans="2:13" x14ac:dyDescent="0.35">
      <c r="B275" s="30"/>
      <c r="C275" s="30"/>
      <c r="D275" s="30"/>
      <c r="E275" s="30"/>
      <c r="F275" s="30"/>
      <c r="G275" s="31"/>
      <c r="H275" s="32"/>
      <c r="I275" s="25"/>
      <c r="K275" s="33"/>
      <c r="L275" s="34"/>
      <c r="M275" s="32"/>
    </row>
    <row r="276" spans="2:13" x14ac:dyDescent="0.35">
      <c r="B276" s="30"/>
      <c r="C276" s="30"/>
      <c r="D276" s="30"/>
      <c r="E276" s="30"/>
      <c r="F276" s="30"/>
      <c r="G276" s="31"/>
      <c r="H276" s="32"/>
      <c r="I276" s="25"/>
      <c r="K276" s="33"/>
      <c r="L276" s="34"/>
      <c r="M276" s="32"/>
    </row>
    <row r="277" spans="2:13" x14ac:dyDescent="0.35">
      <c r="B277" s="30"/>
      <c r="C277" s="30"/>
      <c r="D277" s="30"/>
      <c r="E277" s="30"/>
      <c r="F277" s="30"/>
      <c r="G277" s="31"/>
      <c r="H277" s="32"/>
      <c r="I277" s="25"/>
      <c r="K277" s="33"/>
      <c r="L277" s="34"/>
      <c r="M277" s="32"/>
    </row>
    <row r="278" spans="2:13" x14ac:dyDescent="0.35">
      <c r="B278" s="30"/>
      <c r="C278" s="30"/>
      <c r="D278" s="30"/>
      <c r="E278" s="30"/>
      <c r="F278" s="30"/>
      <c r="G278" s="31"/>
      <c r="H278" s="32"/>
      <c r="I278" s="25"/>
      <c r="K278" s="33"/>
      <c r="L278" s="34"/>
      <c r="M278" s="32"/>
    </row>
    <row r="279" spans="2:13" x14ac:dyDescent="0.35">
      <c r="B279" s="30"/>
      <c r="C279" s="30"/>
      <c r="D279" s="30"/>
      <c r="E279" s="30"/>
      <c r="F279" s="30"/>
      <c r="G279" s="31"/>
      <c r="H279" s="32"/>
      <c r="I279" s="25"/>
      <c r="K279" s="33"/>
      <c r="L279" s="34"/>
      <c r="M279" s="32"/>
    </row>
    <row r="280" spans="2:13" x14ac:dyDescent="0.35">
      <c r="B280" s="30"/>
      <c r="C280" s="30"/>
      <c r="D280" s="30"/>
      <c r="E280" s="30"/>
      <c r="F280" s="30"/>
      <c r="G280" s="31"/>
      <c r="H280" s="32"/>
      <c r="I280" s="25"/>
      <c r="K280" s="33"/>
      <c r="L280" s="34"/>
      <c r="M280" s="32"/>
    </row>
    <row r="281" spans="2:13" x14ac:dyDescent="0.35">
      <c r="B281" s="30"/>
      <c r="C281" s="30"/>
      <c r="D281" s="30"/>
      <c r="E281" s="30"/>
      <c r="F281" s="30"/>
      <c r="G281" s="31"/>
      <c r="H281" s="32"/>
      <c r="I281" s="25"/>
      <c r="K281" s="33"/>
      <c r="L281" s="34"/>
      <c r="M281" s="32"/>
    </row>
    <row r="282" spans="2:13" x14ac:dyDescent="0.35">
      <c r="B282" s="30"/>
      <c r="C282" s="30"/>
      <c r="D282" s="30"/>
      <c r="E282" s="30"/>
      <c r="F282" s="30"/>
      <c r="G282" s="31"/>
      <c r="H282" s="32"/>
      <c r="I282" s="25"/>
      <c r="K282" s="33"/>
      <c r="L282" s="34"/>
      <c r="M282" s="32"/>
    </row>
    <row r="283" spans="2:13" x14ac:dyDescent="0.35">
      <c r="B283" s="30"/>
      <c r="C283" s="30"/>
      <c r="D283" s="30"/>
      <c r="E283" s="30"/>
      <c r="F283" s="30"/>
      <c r="G283" s="31"/>
      <c r="H283" s="32"/>
      <c r="I283" s="25"/>
      <c r="K283" s="33"/>
      <c r="L283" s="34"/>
      <c r="M283" s="32"/>
    </row>
    <row r="284" spans="2:13" x14ac:dyDescent="0.35">
      <c r="B284" s="30"/>
      <c r="C284" s="30"/>
      <c r="D284" s="30"/>
      <c r="E284" s="30"/>
      <c r="F284" s="30"/>
      <c r="G284" s="31"/>
      <c r="H284" s="32"/>
      <c r="I284" s="25"/>
      <c r="K284" s="33"/>
      <c r="L284" s="34"/>
      <c r="M284" s="32"/>
    </row>
    <row r="285" spans="2:13" x14ac:dyDescent="0.35">
      <c r="B285" s="30"/>
      <c r="C285" s="30"/>
      <c r="D285" s="30"/>
      <c r="E285" s="30"/>
      <c r="F285" s="30"/>
      <c r="G285" s="31"/>
      <c r="H285" s="32"/>
      <c r="I285" s="25"/>
      <c r="K285" s="33"/>
      <c r="L285" s="34"/>
      <c r="M285" s="32"/>
    </row>
    <row r="286" spans="2:13" x14ac:dyDescent="0.35">
      <c r="B286" s="30"/>
      <c r="C286" s="30"/>
      <c r="D286" s="30"/>
      <c r="E286" s="30"/>
      <c r="F286" s="30"/>
      <c r="G286" s="31"/>
      <c r="H286" s="32"/>
      <c r="I286" s="25"/>
      <c r="K286" s="33"/>
      <c r="L286" s="34"/>
      <c r="M286" s="32"/>
    </row>
    <row r="287" spans="2:13" x14ac:dyDescent="0.35">
      <c r="B287" s="30"/>
      <c r="C287" s="30"/>
      <c r="D287" s="30"/>
      <c r="E287" s="30"/>
      <c r="F287" s="30"/>
      <c r="G287" s="31"/>
      <c r="H287" s="32"/>
      <c r="I287" s="25"/>
      <c r="K287" s="33"/>
      <c r="L287" s="34"/>
      <c r="M287" s="32"/>
    </row>
    <row r="288" spans="2:13" x14ac:dyDescent="0.35">
      <c r="B288" s="30"/>
      <c r="C288" s="30"/>
      <c r="D288" s="30"/>
      <c r="E288" s="30"/>
      <c r="F288" s="30"/>
      <c r="G288" s="31"/>
      <c r="H288" s="32"/>
      <c r="I288" s="25"/>
      <c r="K288" s="33"/>
      <c r="L288" s="34"/>
      <c r="M288" s="32"/>
    </row>
    <row r="289" spans="2:13" x14ac:dyDescent="0.35">
      <c r="B289" s="30"/>
      <c r="C289" s="30"/>
      <c r="D289" s="30"/>
      <c r="E289" s="30"/>
      <c r="F289" s="30"/>
      <c r="G289" s="31"/>
      <c r="H289" s="32"/>
      <c r="I289" s="25"/>
      <c r="K289" s="33"/>
      <c r="L289" s="34"/>
      <c r="M289" s="32"/>
    </row>
    <row r="290" spans="2:13" x14ac:dyDescent="0.35">
      <c r="B290" s="30"/>
      <c r="C290" s="30"/>
      <c r="D290" s="30"/>
      <c r="E290" s="30"/>
      <c r="F290" s="30"/>
      <c r="G290" s="31"/>
      <c r="H290" s="32"/>
      <c r="I290" s="25"/>
      <c r="K290" s="33"/>
      <c r="L290" s="34"/>
      <c r="M290" s="32"/>
    </row>
    <row r="291" spans="2:13" x14ac:dyDescent="0.35">
      <c r="B291" s="30"/>
      <c r="C291" s="30"/>
      <c r="D291" s="30"/>
      <c r="E291" s="30"/>
      <c r="F291" s="30"/>
      <c r="G291" s="31"/>
      <c r="H291" s="32"/>
      <c r="I291" s="25"/>
      <c r="K291" s="33"/>
      <c r="L291" s="34"/>
      <c r="M291" s="32"/>
    </row>
    <row r="292" spans="2:13" x14ac:dyDescent="0.35">
      <c r="B292" s="30"/>
      <c r="C292" s="30"/>
      <c r="D292" s="30"/>
      <c r="E292" s="30"/>
      <c r="F292" s="30"/>
      <c r="G292" s="31"/>
      <c r="H292" s="32"/>
      <c r="I292" s="25"/>
      <c r="K292" s="33"/>
      <c r="L292" s="34"/>
      <c r="M292" s="32"/>
    </row>
    <row r="293" spans="2:13" x14ac:dyDescent="0.35">
      <c r="B293" s="30"/>
      <c r="C293" s="30"/>
      <c r="D293" s="30"/>
      <c r="E293" s="30"/>
      <c r="F293" s="30"/>
      <c r="G293" s="31"/>
      <c r="H293" s="32"/>
      <c r="I293" s="25"/>
      <c r="K293" s="33"/>
      <c r="L293" s="34"/>
      <c r="M293" s="32"/>
    </row>
    <row r="294" spans="2:13" x14ac:dyDescent="0.35">
      <c r="B294" s="30"/>
      <c r="C294" s="30"/>
      <c r="D294" s="30"/>
      <c r="E294" s="30"/>
      <c r="F294" s="30"/>
      <c r="G294" s="31"/>
      <c r="H294" s="32"/>
      <c r="I294" s="25"/>
      <c r="K294" s="33"/>
      <c r="L294" s="34"/>
      <c r="M294" s="32"/>
    </row>
    <row r="295" spans="2:13" x14ac:dyDescent="0.35">
      <c r="B295" s="30"/>
      <c r="C295" s="30"/>
      <c r="D295" s="30"/>
      <c r="E295" s="30"/>
      <c r="F295" s="30"/>
      <c r="G295" s="31"/>
      <c r="H295" s="32"/>
      <c r="I295" s="25"/>
      <c r="K295" s="33"/>
      <c r="L295" s="34"/>
      <c r="M295" s="32"/>
    </row>
    <row r="296" spans="2:13" x14ac:dyDescent="0.35">
      <c r="B296" s="30"/>
      <c r="C296" s="30"/>
      <c r="D296" s="30"/>
      <c r="E296" s="30"/>
      <c r="F296" s="30"/>
      <c r="G296" s="31"/>
      <c r="H296" s="32"/>
      <c r="I296" s="25"/>
      <c r="K296" s="33"/>
      <c r="L296" s="34"/>
      <c r="M296" s="32"/>
    </row>
    <row r="297" spans="2:13" x14ac:dyDescent="0.35">
      <c r="B297" s="30"/>
      <c r="C297" s="30"/>
      <c r="D297" s="30"/>
      <c r="E297" s="30"/>
      <c r="F297" s="30"/>
      <c r="G297" s="31"/>
      <c r="H297" s="32"/>
      <c r="I297" s="25"/>
      <c r="K297" s="33"/>
      <c r="L297" s="34"/>
      <c r="M297" s="32"/>
    </row>
    <row r="298" spans="2:13" x14ac:dyDescent="0.35">
      <c r="B298" s="30"/>
      <c r="C298" s="30"/>
      <c r="D298" s="30"/>
      <c r="E298" s="30"/>
      <c r="F298" s="30"/>
      <c r="G298" s="31"/>
      <c r="H298" s="32"/>
      <c r="I298" s="25"/>
      <c r="K298" s="33"/>
      <c r="L298" s="34"/>
      <c r="M298" s="32"/>
    </row>
    <row r="299" spans="2:13" x14ac:dyDescent="0.35">
      <c r="B299" s="30"/>
      <c r="C299" s="30"/>
      <c r="D299" s="30"/>
      <c r="E299" s="30"/>
      <c r="F299" s="30"/>
      <c r="G299" s="31"/>
      <c r="H299" s="32"/>
      <c r="I299" s="25"/>
      <c r="K299" s="33"/>
      <c r="L299" s="34"/>
      <c r="M299" s="32"/>
    </row>
    <row r="300" spans="2:13" x14ac:dyDescent="0.35">
      <c r="B300" s="30"/>
      <c r="C300" s="30"/>
      <c r="D300" s="30"/>
      <c r="E300" s="30"/>
      <c r="F300" s="30"/>
      <c r="G300" s="31"/>
      <c r="H300" s="32"/>
      <c r="I300" s="25"/>
      <c r="K300" s="33"/>
      <c r="L300" s="34"/>
      <c r="M300" s="32"/>
    </row>
    <row r="301" spans="2:13" x14ac:dyDescent="0.35">
      <c r="B301" s="30"/>
      <c r="C301" s="30"/>
      <c r="D301" s="30"/>
      <c r="E301" s="30"/>
      <c r="F301" s="30"/>
      <c r="G301" s="31"/>
      <c r="H301" s="32"/>
      <c r="I301" s="25"/>
      <c r="K301" s="33"/>
      <c r="L301" s="34"/>
      <c r="M301" s="32"/>
    </row>
    <row r="302" spans="2:13" x14ac:dyDescent="0.35">
      <c r="B302" s="30"/>
      <c r="C302" s="30"/>
      <c r="D302" s="30"/>
      <c r="E302" s="30"/>
      <c r="F302" s="30"/>
      <c r="G302" s="31"/>
      <c r="H302" s="32"/>
      <c r="I302" s="25"/>
      <c r="K302" s="33"/>
      <c r="L302" s="34"/>
      <c r="M302" s="32"/>
    </row>
    <row r="303" spans="2:13" x14ac:dyDescent="0.35">
      <c r="B303" s="30"/>
      <c r="C303" s="30"/>
      <c r="D303" s="30"/>
      <c r="E303" s="30"/>
      <c r="F303" s="30"/>
      <c r="G303" s="31"/>
      <c r="H303" s="32"/>
      <c r="I303" s="25"/>
      <c r="K303" s="33"/>
      <c r="L303" s="34"/>
      <c r="M303" s="32"/>
    </row>
    <row r="304" spans="2:13" x14ac:dyDescent="0.35">
      <c r="B304" s="30"/>
      <c r="C304" s="30"/>
      <c r="D304" s="30"/>
      <c r="E304" s="30"/>
      <c r="F304" s="30"/>
      <c r="G304" s="31"/>
      <c r="H304" s="32"/>
      <c r="I304" s="25"/>
      <c r="K304" s="33"/>
      <c r="L304" s="34"/>
      <c r="M304" s="32"/>
    </row>
    <row r="305" spans="2:13" x14ac:dyDescent="0.35">
      <c r="B305" s="30"/>
      <c r="C305" s="30"/>
      <c r="D305" s="30"/>
      <c r="E305" s="30"/>
      <c r="F305" s="30"/>
      <c r="G305" s="31"/>
      <c r="H305" s="32"/>
      <c r="I305" s="25"/>
      <c r="K305" s="33"/>
      <c r="L305" s="34"/>
      <c r="M305" s="32"/>
    </row>
    <row r="306" spans="2:13" x14ac:dyDescent="0.35">
      <c r="B306" s="30"/>
      <c r="C306" s="30"/>
      <c r="D306" s="30"/>
      <c r="E306" s="30"/>
      <c r="F306" s="30"/>
      <c r="G306" s="31"/>
      <c r="H306" s="32"/>
      <c r="I306" s="25"/>
      <c r="K306" s="33"/>
      <c r="L306" s="34"/>
      <c r="M306" s="32"/>
    </row>
    <row r="307" spans="2:13" x14ac:dyDescent="0.35">
      <c r="B307" s="30"/>
      <c r="C307" s="30"/>
      <c r="D307" s="30"/>
      <c r="E307" s="30"/>
      <c r="F307" s="30"/>
      <c r="G307" s="31"/>
      <c r="H307" s="32"/>
      <c r="I307" s="25"/>
      <c r="K307" s="33"/>
      <c r="L307" s="34"/>
      <c r="M307" s="32"/>
    </row>
    <row r="308" spans="2:13" x14ac:dyDescent="0.35">
      <c r="B308" s="30"/>
      <c r="C308" s="30"/>
      <c r="D308" s="30"/>
      <c r="E308" s="30"/>
      <c r="F308" s="30"/>
      <c r="G308" s="31"/>
      <c r="H308" s="32"/>
      <c r="I308" s="25"/>
      <c r="K308" s="33"/>
      <c r="L308" s="34"/>
      <c r="M308" s="32"/>
    </row>
    <row r="309" spans="2:13" x14ac:dyDescent="0.35">
      <c r="B309" s="30"/>
      <c r="C309" s="30"/>
      <c r="D309" s="30"/>
      <c r="E309" s="30"/>
      <c r="F309" s="30"/>
      <c r="G309" s="31"/>
      <c r="H309" s="32"/>
      <c r="I309" s="25"/>
      <c r="K309" s="33"/>
      <c r="L309" s="34"/>
      <c r="M309" s="32"/>
    </row>
    <row r="310" spans="2:13" x14ac:dyDescent="0.35">
      <c r="B310" s="30"/>
      <c r="C310" s="30"/>
      <c r="D310" s="30"/>
      <c r="E310" s="30"/>
      <c r="F310" s="30"/>
      <c r="G310" s="31"/>
      <c r="H310" s="32"/>
      <c r="I310" s="25"/>
      <c r="K310" s="33"/>
      <c r="L310" s="34"/>
      <c r="M310" s="32"/>
    </row>
    <row r="311" spans="2:13" x14ac:dyDescent="0.35">
      <c r="B311" s="30"/>
      <c r="C311" s="30"/>
      <c r="D311" s="30"/>
      <c r="E311" s="30"/>
      <c r="F311" s="30"/>
      <c r="G311" s="31"/>
      <c r="H311" s="32"/>
      <c r="I311" s="25"/>
      <c r="K311" s="33"/>
      <c r="L311" s="34"/>
      <c r="M311" s="32"/>
    </row>
    <row r="312" spans="2:13" x14ac:dyDescent="0.35">
      <c r="B312" s="30"/>
      <c r="C312" s="30"/>
      <c r="D312" s="30"/>
      <c r="E312" s="30"/>
      <c r="F312" s="30"/>
      <c r="G312" s="31"/>
      <c r="H312" s="32"/>
      <c r="I312" s="25"/>
      <c r="K312" s="33"/>
      <c r="L312" s="34"/>
      <c r="M312" s="32"/>
    </row>
    <row r="313" spans="2:13" x14ac:dyDescent="0.35">
      <c r="B313" s="30"/>
      <c r="C313" s="30"/>
      <c r="D313" s="30"/>
      <c r="E313" s="30"/>
      <c r="F313" s="30"/>
      <c r="G313" s="31"/>
      <c r="H313" s="32"/>
      <c r="I313" s="25"/>
      <c r="K313" s="33"/>
      <c r="L313" s="34"/>
      <c r="M313" s="32"/>
    </row>
    <row r="314" spans="2:13" x14ac:dyDescent="0.35">
      <c r="B314" s="30"/>
      <c r="C314" s="30"/>
      <c r="D314" s="30"/>
      <c r="E314" s="30"/>
      <c r="F314" s="30"/>
      <c r="G314" s="31"/>
      <c r="H314" s="32"/>
      <c r="I314" s="25"/>
      <c r="K314" s="33"/>
      <c r="L314" s="34"/>
      <c r="M314" s="32"/>
    </row>
    <row r="315" spans="2:13" x14ac:dyDescent="0.35">
      <c r="B315" s="30"/>
      <c r="C315" s="30"/>
      <c r="D315" s="30"/>
      <c r="E315" s="30"/>
      <c r="F315" s="30"/>
      <c r="G315" s="31"/>
      <c r="H315" s="32"/>
      <c r="I315" s="25"/>
      <c r="K315" s="33"/>
      <c r="L315" s="34"/>
      <c r="M315" s="32"/>
    </row>
    <row r="316" spans="2:13" x14ac:dyDescent="0.35">
      <c r="B316" s="30"/>
      <c r="C316" s="30"/>
      <c r="D316" s="30"/>
      <c r="E316" s="30"/>
      <c r="F316" s="30"/>
      <c r="G316" s="31"/>
      <c r="H316" s="32"/>
      <c r="I316" s="25"/>
      <c r="K316" s="33"/>
      <c r="L316" s="34"/>
      <c r="M316" s="32"/>
    </row>
    <row r="317" spans="2:13" x14ac:dyDescent="0.35">
      <c r="B317" s="30"/>
      <c r="C317" s="30"/>
      <c r="D317" s="30"/>
      <c r="E317" s="30"/>
      <c r="F317" s="30"/>
      <c r="G317" s="31"/>
      <c r="H317" s="32"/>
      <c r="I317" s="25"/>
      <c r="K317" s="33"/>
      <c r="L317" s="34"/>
      <c r="M317" s="32"/>
    </row>
    <row r="318" spans="2:13" x14ac:dyDescent="0.35">
      <c r="B318" s="30"/>
      <c r="C318" s="30"/>
      <c r="D318" s="30"/>
      <c r="E318" s="30"/>
      <c r="F318" s="30"/>
      <c r="G318" s="31"/>
      <c r="H318" s="32"/>
      <c r="I318" s="25"/>
      <c r="K318" s="33"/>
      <c r="L318" s="34"/>
      <c r="M318" s="32"/>
    </row>
    <row r="319" spans="2:13" x14ac:dyDescent="0.35">
      <c r="B319" s="30"/>
      <c r="C319" s="30"/>
      <c r="D319" s="30"/>
      <c r="E319" s="30"/>
      <c r="F319" s="30"/>
      <c r="G319" s="31"/>
      <c r="H319" s="32"/>
      <c r="I319" s="25"/>
      <c r="K319" s="33"/>
      <c r="L319" s="34"/>
      <c r="M319" s="32"/>
    </row>
    <row r="320" spans="2:13" x14ac:dyDescent="0.35">
      <c r="B320" s="30"/>
      <c r="C320" s="30"/>
      <c r="D320" s="30"/>
      <c r="E320" s="30"/>
      <c r="F320" s="30"/>
      <c r="G320" s="31"/>
      <c r="H320" s="32"/>
      <c r="I320" s="25"/>
      <c r="K320" s="33"/>
      <c r="L320" s="34"/>
      <c r="M320" s="32"/>
    </row>
    <row r="321" spans="2:13" x14ac:dyDescent="0.35">
      <c r="B321" s="30"/>
      <c r="C321" s="30"/>
      <c r="D321" s="30"/>
      <c r="E321" s="30"/>
      <c r="F321" s="30"/>
      <c r="G321" s="31"/>
      <c r="H321" s="32"/>
      <c r="I321" s="25"/>
      <c r="K321" s="33"/>
      <c r="L321" s="34"/>
      <c r="M321" s="32"/>
    </row>
    <row r="322" spans="2:13" x14ac:dyDescent="0.35">
      <c r="B322" s="30"/>
      <c r="C322" s="30"/>
      <c r="D322" s="30"/>
      <c r="E322" s="30"/>
      <c r="F322" s="30"/>
      <c r="G322" s="31"/>
      <c r="H322" s="32"/>
      <c r="I322" s="25"/>
      <c r="K322" s="33"/>
      <c r="L322" s="34"/>
      <c r="M322" s="32"/>
    </row>
    <row r="323" spans="2:13" x14ac:dyDescent="0.35">
      <c r="B323" s="30"/>
      <c r="C323" s="30"/>
      <c r="D323" s="30"/>
      <c r="E323" s="30"/>
      <c r="F323" s="30"/>
      <c r="G323" s="31"/>
      <c r="H323" s="32"/>
      <c r="I323" s="25"/>
      <c r="K323" s="33"/>
      <c r="L323" s="34"/>
      <c r="M323" s="32"/>
    </row>
    <row r="324" spans="2:13" x14ac:dyDescent="0.35">
      <c r="B324" s="30"/>
      <c r="C324" s="30"/>
      <c r="D324" s="30"/>
      <c r="E324" s="30"/>
      <c r="F324" s="30"/>
      <c r="G324" s="31"/>
      <c r="H324" s="32"/>
      <c r="I324" s="25"/>
      <c r="K324" s="33"/>
      <c r="L324" s="34"/>
      <c r="M324" s="32"/>
    </row>
    <row r="325" spans="2:13" x14ac:dyDescent="0.35">
      <c r="B325" s="30"/>
      <c r="C325" s="30"/>
      <c r="D325" s="30"/>
      <c r="E325" s="30"/>
      <c r="F325" s="30"/>
      <c r="G325" s="31"/>
      <c r="H325" s="32"/>
      <c r="I325" s="25"/>
      <c r="K325" s="33"/>
      <c r="L325" s="34"/>
      <c r="M325" s="32"/>
    </row>
    <row r="326" spans="2:13" x14ac:dyDescent="0.35">
      <c r="B326" s="30"/>
      <c r="C326" s="30"/>
      <c r="D326" s="30"/>
      <c r="E326" s="30"/>
      <c r="F326" s="30"/>
      <c r="G326" s="31"/>
      <c r="H326" s="32"/>
      <c r="I326" s="25"/>
      <c r="K326" s="33"/>
      <c r="L326" s="34"/>
      <c r="M326" s="32"/>
    </row>
    <row r="327" spans="2:13" x14ac:dyDescent="0.35">
      <c r="B327" s="30"/>
      <c r="C327" s="30"/>
      <c r="D327" s="30"/>
      <c r="E327" s="30"/>
      <c r="F327" s="30"/>
      <c r="G327" s="31"/>
      <c r="H327" s="32"/>
      <c r="I327" s="25"/>
      <c r="K327" s="33"/>
      <c r="L327" s="34"/>
      <c r="M327" s="32"/>
    </row>
    <row r="328" spans="2:13" x14ac:dyDescent="0.35">
      <c r="B328" s="30"/>
      <c r="C328" s="30"/>
      <c r="D328" s="30"/>
      <c r="E328" s="30"/>
      <c r="F328" s="30"/>
      <c r="G328" s="31"/>
      <c r="H328" s="32"/>
      <c r="I328" s="25"/>
      <c r="K328" s="33"/>
      <c r="L328" s="34"/>
      <c r="M328" s="32"/>
    </row>
    <row r="329" spans="2:13" x14ac:dyDescent="0.35">
      <c r="B329" s="30"/>
      <c r="C329" s="30"/>
      <c r="D329" s="30"/>
      <c r="E329" s="30"/>
      <c r="F329" s="30"/>
      <c r="G329" s="31"/>
      <c r="H329" s="32"/>
      <c r="I329" s="25"/>
      <c r="K329" s="33"/>
      <c r="L329" s="34"/>
      <c r="M329" s="32"/>
    </row>
    <row r="330" spans="2:13" x14ac:dyDescent="0.35">
      <c r="B330" s="30"/>
      <c r="C330" s="30"/>
      <c r="D330" s="30"/>
      <c r="E330" s="30"/>
      <c r="F330" s="30"/>
      <c r="G330" s="31"/>
      <c r="H330" s="32"/>
      <c r="I330" s="25"/>
      <c r="K330" s="33"/>
      <c r="L330" s="34"/>
      <c r="M330" s="32"/>
    </row>
    <row r="331" spans="2:13" x14ac:dyDescent="0.35">
      <c r="B331" s="30"/>
      <c r="C331" s="30"/>
      <c r="D331" s="30"/>
      <c r="E331" s="30"/>
      <c r="F331" s="30"/>
      <c r="G331" s="31"/>
      <c r="H331" s="32"/>
      <c r="I331" s="25"/>
      <c r="K331" s="33"/>
      <c r="L331" s="34"/>
      <c r="M331" s="32"/>
    </row>
    <row r="332" spans="2:13" x14ac:dyDescent="0.35">
      <c r="B332" s="30"/>
      <c r="C332" s="30"/>
      <c r="D332" s="30"/>
      <c r="E332" s="30"/>
      <c r="F332" s="30"/>
      <c r="G332" s="31"/>
      <c r="H332" s="32"/>
      <c r="I332" s="25"/>
      <c r="K332" s="33"/>
      <c r="L332" s="34"/>
      <c r="M332" s="32"/>
    </row>
    <row r="333" spans="2:13" x14ac:dyDescent="0.35">
      <c r="B333" s="30"/>
      <c r="C333" s="30"/>
      <c r="D333" s="30"/>
      <c r="E333" s="30"/>
      <c r="F333" s="30"/>
      <c r="G333" s="31"/>
      <c r="H333" s="32"/>
      <c r="I333" s="25"/>
      <c r="K333" s="33"/>
      <c r="L333" s="34"/>
      <c r="M333" s="32"/>
    </row>
    <row r="334" spans="2:13" x14ac:dyDescent="0.35">
      <c r="B334" s="30"/>
      <c r="C334" s="30"/>
      <c r="D334" s="30"/>
      <c r="E334" s="30"/>
      <c r="F334" s="30"/>
      <c r="G334" s="31"/>
      <c r="H334" s="32"/>
      <c r="I334" s="25"/>
      <c r="K334" s="33"/>
      <c r="L334" s="34"/>
      <c r="M334" s="32"/>
    </row>
    <row r="335" spans="2:13" x14ac:dyDescent="0.35">
      <c r="B335" s="30"/>
      <c r="C335" s="30"/>
      <c r="D335" s="30"/>
      <c r="E335" s="30"/>
      <c r="F335" s="30"/>
      <c r="G335" s="31"/>
      <c r="H335" s="32"/>
      <c r="I335" s="25"/>
      <c r="K335" s="33"/>
      <c r="L335" s="34"/>
      <c r="M335" s="32"/>
    </row>
    <row r="336" spans="2:13" x14ac:dyDescent="0.35">
      <c r="B336" s="30"/>
      <c r="C336" s="30"/>
      <c r="D336" s="30"/>
      <c r="E336" s="30"/>
      <c r="F336" s="30"/>
      <c r="G336" s="31"/>
      <c r="H336" s="32"/>
      <c r="I336" s="25"/>
      <c r="K336" s="33"/>
      <c r="L336" s="34"/>
      <c r="M336" s="32"/>
    </row>
    <row r="337" spans="2:13" x14ac:dyDescent="0.35">
      <c r="B337" s="30"/>
      <c r="C337" s="30"/>
      <c r="D337" s="30"/>
      <c r="E337" s="30"/>
      <c r="F337" s="30"/>
      <c r="G337" s="31"/>
      <c r="H337" s="32"/>
      <c r="I337" s="25"/>
      <c r="K337" s="33"/>
      <c r="L337" s="34"/>
      <c r="M337" s="32"/>
    </row>
    <row r="338" spans="2:13" x14ac:dyDescent="0.35">
      <c r="B338" s="30"/>
      <c r="C338" s="30"/>
      <c r="D338" s="30"/>
      <c r="E338" s="30"/>
      <c r="F338" s="30"/>
      <c r="G338" s="31"/>
      <c r="H338" s="32"/>
      <c r="I338" s="25"/>
      <c r="K338" s="33"/>
      <c r="L338" s="34"/>
      <c r="M338" s="32"/>
    </row>
    <row r="339" spans="2:13" x14ac:dyDescent="0.35">
      <c r="B339" s="30"/>
      <c r="C339" s="30"/>
      <c r="D339" s="30"/>
      <c r="E339" s="30"/>
      <c r="F339" s="30"/>
      <c r="G339" s="31"/>
      <c r="H339" s="32"/>
      <c r="I339" s="25"/>
      <c r="K339" s="33"/>
      <c r="L339" s="34"/>
      <c r="M339" s="32"/>
    </row>
  </sheetData>
  <conditionalFormatting sqref="E340:E1048576 E1:E2">
    <cfRule type="duplicateValues" dxfId="2" priority="3"/>
  </conditionalFormatting>
  <conditionalFormatting sqref="E340:E1048576">
    <cfRule type="duplicateValues" dxfId="1" priority="2"/>
  </conditionalFormatting>
  <conditionalFormatting sqref="G340:G1048576 G1:G2">
    <cfRule type="duplicateValues" dxfId="0" priority="1"/>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26</vt:i4>
      </vt:variant>
    </vt:vector>
  </HeadingPairs>
  <TitlesOfParts>
    <vt:vector size="29" baseType="lpstr">
      <vt:lpstr>Calendario_def</vt:lpstr>
      <vt:lpstr>Calendario PMax_Def</vt:lpstr>
      <vt:lpstr>Calendario 2021_def</vt:lpstr>
      <vt:lpstr>Calendario_def!Área_de_impresión</vt:lpstr>
      <vt:lpstr>Calendario_def!Calendario10Año</vt:lpstr>
      <vt:lpstr>Calendario_def!Calendario10Mes</vt:lpstr>
      <vt:lpstr>Calendario_def!Calendario11Año</vt:lpstr>
      <vt:lpstr>Calendario_def!Calendario11Mes</vt:lpstr>
      <vt:lpstr>Calendario_def!Calendario12Año</vt:lpstr>
      <vt:lpstr>Calendario_def!Calendario12Mes</vt:lpstr>
      <vt:lpstr>Calendario_def!Calendario1Año</vt:lpstr>
      <vt:lpstr>Calendario_def!Calendario1Mes</vt:lpstr>
      <vt:lpstr>Calendario_def!Calendario2Año</vt:lpstr>
      <vt:lpstr>Calendario_def!Calendario2Mes</vt:lpstr>
      <vt:lpstr>Calendario_def!Calendario3Año</vt:lpstr>
      <vt:lpstr>Calendario_def!Calendario3Mes</vt:lpstr>
      <vt:lpstr>Calendario_def!Calendario4Año</vt:lpstr>
      <vt:lpstr>Calendario_def!Calendario4Mes</vt:lpstr>
      <vt:lpstr>Calendario_def!Calendario5Año</vt:lpstr>
      <vt:lpstr>Calendario_def!Calendario5Mes</vt:lpstr>
      <vt:lpstr>Calendario_def!Calendario6Año</vt:lpstr>
      <vt:lpstr>Calendario_def!Calendario6Mes</vt:lpstr>
      <vt:lpstr>Calendario_def!Calendario7Año</vt:lpstr>
      <vt:lpstr>Calendario_def!Calendario7Mes</vt:lpstr>
      <vt:lpstr>Calendario_def!Calendario8Año</vt:lpstr>
      <vt:lpstr>Calendario_def!Calendario8Mes</vt:lpstr>
      <vt:lpstr>Calendario_def!Calendario9Año</vt:lpstr>
      <vt:lpstr>Calendario_def!Calendario9Mes</vt:lpstr>
      <vt:lpstr>Calendario_def!InicioDeSemana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Bárbara Basualto Baeza</dc:creator>
  <cp:lastModifiedBy>Roberto Moller Lobos</cp:lastModifiedBy>
  <dcterms:created xsi:type="dcterms:W3CDTF">2018-12-04T12:50:25Z</dcterms:created>
  <dcterms:modified xsi:type="dcterms:W3CDTF">2021-01-21T15:16:12Z</dcterms:modified>
</cp:coreProperties>
</file>